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6.xml" ContentType="application/vnd.openxmlformats-officedocument.drawing+xml"/>
  <Override PartName="/xl/tables/table6.xml" ContentType="application/vnd.openxmlformats-officedocument.spreadsheetml.table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5.xml" ContentType="application/vnd.openxmlformats-officedocument.spreadsheetml.pivotTab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6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7.xml" ContentType="application/vnd.openxmlformats-officedocument.spreadsheetml.pivotTab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Assignments/Module 1 -- Crowdfunding Analysis/"/>
    </mc:Choice>
  </mc:AlternateContent>
  <xr:revisionPtr revIDLastSave="0" documentId="13_ncr:1_{71E73181-DB1C-D141-B0C6-8142399580DD}" xr6:coauthVersionLast="47" xr6:coauthVersionMax="47" xr10:uidLastSave="{00000000-0000-0000-0000-000000000000}"/>
  <bookViews>
    <workbookView xWindow="7280" yWindow="500" windowWidth="35880" windowHeight="28300" xr2:uid="{00000000-000D-0000-FFFF-FFFF00000000}"/>
  </bookViews>
  <sheets>
    <sheet name="Crowdfunding Data" sheetId="1" r:id="rId1"/>
    <sheet name="Campaign Status by Category" sheetId="3" r:id="rId2"/>
    <sheet name="Campaign Status by Sub-Category" sheetId="4" r:id="rId3"/>
    <sheet name="Outcomes (%) vs. Categories" sheetId="8" r:id="rId4"/>
    <sheet name="% Funded vs. Categories" sheetId="10" r:id="rId5"/>
    <sheet name="Outcomes vs. Weekdays" sheetId="23" r:id="rId6"/>
    <sheet name="Outcomes (%) vs. Weekdays" sheetId="26" r:id="rId7"/>
    <sheet name="Outcomes vs. Months" sheetId="5" r:id="rId8"/>
    <sheet name="Outcomes (%) vs. Months" sheetId="19" r:id="rId9"/>
    <sheet name=" Outcomes vs. Years" sheetId="13" r:id="rId10"/>
    <sheet name="Outcomes (%) vs. Years" sheetId="33" r:id="rId11"/>
    <sheet name="Campaign Summary" sheetId="6" r:id="rId12"/>
    <sheet name="Statistical Analysis (Goals)" sheetId="35" r:id="rId13"/>
    <sheet name="Statistical Analysis (Pledges)" sheetId="22" r:id="rId14"/>
    <sheet name="Category-Goal Statistics" sheetId="41" r:id="rId15"/>
    <sheet name="Category-Pledge Statistics" sheetId="43" r:id="rId16"/>
    <sheet name="StdDev Goal-Pledge vs. Outcomes" sheetId="18" r:id="rId17"/>
    <sheet name="Statistical Analysis (Backers)" sheetId="7" r:id="rId18"/>
    <sheet name="Statistical Analysis (Duration)" sheetId="29" r:id="rId19"/>
    <sheet name="Duration vs. Outcomes" sheetId="39" r:id="rId20"/>
    <sheet name="Outcomes % vs. Duration" sheetId="40" r:id="rId21"/>
    <sheet name="Countries vs. Outcomes" sheetId="36" r:id="rId22"/>
    <sheet name="Outcomes (%) vs. Countries" sheetId="38" r:id="rId23"/>
  </sheets>
  <definedNames>
    <definedName name="_xlchart.v1.0" hidden="1">'Statistical Analysis (Goals)'!$E$1:$E$364</definedName>
    <definedName name="_xlchart.v1.1" hidden="1">'Statistical Analysis (Goals)'!$B$1:$B$565</definedName>
    <definedName name="_xlchart.v1.2" hidden="1">'Statistical Analysis (Pledges)'!$B$1:$B$565</definedName>
    <definedName name="_xlchart.v1.3" hidden="1">'Statistical Analysis (Pledges)'!$E$1:$E$364</definedName>
    <definedName name="_xlchart.v1.4" hidden="1">'Statistical Analysis (Backers)'!$E$1:$E$364</definedName>
    <definedName name="_xlchart.v1.5" hidden="1">'Statistical Analysis (Backers)'!$B$1:$B$565</definedName>
    <definedName name="_xlchart.v1.6" hidden="1">'Statistical Analysis (Duration)'!$B$1:$B$565</definedName>
    <definedName name="_xlchart.v1.7" hidden="1">'Statistical Analysis (Duration)'!$E$1:$E$364</definedName>
  </definedNames>
  <calcPr calcId="191029"/>
  <pivotCaches>
    <pivotCache cacheId="12" r:id="rId24"/>
    <pivotCache cacheId="13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8" i="43" l="1" a="1"/>
  <c r="P38" i="43" s="1"/>
  <c r="K38" i="43" a="1"/>
  <c r="K38" i="43" s="1"/>
  <c r="J38" i="43" a="1"/>
  <c r="J38" i="43" s="1"/>
  <c r="I38" i="43" a="1"/>
  <c r="I38" i="43" s="1"/>
  <c r="H38" i="43" a="1"/>
  <c r="H38" i="43" s="1"/>
  <c r="G38" i="43" a="1"/>
  <c r="G38" i="43" s="1"/>
  <c r="P37" i="43" a="1"/>
  <c r="P37" i="43" s="1"/>
  <c r="K37" i="43" a="1"/>
  <c r="K37" i="43" s="1"/>
  <c r="J37" i="43" a="1"/>
  <c r="J37" i="43" s="1"/>
  <c r="I37" i="43" a="1"/>
  <c r="I37" i="43" s="1"/>
  <c r="H37" i="43" a="1"/>
  <c r="H37" i="43" s="1"/>
  <c r="G37" i="43" a="1"/>
  <c r="G37" i="43" s="1"/>
  <c r="P36" i="43" a="1"/>
  <c r="P36" i="43" s="1"/>
  <c r="K36" i="43" a="1"/>
  <c r="K36" i="43" s="1"/>
  <c r="J36" i="43" a="1"/>
  <c r="J36" i="43" s="1"/>
  <c r="I36" i="43" a="1"/>
  <c r="I36" i="43" s="1"/>
  <c r="H36" i="43" a="1"/>
  <c r="H36" i="43" s="1"/>
  <c r="G36" i="43" a="1"/>
  <c r="G36" i="43" s="1"/>
  <c r="P35" i="43" a="1"/>
  <c r="P35" i="43" s="1"/>
  <c r="K35" i="43" a="1"/>
  <c r="K35" i="43" s="1"/>
  <c r="J35" i="43" a="1"/>
  <c r="J35" i="43" s="1"/>
  <c r="I35" i="43" a="1"/>
  <c r="I35" i="43" s="1"/>
  <c r="H35" i="43" a="1"/>
  <c r="H35" i="43" s="1"/>
  <c r="G35" i="43" a="1"/>
  <c r="G35" i="43" s="1"/>
  <c r="P34" i="43" a="1"/>
  <c r="P34" i="43" s="1"/>
  <c r="K34" i="43" a="1"/>
  <c r="K34" i="43" s="1"/>
  <c r="J34" i="43" a="1"/>
  <c r="J34" i="43" s="1"/>
  <c r="I34" i="43" a="1"/>
  <c r="I34" i="43" s="1"/>
  <c r="H34" i="43" a="1"/>
  <c r="H34" i="43" s="1"/>
  <c r="G34" i="43" a="1"/>
  <c r="G34" i="43" s="1"/>
  <c r="P33" i="43" a="1"/>
  <c r="P33" i="43" s="1"/>
  <c r="K33" i="43" a="1"/>
  <c r="K33" i="43" s="1"/>
  <c r="J33" i="43" a="1"/>
  <c r="J33" i="43" s="1"/>
  <c r="I33" i="43" a="1"/>
  <c r="I33" i="43" s="1"/>
  <c r="H33" i="43" a="1"/>
  <c r="H33" i="43" s="1"/>
  <c r="G33" i="43" a="1"/>
  <c r="G33" i="43" s="1"/>
  <c r="P32" i="43" a="1"/>
  <c r="P32" i="43" s="1"/>
  <c r="K32" i="43" a="1"/>
  <c r="K32" i="43" s="1"/>
  <c r="J32" i="43" a="1"/>
  <c r="J32" i="43" s="1"/>
  <c r="I32" i="43" a="1"/>
  <c r="I32" i="43" s="1"/>
  <c r="H32" i="43" a="1"/>
  <c r="H32" i="43" s="1"/>
  <c r="G32" i="43" a="1"/>
  <c r="G32" i="43" s="1"/>
  <c r="P31" i="43" a="1"/>
  <c r="P31" i="43" s="1"/>
  <c r="K31" i="43" a="1"/>
  <c r="K31" i="43" s="1"/>
  <c r="J31" i="43" a="1"/>
  <c r="J31" i="43" s="1"/>
  <c r="I31" i="43" a="1"/>
  <c r="I31" i="43" s="1"/>
  <c r="H31" i="43" a="1"/>
  <c r="H31" i="43" s="1"/>
  <c r="G31" i="43" a="1"/>
  <c r="G31" i="43" s="1"/>
  <c r="P30" i="43" a="1"/>
  <c r="P30" i="43" s="1"/>
  <c r="K30" i="43" a="1"/>
  <c r="K30" i="43" s="1"/>
  <c r="J30" i="43" a="1"/>
  <c r="J30" i="43" s="1"/>
  <c r="I30" i="43" a="1"/>
  <c r="I30" i="43" s="1"/>
  <c r="H30" i="43" a="1"/>
  <c r="H30" i="43" s="1"/>
  <c r="G30" i="43" a="1"/>
  <c r="G30" i="43" s="1"/>
  <c r="P29" i="43" a="1"/>
  <c r="P29" i="43" s="1"/>
  <c r="K29" i="43" a="1"/>
  <c r="K29" i="43" s="1"/>
  <c r="J29" i="43" a="1"/>
  <c r="J29" i="43" s="1"/>
  <c r="I29" i="43" a="1"/>
  <c r="I29" i="43" s="1"/>
  <c r="H29" i="43" a="1"/>
  <c r="H29" i="43" s="1"/>
  <c r="G29" i="43" a="1"/>
  <c r="G29" i="43" s="1"/>
  <c r="P28" i="43" a="1"/>
  <c r="P28" i="43" s="1"/>
  <c r="K28" i="43" a="1"/>
  <c r="K28" i="43" s="1"/>
  <c r="J28" i="43" a="1"/>
  <c r="J28" i="43" s="1"/>
  <c r="I28" i="43" a="1"/>
  <c r="I28" i="43" s="1"/>
  <c r="H28" i="43" a="1"/>
  <c r="H28" i="43" s="1"/>
  <c r="G28" i="43" a="1"/>
  <c r="G28" i="43" s="1"/>
  <c r="P27" i="43" a="1"/>
  <c r="P27" i="43" s="1"/>
  <c r="K27" i="43" a="1"/>
  <c r="K27" i="43" s="1"/>
  <c r="J27" i="43" a="1"/>
  <c r="J27" i="43" s="1"/>
  <c r="I27" i="43" a="1"/>
  <c r="I27" i="43" s="1"/>
  <c r="H27" i="43" a="1"/>
  <c r="H27" i="43" s="1"/>
  <c r="G27" i="43" a="1"/>
  <c r="G27" i="43" s="1"/>
  <c r="P26" i="43" a="1"/>
  <c r="P26" i="43" s="1"/>
  <c r="K26" i="43" a="1"/>
  <c r="K26" i="43" s="1"/>
  <c r="J26" i="43" a="1"/>
  <c r="J26" i="43" s="1"/>
  <c r="I26" i="43" a="1"/>
  <c r="I26" i="43" s="1"/>
  <c r="H26" i="43" a="1"/>
  <c r="H26" i="43" s="1"/>
  <c r="G26" i="43" a="1"/>
  <c r="G26" i="43" s="1"/>
  <c r="P25" i="43" a="1"/>
  <c r="P25" i="43" s="1"/>
  <c r="K25" i="43" a="1"/>
  <c r="K25" i="43" s="1"/>
  <c r="J25" i="43" a="1"/>
  <c r="J25" i="43" s="1"/>
  <c r="I25" i="43" a="1"/>
  <c r="I25" i="43" s="1"/>
  <c r="H25" i="43" a="1"/>
  <c r="H25" i="43" s="1"/>
  <c r="G25" i="43" a="1"/>
  <c r="G25" i="43" s="1"/>
  <c r="P24" i="43" a="1"/>
  <c r="P24" i="43" s="1"/>
  <c r="K24" i="43" a="1"/>
  <c r="K24" i="43" s="1"/>
  <c r="J24" i="43" a="1"/>
  <c r="J24" i="43" s="1"/>
  <c r="I24" i="43" a="1"/>
  <c r="I24" i="43" s="1"/>
  <c r="H24" i="43" a="1"/>
  <c r="H24" i="43" s="1"/>
  <c r="G24" i="43" a="1"/>
  <c r="G24" i="43" s="1"/>
  <c r="P23" i="43" a="1"/>
  <c r="P23" i="43" s="1"/>
  <c r="K23" i="43" a="1"/>
  <c r="K23" i="43" s="1"/>
  <c r="J23" i="43" a="1"/>
  <c r="J23" i="43" s="1"/>
  <c r="I23" i="43" a="1"/>
  <c r="I23" i="43" s="1"/>
  <c r="H23" i="43" a="1"/>
  <c r="H23" i="43" s="1"/>
  <c r="G23" i="43" a="1"/>
  <c r="G23" i="43" s="1"/>
  <c r="P22" i="43" a="1"/>
  <c r="P22" i="43" s="1"/>
  <c r="K22" i="43" a="1"/>
  <c r="K22" i="43" s="1"/>
  <c r="J22" i="43" a="1"/>
  <c r="J22" i="43" s="1"/>
  <c r="I22" i="43" a="1"/>
  <c r="I22" i="43" s="1"/>
  <c r="H22" i="43" a="1"/>
  <c r="H22" i="43" s="1"/>
  <c r="G22" i="43" a="1"/>
  <c r="G22" i="43" s="1"/>
  <c r="P21" i="43" a="1"/>
  <c r="P21" i="43" s="1"/>
  <c r="K21" i="43" a="1"/>
  <c r="K21" i="43" s="1"/>
  <c r="J21" i="43" a="1"/>
  <c r="J21" i="43" s="1"/>
  <c r="I21" i="43" a="1"/>
  <c r="I21" i="43" s="1"/>
  <c r="H21" i="43" a="1"/>
  <c r="H21" i="43" s="1"/>
  <c r="G21" i="43" a="1"/>
  <c r="G21" i="43" s="1"/>
  <c r="P20" i="43" a="1"/>
  <c r="P20" i="43" s="1"/>
  <c r="K20" i="43" a="1"/>
  <c r="K20" i="43" s="1"/>
  <c r="J20" i="43" a="1"/>
  <c r="J20" i="43" s="1"/>
  <c r="I20" i="43" a="1"/>
  <c r="I20" i="43" s="1"/>
  <c r="H20" i="43" a="1"/>
  <c r="H20" i="43" s="1"/>
  <c r="G20" i="43" a="1"/>
  <c r="G20" i="43" s="1"/>
  <c r="P19" i="43" a="1"/>
  <c r="P19" i="43" s="1"/>
  <c r="K19" i="43" a="1"/>
  <c r="K19" i="43" s="1"/>
  <c r="J19" i="43" a="1"/>
  <c r="J19" i="43" s="1"/>
  <c r="I19" i="43" a="1"/>
  <c r="I19" i="43" s="1"/>
  <c r="H19" i="43" a="1"/>
  <c r="H19" i="43" s="1"/>
  <c r="G19" i="43" a="1"/>
  <c r="G19" i="43" s="1"/>
  <c r="P18" i="43" a="1"/>
  <c r="P18" i="43" s="1"/>
  <c r="K18" i="43" a="1"/>
  <c r="K18" i="43" s="1"/>
  <c r="J18" i="43" a="1"/>
  <c r="J18" i="43" s="1"/>
  <c r="I18" i="43" a="1"/>
  <c r="I18" i="43" s="1"/>
  <c r="H18" i="43" a="1"/>
  <c r="H18" i="43" s="1"/>
  <c r="G18" i="43" a="1"/>
  <c r="G18" i="43" s="1"/>
  <c r="P17" i="43" a="1"/>
  <c r="P17" i="43" s="1"/>
  <c r="K17" i="43" a="1"/>
  <c r="K17" i="43" s="1"/>
  <c r="J17" i="43" a="1"/>
  <c r="J17" i="43" s="1"/>
  <c r="I17" i="43" a="1"/>
  <c r="I17" i="43" s="1"/>
  <c r="H17" i="43" a="1"/>
  <c r="H17" i="43" s="1"/>
  <c r="G17" i="43" a="1"/>
  <c r="G17" i="43" s="1"/>
  <c r="P16" i="43" a="1"/>
  <c r="P16" i="43" s="1"/>
  <c r="K16" i="43" a="1"/>
  <c r="K16" i="43" s="1"/>
  <c r="J16" i="43" a="1"/>
  <c r="J16" i="43" s="1"/>
  <c r="I16" i="43" a="1"/>
  <c r="I16" i="43" s="1"/>
  <c r="H16" i="43" a="1"/>
  <c r="H16" i="43" s="1"/>
  <c r="G16" i="43" a="1"/>
  <c r="G16" i="43" s="1"/>
  <c r="P15" i="43" a="1"/>
  <c r="P15" i="43" s="1"/>
  <c r="K15" i="43" a="1"/>
  <c r="K15" i="43" s="1"/>
  <c r="J15" i="43" a="1"/>
  <c r="J15" i="43" s="1"/>
  <c r="I15" i="43" a="1"/>
  <c r="I15" i="43" s="1"/>
  <c r="H15" i="43" a="1"/>
  <c r="H15" i="43" s="1"/>
  <c r="G15" i="43" a="1"/>
  <c r="G15" i="43" s="1"/>
  <c r="P14" i="43" a="1"/>
  <c r="P14" i="43" s="1"/>
  <c r="K14" i="43" a="1"/>
  <c r="K14" i="43" s="1"/>
  <c r="J14" i="43" a="1"/>
  <c r="J14" i="43" s="1"/>
  <c r="I14" i="43" a="1"/>
  <c r="I14" i="43" s="1"/>
  <c r="H14" i="43" a="1"/>
  <c r="H14" i="43" s="1"/>
  <c r="G14" i="43" a="1"/>
  <c r="G14" i="43" s="1"/>
  <c r="P13" i="43" a="1"/>
  <c r="P13" i="43" s="1"/>
  <c r="K13" i="43" a="1"/>
  <c r="K13" i="43" s="1"/>
  <c r="J13" i="43" a="1"/>
  <c r="J13" i="43" s="1"/>
  <c r="I13" i="43" a="1"/>
  <c r="I13" i="43" s="1"/>
  <c r="H13" i="43" a="1"/>
  <c r="H13" i="43" s="1"/>
  <c r="G13" i="43" a="1"/>
  <c r="G13" i="43" s="1"/>
  <c r="P12" i="43" a="1"/>
  <c r="P12" i="43" s="1"/>
  <c r="K12" i="43" a="1"/>
  <c r="K12" i="43" s="1"/>
  <c r="J12" i="43" a="1"/>
  <c r="J12" i="43" s="1"/>
  <c r="I12" i="43" a="1"/>
  <c r="I12" i="43" s="1"/>
  <c r="H12" i="43" a="1"/>
  <c r="H12" i="43" s="1"/>
  <c r="G12" i="43" a="1"/>
  <c r="G12" i="43" s="1"/>
  <c r="P11" i="43" a="1"/>
  <c r="P11" i="43" s="1"/>
  <c r="K11" i="43" a="1"/>
  <c r="K11" i="43" s="1"/>
  <c r="J11" i="43" a="1"/>
  <c r="J11" i="43" s="1"/>
  <c r="I11" i="43" a="1"/>
  <c r="I11" i="43" s="1"/>
  <c r="H11" i="43" a="1"/>
  <c r="H11" i="43" s="1"/>
  <c r="G11" i="43" a="1"/>
  <c r="G11" i="43" s="1"/>
  <c r="P10" i="43" a="1"/>
  <c r="P10" i="43" s="1"/>
  <c r="K10" i="43" a="1"/>
  <c r="K10" i="43" s="1"/>
  <c r="J10" i="43" a="1"/>
  <c r="J10" i="43" s="1"/>
  <c r="I10" i="43" a="1"/>
  <c r="I10" i="43" s="1"/>
  <c r="H10" i="43" a="1"/>
  <c r="H10" i="43" s="1"/>
  <c r="G10" i="43" a="1"/>
  <c r="G10" i="43" s="1"/>
  <c r="P9" i="43" a="1"/>
  <c r="P9" i="43" s="1"/>
  <c r="K9" i="43" a="1"/>
  <c r="K9" i="43" s="1"/>
  <c r="J9" i="43" a="1"/>
  <c r="J9" i="43" s="1"/>
  <c r="I9" i="43" a="1"/>
  <c r="I9" i="43" s="1"/>
  <c r="H9" i="43" a="1"/>
  <c r="H9" i="43" s="1"/>
  <c r="G9" i="43" a="1"/>
  <c r="G9" i="43" s="1"/>
  <c r="P8" i="43" a="1"/>
  <c r="P8" i="43" s="1"/>
  <c r="K8" i="43" a="1"/>
  <c r="K8" i="43" s="1"/>
  <c r="J8" i="43" a="1"/>
  <c r="J8" i="43" s="1"/>
  <c r="I8" i="43" a="1"/>
  <c r="I8" i="43" s="1"/>
  <c r="H8" i="43" a="1"/>
  <c r="H8" i="43" s="1"/>
  <c r="G8" i="43" a="1"/>
  <c r="G8" i="43" s="1"/>
  <c r="P7" i="43" a="1"/>
  <c r="P7" i="43" s="1"/>
  <c r="K7" i="43" a="1"/>
  <c r="K7" i="43" s="1"/>
  <c r="J7" i="43" a="1"/>
  <c r="J7" i="43" s="1"/>
  <c r="I7" i="43" a="1"/>
  <c r="I7" i="43" s="1"/>
  <c r="H7" i="43" a="1"/>
  <c r="H7" i="43" s="1"/>
  <c r="G7" i="43" a="1"/>
  <c r="G7" i="43" s="1"/>
  <c r="P6" i="43" a="1"/>
  <c r="P6" i="43" s="1"/>
  <c r="K6" i="43" a="1"/>
  <c r="K6" i="43" s="1"/>
  <c r="J6" i="43" a="1"/>
  <c r="J6" i="43" s="1"/>
  <c r="I6" i="43" a="1"/>
  <c r="I6" i="43" s="1"/>
  <c r="H6" i="43" a="1"/>
  <c r="H6" i="43" s="1"/>
  <c r="G6" i="43" a="1"/>
  <c r="G6" i="43" s="1"/>
  <c r="P15" i="41" a="1"/>
  <c r="P15" i="41" s="1"/>
  <c r="P38" i="41" a="1"/>
  <c r="P38" i="41" s="1"/>
  <c r="P36" i="41" a="1"/>
  <c r="P36" i="41" s="1"/>
  <c r="P35" i="41" a="1"/>
  <c r="P35" i="41" s="1"/>
  <c r="P33" i="41" a="1"/>
  <c r="P33" i="41" s="1"/>
  <c r="P32" i="41" a="1"/>
  <c r="P32" i="41" s="1"/>
  <c r="P31" i="41" a="1"/>
  <c r="P31" i="41" s="1"/>
  <c r="P30" i="41" a="1"/>
  <c r="P30" i="41" s="1"/>
  <c r="P28" i="41" a="1"/>
  <c r="P28" i="41" s="1"/>
  <c r="P26" i="41" a="1"/>
  <c r="P26" i="41" s="1"/>
  <c r="P25" i="41" a="1"/>
  <c r="P25" i="41" s="1"/>
  <c r="P24" i="41" a="1"/>
  <c r="P24" i="41" s="1"/>
  <c r="P23" i="41" a="1"/>
  <c r="P23" i="41" s="1"/>
  <c r="P22" i="41" a="1"/>
  <c r="P22" i="41" s="1"/>
  <c r="P21" i="41" a="1"/>
  <c r="P21" i="41" s="1"/>
  <c r="P19" i="41" a="1"/>
  <c r="P19" i="41" s="1"/>
  <c r="P17" i="41" a="1"/>
  <c r="P17" i="41" s="1"/>
  <c r="P16" i="41" a="1"/>
  <c r="P16" i="41" s="1"/>
  <c r="P14" i="41" a="1"/>
  <c r="P14" i="41" s="1"/>
  <c r="P12" i="41" a="1"/>
  <c r="P12" i="41" s="1"/>
  <c r="P11" i="41" a="1"/>
  <c r="P11" i="41" s="1"/>
  <c r="P10" i="41" a="1"/>
  <c r="P10" i="41" s="1"/>
  <c r="P9" i="41" a="1"/>
  <c r="P9" i="41" s="1"/>
  <c r="P8" i="41" a="1"/>
  <c r="P8" i="41" s="1"/>
  <c r="P7" i="41" a="1"/>
  <c r="P7" i="41" s="1"/>
  <c r="P37" i="41" a="1"/>
  <c r="P37" i="41" s="1"/>
  <c r="P34" i="41" a="1"/>
  <c r="P34" i="41" s="1"/>
  <c r="P29" i="41" a="1"/>
  <c r="P29" i="41" s="1"/>
  <c r="P27" i="41" a="1"/>
  <c r="P27" i="41" s="1"/>
  <c r="P20" i="41" a="1"/>
  <c r="P20" i="41" s="1"/>
  <c r="P18" i="41" a="1"/>
  <c r="P18" i="41" s="1"/>
  <c r="P13" i="41" a="1"/>
  <c r="P13" i="41" s="1"/>
  <c r="P6" i="41" a="1"/>
  <c r="P6" i="41" s="1"/>
  <c r="J13" i="35"/>
  <c r="K38" i="41" a="1"/>
  <c r="K38" i="41" s="1"/>
  <c r="K36" i="41" a="1"/>
  <c r="K36" i="41" s="1"/>
  <c r="K35" i="41" a="1"/>
  <c r="K35" i="41" s="1"/>
  <c r="K33" i="41" a="1"/>
  <c r="K33" i="41" s="1"/>
  <c r="K32" i="41" a="1"/>
  <c r="K32" i="41" s="1"/>
  <c r="K31" i="41" a="1"/>
  <c r="K31" i="41" s="1"/>
  <c r="K30" i="41" a="1"/>
  <c r="K30" i="41" s="1"/>
  <c r="K28" i="41" a="1"/>
  <c r="K28" i="41" s="1"/>
  <c r="K26" i="41" a="1"/>
  <c r="K26" i="41" s="1"/>
  <c r="K25" i="41" a="1"/>
  <c r="K25" i="41" s="1"/>
  <c r="K24" i="41" a="1"/>
  <c r="K24" i="41" s="1"/>
  <c r="K23" i="41" a="1"/>
  <c r="K23" i="41" s="1"/>
  <c r="K22" i="41" a="1"/>
  <c r="K22" i="41" s="1"/>
  <c r="K21" i="41" a="1"/>
  <c r="K21" i="41" s="1"/>
  <c r="K19" i="41" a="1"/>
  <c r="K19" i="41" s="1"/>
  <c r="K17" i="41" a="1"/>
  <c r="K17" i="41" s="1"/>
  <c r="K16" i="41" a="1"/>
  <c r="K16" i="41" s="1"/>
  <c r="K14" i="41" a="1"/>
  <c r="K14" i="41" s="1"/>
  <c r="K12" i="41" a="1"/>
  <c r="K12" i="41" s="1"/>
  <c r="K11" i="41" a="1"/>
  <c r="K11" i="41" s="1"/>
  <c r="K10" i="41" a="1"/>
  <c r="K10" i="41" s="1"/>
  <c r="K9" i="41" a="1"/>
  <c r="K9" i="41" s="1"/>
  <c r="K8" i="41" a="1"/>
  <c r="K8" i="41" s="1"/>
  <c r="K7" i="41" a="1"/>
  <c r="K7" i="41" s="1"/>
  <c r="K37" i="41" a="1"/>
  <c r="K37" i="41" s="1"/>
  <c r="K34" i="41" a="1"/>
  <c r="K34" i="41" s="1"/>
  <c r="K29" i="41" a="1"/>
  <c r="K29" i="41" s="1"/>
  <c r="K27" i="41" a="1"/>
  <c r="K27" i="41" s="1"/>
  <c r="K20" i="41" a="1"/>
  <c r="K20" i="41" s="1"/>
  <c r="K18" i="41" a="1"/>
  <c r="K18" i="41" s="1"/>
  <c r="K15" i="41" a="1"/>
  <c r="K15" i="41" s="1"/>
  <c r="K13" i="41" a="1"/>
  <c r="K13" i="41" s="1"/>
  <c r="K6" i="41" a="1"/>
  <c r="K6" i="41" s="1"/>
  <c r="G38" i="41" a="1"/>
  <c r="G38" i="41" s="1"/>
  <c r="G36" i="41" a="1"/>
  <c r="G36" i="41" s="1"/>
  <c r="G35" i="41" a="1"/>
  <c r="G35" i="41" s="1"/>
  <c r="G33" i="41" a="1"/>
  <c r="G33" i="41" s="1"/>
  <c r="G32" i="41" a="1"/>
  <c r="G32" i="41" s="1"/>
  <c r="G31" i="41" a="1"/>
  <c r="G31" i="41" s="1"/>
  <c r="G30" i="41" a="1"/>
  <c r="G30" i="41" s="1"/>
  <c r="G28" i="41" a="1"/>
  <c r="G28" i="41" s="1"/>
  <c r="G26" i="41" a="1"/>
  <c r="G26" i="41" s="1"/>
  <c r="G25" i="41" a="1"/>
  <c r="G25" i="41" s="1"/>
  <c r="G24" i="41" a="1"/>
  <c r="G24" i="41" s="1"/>
  <c r="G23" i="41" a="1"/>
  <c r="G23" i="41" s="1"/>
  <c r="G22" i="41" a="1"/>
  <c r="G22" i="41" s="1"/>
  <c r="G21" i="41" a="1"/>
  <c r="G21" i="41" s="1"/>
  <c r="G19" i="41" a="1"/>
  <c r="G19" i="41" s="1"/>
  <c r="G17" i="41" a="1"/>
  <c r="G17" i="41" s="1"/>
  <c r="G16" i="41" a="1"/>
  <c r="G16" i="41" s="1"/>
  <c r="G14" i="41" a="1"/>
  <c r="G14" i="41" s="1"/>
  <c r="G12" i="41" a="1"/>
  <c r="G12" i="41" s="1"/>
  <c r="G11" i="41" a="1"/>
  <c r="G11" i="41" s="1"/>
  <c r="G10" i="41" a="1"/>
  <c r="G10" i="41" s="1"/>
  <c r="G9" i="41" a="1"/>
  <c r="G9" i="41" s="1"/>
  <c r="G8" i="41" a="1"/>
  <c r="G8" i="41" s="1"/>
  <c r="G7" i="41" a="1"/>
  <c r="G7" i="41" s="1"/>
  <c r="G37" i="41" a="1"/>
  <c r="G37" i="41" s="1"/>
  <c r="G34" i="41" a="1"/>
  <c r="G34" i="41" s="1"/>
  <c r="G29" i="41" a="1"/>
  <c r="G29" i="41" s="1"/>
  <c r="G27" i="41" a="1"/>
  <c r="G27" i="41" s="1"/>
  <c r="G20" i="41" a="1"/>
  <c r="G20" i="41" s="1"/>
  <c r="G18" i="41" a="1"/>
  <c r="G18" i="41" s="1"/>
  <c r="G15" i="41" a="1"/>
  <c r="G15" i="41" s="1"/>
  <c r="G13" i="41" a="1"/>
  <c r="G13" i="41" s="1"/>
  <c r="G6" i="41" a="1"/>
  <c r="G6" i="41" s="1"/>
  <c r="J38" i="41" a="1"/>
  <c r="J38" i="41" s="1"/>
  <c r="J36" i="41" a="1"/>
  <c r="J36" i="41" s="1"/>
  <c r="J35" i="41" a="1"/>
  <c r="J35" i="41" s="1"/>
  <c r="J33" i="41" a="1"/>
  <c r="J33" i="41" s="1"/>
  <c r="J32" i="41" a="1"/>
  <c r="J32" i="41" s="1"/>
  <c r="J31" i="41" a="1"/>
  <c r="J31" i="41" s="1"/>
  <c r="J30" i="41" a="1"/>
  <c r="J30" i="41" s="1"/>
  <c r="J28" i="41" a="1"/>
  <c r="J28" i="41" s="1"/>
  <c r="J26" i="41" a="1"/>
  <c r="J26" i="41" s="1"/>
  <c r="J25" i="41" a="1"/>
  <c r="J25" i="41" s="1"/>
  <c r="J24" i="41" a="1"/>
  <c r="J24" i="41" s="1"/>
  <c r="J23" i="41" a="1"/>
  <c r="J23" i="41" s="1"/>
  <c r="J22" i="41" a="1"/>
  <c r="J22" i="41" s="1"/>
  <c r="J21" i="41" a="1"/>
  <c r="J21" i="41" s="1"/>
  <c r="J19" i="41" a="1"/>
  <c r="J19" i="41" s="1"/>
  <c r="J17" i="41" a="1"/>
  <c r="J17" i="41" s="1"/>
  <c r="J16" i="41" a="1"/>
  <c r="J16" i="41" s="1"/>
  <c r="J14" i="41" a="1"/>
  <c r="J14" i="41" s="1"/>
  <c r="J12" i="41" a="1"/>
  <c r="J12" i="41" s="1"/>
  <c r="J11" i="41" a="1"/>
  <c r="J11" i="41" s="1"/>
  <c r="J10" i="41" a="1"/>
  <c r="J10" i="41" s="1"/>
  <c r="J9" i="41" a="1"/>
  <c r="J9" i="41" s="1"/>
  <c r="J8" i="41" a="1"/>
  <c r="J8" i="41" s="1"/>
  <c r="J7" i="41" a="1"/>
  <c r="J7" i="41" s="1"/>
  <c r="J37" i="41" a="1"/>
  <c r="J37" i="41" s="1"/>
  <c r="J34" i="41" a="1"/>
  <c r="J34" i="41" s="1"/>
  <c r="J29" i="41" a="1"/>
  <c r="J29" i="41" s="1"/>
  <c r="J27" i="41" a="1"/>
  <c r="J27" i="41" s="1"/>
  <c r="J20" i="41" a="1"/>
  <c r="J20" i="41" s="1"/>
  <c r="J18" i="41" a="1"/>
  <c r="J18" i="41" s="1"/>
  <c r="J15" i="41" a="1"/>
  <c r="J15" i="41" s="1"/>
  <c r="J13" i="41" a="1"/>
  <c r="J13" i="41" s="1"/>
  <c r="J6" i="41" a="1"/>
  <c r="J6" i="41" s="1"/>
  <c r="H6" i="41" a="1"/>
  <c r="H6" i="41" s="1"/>
  <c r="H38" i="41" a="1"/>
  <c r="H38" i="41" s="1"/>
  <c r="H36" i="41" a="1"/>
  <c r="H36" i="41" s="1"/>
  <c r="H35" i="41" a="1"/>
  <c r="H35" i="41" s="1"/>
  <c r="H26" i="41" a="1"/>
  <c r="H26" i="41" s="1"/>
  <c r="H19" i="41" a="1"/>
  <c r="H19" i="41" s="1"/>
  <c r="H33" i="41" a="1"/>
  <c r="H33" i="41" s="1"/>
  <c r="H32" i="41" a="1"/>
  <c r="H32" i="41" s="1"/>
  <c r="H31" i="41" a="1"/>
  <c r="H31" i="41" s="1"/>
  <c r="H30" i="41" a="1"/>
  <c r="H30" i="41" s="1"/>
  <c r="H28" i="41" a="1"/>
  <c r="H28" i="41" s="1"/>
  <c r="H25" i="41" a="1"/>
  <c r="H25" i="41" s="1"/>
  <c r="H24" i="41" a="1"/>
  <c r="H24" i="41" s="1"/>
  <c r="H23" i="41" a="1"/>
  <c r="H23" i="41" s="1"/>
  <c r="H22" i="41" a="1"/>
  <c r="H22" i="41" s="1"/>
  <c r="H21" i="41" a="1"/>
  <c r="H21" i="41" s="1"/>
  <c r="H17" i="41" a="1"/>
  <c r="H17" i="41" s="1"/>
  <c r="H16" i="41" a="1"/>
  <c r="H16" i="41" s="1"/>
  <c r="H14" i="41" a="1"/>
  <c r="H14" i="41" s="1"/>
  <c r="H12" i="41" a="1"/>
  <c r="H12" i="41" s="1"/>
  <c r="H11" i="41" a="1"/>
  <c r="H11" i="41" s="1"/>
  <c r="H10" i="41" a="1"/>
  <c r="H10" i="41" s="1"/>
  <c r="H9" i="41" a="1"/>
  <c r="H9" i="41" s="1"/>
  <c r="H8" i="41" a="1"/>
  <c r="H8" i="41" s="1"/>
  <c r="H13" i="41" a="1"/>
  <c r="H13" i="41" s="1"/>
  <c r="H15" i="41" a="1"/>
  <c r="H15" i="41" s="1"/>
  <c r="H18" i="41" a="1"/>
  <c r="H18" i="41" s="1"/>
  <c r="H20" i="41" a="1"/>
  <c r="H20" i="41" s="1"/>
  <c r="H27" i="41" a="1"/>
  <c r="H27" i="41" s="1"/>
  <c r="H29" i="41" a="1"/>
  <c r="H29" i="41" s="1"/>
  <c r="H34" i="41" a="1"/>
  <c r="H34" i="41" s="1"/>
  <c r="H37" i="41" a="1"/>
  <c r="H37" i="41" s="1"/>
  <c r="H7" i="41" a="1"/>
  <c r="H7" i="41" s="1"/>
  <c r="I26" i="41" a="1"/>
  <c r="I26" i="41" s="1"/>
  <c r="I38" i="41" a="1"/>
  <c r="I38" i="41" s="1"/>
  <c r="I36" i="41" a="1"/>
  <c r="I36" i="41" s="1"/>
  <c r="I35" i="41" a="1"/>
  <c r="I35" i="41" s="1"/>
  <c r="I33" i="41" a="1"/>
  <c r="I33" i="41" s="1"/>
  <c r="I32" i="41" a="1"/>
  <c r="I32" i="41" s="1"/>
  <c r="I31" i="41" a="1"/>
  <c r="I31" i="41" s="1"/>
  <c r="I30" i="41" a="1"/>
  <c r="I30" i="41" s="1"/>
  <c r="I28" i="41" a="1"/>
  <c r="I28" i="41" s="1"/>
  <c r="I25" i="41" a="1"/>
  <c r="I25" i="41" s="1"/>
  <c r="I24" i="41" a="1"/>
  <c r="I24" i="41" s="1"/>
  <c r="I23" i="41" a="1"/>
  <c r="I23" i="41" s="1"/>
  <c r="I22" i="41" a="1"/>
  <c r="I22" i="41" s="1"/>
  <c r="I21" i="41" a="1"/>
  <c r="I21" i="41" s="1"/>
  <c r="I19" i="41" a="1"/>
  <c r="I19" i="41" s="1"/>
  <c r="I17" i="41" a="1"/>
  <c r="I17" i="41" s="1"/>
  <c r="I16" i="41" a="1"/>
  <c r="I16" i="41" s="1"/>
  <c r="I14" i="41" a="1"/>
  <c r="I14" i="41" s="1"/>
  <c r="I12" i="41" a="1"/>
  <c r="I12" i="41" s="1"/>
  <c r="I11" i="41" a="1"/>
  <c r="I11" i="41" s="1"/>
  <c r="I10" i="41" a="1"/>
  <c r="I10" i="41" s="1"/>
  <c r="I9" i="41" a="1"/>
  <c r="I9" i="41" s="1"/>
  <c r="I8" i="41" a="1"/>
  <c r="I8" i="41" s="1"/>
  <c r="I7" i="41" a="1"/>
  <c r="I7" i="41" s="1"/>
  <c r="I37" i="41" a="1"/>
  <c r="I37" i="41" s="1"/>
  <c r="I34" i="41" a="1"/>
  <c r="I34" i="41" s="1"/>
  <c r="I29" i="41" a="1"/>
  <c r="I29" i="41" s="1"/>
  <c r="I27" i="41" a="1"/>
  <c r="I27" i="41" s="1"/>
  <c r="I20" i="41" a="1"/>
  <c r="I20" i="41" s="1"/>
  <c r="I18" i="41" a="1"/>
  <c r="I18" i="41" s="1"/>
  <c r="I15" i="41" a="1"/>
  <c r="I15" i="41" s="1"/>
  <c r="I13" i="41" a="1"/>
  <c r="I13" i="41" s="1"/>
  <c r="I6" i="41" a="1"/>
  <c r="I6" i="41" s="1"/>
  <c r="E1" i="35" a="1"/>
  <c r="E1" i="35" s="1"/>
  <c r="B1" i="35" a="1"/>
  <c r="B1" i="35" s="1"/>
  <c r="D1" i="35" a="1"/>
  <c r="D1" i="35" s="1"/>
  <c r="A1" i="35" a="1"/>
  <c r="A1" i="35" s="1"/>
  <c r="D1" i="29" a="1"/>
  <c r="D1" i="29" s="1"/>
  <c r="E1" i="29" a="1"/>
  <c r="E1" i="29" s="1"/>
  <c r="K16" i="29" s="1"/>
  <c r="A1" i="29" a="1"/>
  <c r="A1" i="29" s="1"/>
  <c r="B1" i="29" a="1"/>
  <c r="B1" i="29" s="1"/>
  <c r="J16" i="29"/>
  <c r="E1" i="22" a="1"/>
  <c r="E1" i="22" s="1"/>
  <c r="K16" i="22" s="1"/>
  <c r="D1" i="22" a="1"/>
  <c r="D1" i="22" s="1"/>
  <c r="B1" i="22" a="1"/>
  <c r="B1" i="22" s="1"/>
  <c r="J16" i="22" s="1"/>
  <c r="A1" i="22" a="1"/>
  <c r="A1" i="22" s="1"/>
  <c r="D41" i="43"/>
  <c r="C41" i="43"/>
  <c r="B41" i="43"/>
  <c r="D41" i="41"/>
  <c r="C41" i="41"/>
  <c r="B41" i="41"/>
  <c r="G5" i="36"/>
  <c r="G4" i="36"/>
  <c r="G9" i="36"/>
  <c r="G8" i="36"/>
  <c r="G4" i="38"/>
  <c r="G10" i="36"/>
  <c r="G6" i="36"/>
  <c r="G3" i="36"/>
  <c r="G9" i="38"/>
  <c r="G6" i="38"/>
  <c r="G3" i="38"/>
  <c r="G7" i="36"/>
  <c r="G10" i="38"/>
  <c r="G8" i="38"/>
  <c r="G7" i="38"/>
  <c r="G5" i="38"/>
  <c r="L28" i="43" l="1"/>
  <c r="M28" i="43" s="1"/>
  <c r="O28" i="43" s="1" a="1"/>
  <c r="O28" i="43" s="1"/>
  <c r="L34" i="43"/>
  <c r="M34" i="43" s="1"/>
  <c r="O34" i="43" s="1" a="1"/>
  <c r="O34" i="43" s="1"/>
  <c r="L13" i="43"/>
  <c r="N13" i="43" s="1"/>
  <c r="L22" i="43"/>
  <c r="N22" i="43" s="1"/>
  <c r="L15" i="43"/>
  <c r="M15" i="43" s="1"/>
  <c r="O15" i="43" s="1" a="1"/>
  <c r="O15" i="43" s="1"/>
  <c r="L10" i="43"/>
  <c r="M10" i="43" s="1"/>
  <c r="O10" i="43" s="1" a="1"/>
  <c r="O10" i="43" s="1"/>
  <c r="L37" i="43"/>
  <c r="M37" i="43" s="1"/>
  <c r="O37" i="43" s="1" a="1"/>
  <c r="O37" i="43" s="1"/>
  <c r="L25" i="43"/>
  <c r="N25" i="43" s="1"/>
  <c r="L18" i="43"/>
  <c r="N18" i="43" s="1"/>
  <c r="L30" i="43"/>
  <c r="M30" i="43" s="1"/>
  <c r="O30" i="43" s="1" a="1"/>
  <c r="O30" i="43" s="1"/>
  <c r="L21" i="43"/>
  <c r="M21" i="43" s="1"/>
  <c r="O21" i="43" s="1" a="1"/>
  <c r="O21" i="43" s="1"/>
  <c r="L33" i="43"/>
  <c r="N33" i="43" s="1"/>
  <c r="L9" i="43"/>
  <c r="N9" i="43" s="1"/>
  <c r="L27" i="43"/>
  <c r="M27" i="43" s="1"/>
  <c r="O27" i="43" s="1" a="1"/>
  <c r="O27" i="43" s="1"/>
  <c r="L36" i="43"/>
  <c r="M36" i="43" s="1"/>
  <c r="O36" i="43" s="1" a="1"/>
  <c r="O36" i="43" s="1"/>
  <c r="L12" i="43"/>
  <c r="M12" i="43" s="1"/>
  <c r="O12" i="43" s="1" a="1"/>
  <c r="O12" i="43" s="1"/>
  <c r="L14" i="43"/>
  <c r="M14" i="43" s="1"/>
  <c r="O14" i="43" s="1" a="1"/>
  <c r="O14" i="43" s="1"/>
  <c r="L20" i="43"/>
  <c r="M20" i="43" s="1"/>
  <c r="O20" i="43" s="1" a="1"/>
  <c r="O20" i="43" s="1"/>
  <c r="L24" i="43"/>
  <c r="M24" i="43" s="1"/>
  <c r="O24" i="43" s="1" a="1"/>
  <c r="O24" i="43" s="1"/>
  <c r="L26" i="43"/>
  <c r="M26" i="43" s="1"/>
  <c r="O26" i="43" s="1" a="1"/>
  <c r="O26" i="43" s="1"/>
  <c r="L29" i="43"/>
  <c r="M29" i="43" s="1"/>
  <c r="O29" i="43" s="1" a="1"/>
  <c r="O29" i="43" s="1"/>
  <c r="L32" i="43"/>
  <c r="N32" i="43" s="1"/>
  <c r="L6" i="43"/>
  <c r="N6" i="43" s="1"/>
  <c r="L38" i="43"/>
  <c r="M38" i="43" s="1"/>
  <c r="O38" i="43" s="1" a="1"/>
  <c r="O38" i="43" s="1"/>
  <c r="N28" i="43"/>
  <c r="L35" i="43"/>
  <c r="N35" i="43" s="1"/>
  <c r="L8" i="43"/>
  <c r="N8" i="43" s="1"/>
  <c r="L11" i="43"/>
  <c r="N11" i="43" s="1"/>
  <c r="M11" i="43"/>
  <c r="O11" i="43" s="1" a="1"/>
  <c r="O11" i="43" s="1"/>
  <c r="L16" i="43"/>
  <c r="N16" i="43" s="1"/>
  <c r="M16" i="43"/>
  <c r="O16" i="43" s="1" a="1"/>
  <c r="O16" i="43" s="1"/>
  <c r="L23" i="43"/>
  <c r="N23" i="43" s="1"/>
  <c r="N34" i="43"/>
  <c r="L7" i="43"/>
  <c r="M7" i="43" s="1"/>
  <c r="O7" i="43" s="1" a="1"/>
  <c r="O7" i="43" s="1"/>
  <c r="L19" i="43"/>
  <c r="N19" i="43" s="1"/>
  <c r="L31" i="43"/>
  <c r="N31" i="43" s="1"/>
  <c r="L17" i="43"/>
  <c r="N17" i="43" s="1"/>
  <c r="L6" i="41"/>
  <c r="M6" i="41" s="1"/>
  <c r="O6" i="41" s="1" a="1"/>
  <c r="O6" i="41" s="1"/>
  <c r="L26" i="41"/>
  <c r="L28" i="41"/>
  <c r="M28" i="41" s="1"/>
  <c r="O28" i="41" s="1" a="1"/>
  <c r="O28" i="41" s="1"/>
  <c r="L15" i="41"/>
  <c r="N15" i="41" s="1"/>
  <c r="L14" i="41"/>
  <c r="M14" i="41" s="1"/>
  <c r="O14" i="41" s="1" a="1"/>
  <c r="O14" i="41" s="1"/>
  <c r="L16" i="41"/>
  <c r="M16" i="41" s="1"/>
  <c r="O16" i="41" s="1" a="1"/>
  <c r="O16" i="41" s="1"/>
  <c r="L27" i="41"/>
  <c r="N27" i="41" s="1"/>
  <c r="L17" i="41"/>
  <c r="N17" i="41" s="1"/>
  <c r="L29" i="41"/>
  <c r="N29" i="41" s="1"/>
  <c r="L38" i="41"/>
  <c r="N38" i="41" s="1"/>
  <c r="L30" i="41"/>
  <c r="N30" i="41" s="1"/>
  <c r="L18" i="41"/>
  <c r="N18" i="41" s="1"/>
  <c r="N26" i="41"/>
  <c r="L36" i="41"/>
  <c r="M36" i="41" s="1"/>
  <c r="O36" i="41" s="1" a="1"/>
  <c r="O36" i="41" s="1"/>
  <c r="L24" i="41"/>
  <c r="N24" i="41" s="1"/>
  <c r="L12" i="41"/>
  <c r="N12" i="41" s="1"/>
  <c r="L35" i="41"/>
  <c r="N35" i="41" s="1"/>
  <c r="L23" i="41"/>
  <c r="N23" i="41" s="1"/>
  <c r="L11" i="41"/>
  <c r="M11" i="41" s="1"/>
  <c r="O11" i="41" s="1" a="1"/>
  <c r="O11" i="41" s="1"/>
  <c r="L34" i="41"/>
  <c r="M34" i="41" s="1"/>
  <c r="O34" i="41" s="1" a="1"/>
  <c r="O34" i="41" s="1"/>
  <c r="L22" i="41"/>
  <c r="M22" i="41" s="1"/>
  <c r="O22" i="41" s="1" a="1"/>
  <c r="O22" i="41" s="1"/>
  <c r="L10" i="41"/>
  <c r="M10" i="41" s="1"/>
  <c r="O10" i="41" s="1" a="1"/>
  <c r="O10" i="41" s="1"/>
  <c r="L33" i="41"/>
  <c r="N33" i="41" s="1"/>
  <c r="L21" i="41"/>
  <c r="N21" i="41" s="1"/>
  <c r="L9" i="41"/>
  <c r="M9" i="41" s="1"/>
  <c r="O9" i="41" s="1" a="1"/>
  <c r="O9" i="41" s="1"/>
  <c r="L32" i="41"/>
  <c r="M32" i="41" s="1"/>
  <c r="O32" i="41" s="1" a="1"/>
  <c r="O32" i="41" s="1"/>
  <c r="L20" i="41"/>
  <c r="M20" i="41" s="1"/>
  <c r="O20" i="41" s="1" a="1"/>
  <c r="O20" i="41" s="1"/>
  <c r="L8" i="41"/>
  <c r="M8" i="41" s="1"/>
  <c r="O8" i="41" s="1" a="1"/>
  <c r="O8" i="41" s="1"/>
  <c r="L31" i="41"/>
  <c r="M31" i="41" s="1"/>
  <c r="O31" i="41" s="1" a="1"/>
  <c r="O31" i="41" s="1"/>
  <c r="L19" i="41"/>
  <c r="M19" i="41" s="1"/>
  <c r="O19" i="41" s="1" a="1"/>
  <c r="O19" i="41" s="1"/>
  <c r="L7" i="41"/>
  <c r="N7" i="41" s="1"/>
  <c r="M26" i="41"/>
  <c r="O26" i="41" s="1" a="1"/>
  <c r="O26" i="41" s="1"/>
  <c r="L37" i="41"/>
  <c r="M37" i="41" s="1"/>
  <c r="O37" i="41" s="1" a="1"/>
  <c r="O37" i="41" s="1"/>
  <c r="L25" i="41"/>
  <c r="M25" i="41" s="1"/>
  <c r="O25" i="41" s="1" a="1"/>
  <c r="O25" i="41" s="1"/>
  <c r="L13" i="41"/>
  <c r="M13" i="41" s="1"/>
  <c r="O13" i="41" s="1" a="1"/>
  <c r="O13" i="41" s="1"/>
  <c r="J16" i="35"/>
  <c r="J4" i="35"/>
  <c r="J15" i="35"/>
  <c r="J9" i="35"/>
  <c r="J3" i="35"/>
  <c r="J2" i="35"/>
  <c r="J7" i="35"/>
  <c r="J14" i="35"/>
  <c r="J8" i="35"/>
  <c r="J6" i="35"/>
  <c r="J5" i="35"/>
  <c r="K16" i="35"/>
  <c r="K4" i="35"/>
  <c r="K15" i="35"/>
  <c r="K9" i="35"/>
  <c r="K3" i="35"/>
  <c r="K2" i="35"/>
  <c r="K7" i="35"/>
  <c r="K6" i="35"/>
  <c r="K5" i="35"/>
  <c r="K14" i="35"/>
  <c r="K8" i="35"/>
  <c r="K6" i="29"/>
  <c r="J5" i="29"/>
  <c r="J6" i="29"/>
  <c r="K7" i="29"/>
  <c r="J14" i="29"/>
  <c r="K14" i="29"/>
  <c r="K5" i="29"/>
  <c r="J7" i="29"/>
  <c r="J15" i="29"/>
  <c r="J2" i="29"/>
  <c r="J8" i="29"/>
  <c r="K2" i="29"/>
  <c r="K8" i="29"/>
  <c r="J3" i="29"/>
  <c r="J9" i="29"/>
  <c r="K3" i="29"/>
  <c r="K9" i="29"/>
  <c r="K15" i="29"/>
  <c r="J4" i="29"/>
  <c r="K4" i="29"/>
  <c r="J14" i="22"/>
  <c r="J6" i="22"/>
  <c r="J2" i="22"/>
  <c r="K8" i="22"/>
  <c r="K14" i="22"/>
  <c r="K5" i="22"/>
  <c r="J7" i="22"/>
  <c r="J8" i="22"/>
  <c r="J15" i="22"/>
  <c r="J5" i="22"/>
  <c r="K6" i="22"/>
  <c r="K7" i="22"/>
  <c r="K2" i="22"/>
  <c r="J3" i="22"/>
  <c r="J9" i="22"/>
  <c r="K3" i="22"/>
  <c r="K9" i="22"/>
  <c r="K15" i="22"/>
  <c r="J4" i="22"/>
  <c r="K4" i="22"/>
  <c r="N38" i="43" l="1"/>
  <c r="N21" i="43"/>
  <c r="N20" i="43"/>
  <c r="M8" i="43"/>
  <c r="O8" i="43" s="1" a="1"/>
  <c r="O8" i="43" s="1"/>
  <c r="M23" i="43"/>
  <c r="O23" i="43" s="1" a="1"/>
  <c r="O23" i="43" s="1"/>
  <c r="N24" i="43"/>
  <c r="N37" i="43"/>
  <c r="N7" i="43"/>
  <c r="M22" i="43"/>
  <c r="O22" i="43" s="1" a="1"/>
  <c r="O22" i="43" s="1"/>
  <c r="M18" i="43"/>
  <c r="O18" i="43" s="1" a="1"/>
  <c r="O18" i="43" s="1"/>
  <c r="N29" i="43"/>
  <c r="N12" i="43"/>
  <c r="M35" i="43"/>
  <c r="O35" i="43" s="1" a="1"/>
  <c r="O35" i="43" s="1"/>
  <c r="N10" i="43"/>
  <c r="M6" i="43"/>
  <c r="O6" i="43" s="1" a="1"/>
  <c r="O6" i="43" s="1"/>
  <c r="M33" i="43"/>
  <c r="O33" i="43" s="1" a="1"/>
  <c r="O33" i="43" s="1"/>
  <c r="M31" i="43"/>
  <c r="O31" i="43" s="1" a="1"/>
  <c r="O31" i="43" s="1"/>
  <c r="M9" i="43"/>
  <c r="O9" i="43" s="1" a="1"/>
  <c r="O9" i="43" s="1"/>
  <c r="M13" i="43"/>
  <c r="O13" i="43" s="1" a="1"/>
  <c r="O13" i="43" s="1"/>
  <c r="M19" i="43"/>
  <c r="O19" i="43" s="1" a="1"/>
  <c r="O19" i="43" s="1"/>
  <c r="N14" i="43"/>
  <c r="M17" i="43"/>
  <c r="O17" i="43" s="1" a="1"/>
  <c r="O17" i="43" s="1"/>
  <c r="M32" i="43"/>
  <c r="O32" i="43" s="1" a="1"/>
  <c r="O32" i="43" s="1"/>
  <c r="M25" i="43"/>
  <c r="O25" i="43" s="1" a="1"/>
  <c r="O25" i="43" s="1"/>
  <c r="N15" i="43"/>
  <c r="N36" i="43"/>
  <c r="N26" i="43"/>
  <c r="N30" i="43"/>
  <c r="N27" i="43"/>
  <c r="M38" i="41"/>
  <c r="O38" i="41" s="1" a="1"/>
  <c r="O38" i="41" s="1"/>
  <c r="M30" i="41"/>
  <c r="O30" i="41" s="1" a="1"/>
  <c r="O30" i="41" s="1"/>
  <c r="M7" i="41"/>
  <c r="O7" i="41" s="1" a="1"/>
  <c r="O7" i="41" s="1"/>
  <c r="M18" i="41"/>
  <c r="O18" i="41" s="1" a="1"/>
  <c r="O18" i="41" s="1"/>
  <c r="N19" i="41"/>
  <c r="N34" i="41"/>
  <c r="N6" i="41"/>
  <c r="M15" i="41"/>
  <c r="O15" i="41" s="1" a="1"/>
  <c r="O15" i="41" s="1"/>
  <c r="M29" i="41"/>
  <c r="O29" i="41" s="1" a="1"/>
  <c r="O29" i="41" s="1"/>
  <c r="N11" i="41"/>
  <c r="N8" i="41"/>
  <c r="M27" i="41"/>
  <c r="O27" i="41" s="1" a="1"/>
  <c r="O27" i="41" s="1"/>
  <c r="N20" i="41"/>
  <c r="N13" i="41"/>
  <c r="M17" i="41"/>
  <c r="O17" i="41" s="1" a="1"/>
  <c r="O17" i="41" s="1"/>
  <c r="N32" i="41"/>
  <c r="N25" i="41"/>
  <c r="N16" i="41"/>
  <c r="N28" i="41"/>
  <c r="M23" i="41"/>
  <c r="O23" i="41" s="1" a="1"/>
  <c r="O23" i="41" s="1"/>
  <c r="N37" i="41"/>
  <c r="N14" i="41"/>
  <c r="M12" i="41"/>
  <c r="O12" i="41" s="1" a="1"/>
  <c r="O12" i="41" s="1"/>
  <c r="N36" i="41"/>
  <c r="N9" i="41"/>
  <c r="M33" i="41"/>
  <c r="O33" i="41" s="1" a="1"/>
  <c r="O33" i="41" s="1"/>
  <c r="M24" i="41"/>
  <c r="O24" i="41" s="1" a="1"/>
  <c r="O24" i="41" s="1"/>
  <c r="N22" i="41"/>
  <c r="M21" i="41"/>
  <c r="O21" i="41" s="1" a="1"/>
  <c r="O21" i="41" s="1"/>
  <c r="N31" i="41"/>
  <c r="N10" i="41"/>
  <c r="M35" i="41"/>
  <c r="O35" i="41" s="1" a="1"/>
  <c r="O35" i="41" s="1"/>
  <c r="J10" i="35"/>
  <c r="J12" i="35" s="1"/>
  <c r="J11" i="35"/>
  <c r="K10" i="35"/>
  <c r="K11" i="35" s="1"/>
  <c r="K13" i="35" s="1"/>
  <c r="K12" i="35"/>
  <c r="K10" i="29"/>
  <c r="K11" i="29"/>
  <c r="K13" i="29" s="1"/>
  <c r="K12" i="29"/>
  <c r="J10" i="29"/>
  <c r="J12" i="29" s="1"/>
  <c r="J11" i="29"/>
  <c r="J13" i="29" s="1"/>
  <c r="J10" i="22"/>
  <c r="J11" i="22"/>
  <c r="J13" i="22" s="1"/>
  <c r="K10" i="22"/>
  <c r="K11" i="22" s="1"/>
  <c r="K13" i="22" s="1"/>
  <c r="J12" i="22"/>
  <c r="K12" i="22"/>
  <c r="E41" i="8" l="1"/>
  <c r="E40" i="8"/>
  <c r="C40" i="10"/>
  <c r="B40" i="10"/>
  <c r="D40" i="10" l="1"/>
  <c r="N3" i="1"/>
  <c r="P3" i="1" s="1"/>
  <c r="N2" i="1"/>
  <c r="P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D1" i="7" a="1"/>
  <c r="K7" i="7" s="1"/>
  <c r="A1" i="7" a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E7" i="6" s="1"/>
  <c r="B6" i="6"/>
  <c r="B5" i="6"/>
  <c r="B4" i="6"/>
  <c r="E4" i="6" s="1"/>
  <c r="B3" i="6"/>
  <c r="B13" i="6"/>
  <c r="B2" i="6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Q2" i="1" s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5" i="6" l="1"/>
  <c r="E3" i="6"/>
  <c r="G4" i="6"/>
  <c r="H4" i="6"/>
  <c r="H5" i="6"/>
  <c r="G5" i="6"/>
  <c r="E6" i="6"/>
  <c r="F6" i="6" s="1"/>
  <c r="F11" i="6"/>
  <c r="G3" i="6"/>
  <c r="H3" i="6"/>
  <c r="G7" i="6"/>
  <c r="H7" i="6"/>
  <c r="E9" i="6"/>
  <c r="G9" i="6" s="1"/>
  <c r="F7" i="6"/>
  <c r="E10" i="6"/>
  <c r="G10" i="6" s="1"/>
  <c r="E11" i="6"/>
  <c r="G11" i="6" s="1"/>
  <c r="F5" i="6"/>
  <c r="E12" i="6"/>
  <c r="H12" i="6" s="1"/>
  <c r="F4" i="6"/>
  <c r="E13" i="6"/>
  <c r="H13" i="6" s="1"/>
  <c r="F3" i="6"/>
  <c r="E2" i="6"/>
  <c r="F2" i="6" s="1"/>
  <c r="E8" i="6"/>
  <c r="F8" i="6" s="1"/>
  <c r="J6" i="7"/>
  <c r="J4" i="7"/>
  <c r="J16" i="7"/>
  <c r="J15" i="7"/>
  <c r="J14" i="7"/>
  <c r="J7" i="7"/>
  <c r="J8" i="7"/>
  <c r="K16" i="7"/>
  <c r="K14" i="7"/>
  <c r="K15" i="7"/>
  <c r="K8" i="7"/>
  <c r="K6" i="7"/>
  <c r="A1" i="7"/>
  <c r="J5" i="7"/>
  <c r="J9" i="7"/>
  <c r="J3" i="7"/>
  <c r="J2" i="7"/>
  <c r="D1" i="7"/>
  <c r="K3" i="7"/>
  <c r="K2" i="7"/>
  <c r="K5" i="7"/>
  <c r="K4" i="7"/>
  <c r="K9" i="7"/>
  <c r="H6" i="6" l="1"/>
  <c r="G6" i="6"/>
  <c r="F10" i="6"/>
  <c r="H10" i="6"/>
  <c r="F12" i="6"/>
  <c r="G12" i="6"/>
  <c r="H11" i="6"/>
  <c r="H8" i="6"/>
  <c r="G8" i="6"/>
  <c r="J10" i="7"/>
  <c r="J12" i="7" s="1"/>
  <c r="F13" i="6"/>
  <c r="H2" i="6"/>
  <c r="F9" i="6"/>
  <c r="G2" i="6"/>
  <c r="H9" i="6"/>
  <c r="G13" i="6"/>
  <c r="K10" i="7"/>
  <c r="K12" i="7" s="1"/>
  <c r="J11" i="7" l="1"/>
  <c r="J13" i="7" s="1"/>
  <c r="K11" i="7"/>
  <c r="K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<sst xmlns="http://schemas.openxmlformats.org/spreadsheetml/2006/main" count="8606" uniqueCount="2181">
  <si>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</si>
  <si>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</si>
  <si>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</si>
  <si>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</si>
  <si>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</si>
  <si>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</si>
  <si>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</si>
  <si>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</si>
  <si>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</si>
  <si>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</si>
  <si>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</si>
  <si>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</si>
  <si>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</si>
  <si>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</si>
  <si>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</si>
  <si>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</si>
  <si>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</si>
  <si>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</si>
  <si>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</si>
  <si>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</si>
  <si>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</si>
  <si>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</si>
  <si>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</si>
  <si>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</si>
  <si>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</si>
  <si>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</si>
  <si>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</si>
  <si>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</si>
  <si>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</si>
  <si>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</si>
  <si>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</si>
  <si>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</si>
  <si>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</si>
  <si>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</si>
  <si>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</si>
  <si>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</si>
  <si>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</si>
  <si>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</si>
  <si>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</si>
  <si>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</si>
  <si>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</si>
  <si>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</si>
  <si>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</si>
  <si>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</si>
  <si>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</si>
  <si>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</si>
  <si>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</si>
  <si>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</si>
  <si>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</si>
  <si>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</si>
  <si>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</si>
  <si>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</si>
  <si>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</si>
  <si>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</si>
  <si>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</si>
  <si>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</si>
  <si>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</si>
  <si>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</si>
  <si>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</si>
  <si>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</si>
  <si>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</si>
  <si>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</si>
  <si>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</si>
  <si>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</si>
  <si>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</si>
  <si>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</si>
  <si>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</si>
  <si>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</si>
  <si>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</si>
  <si>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</si>
  <si>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</si>
  <si>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</si>
  <si>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</si>
  <si>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</si>
  <si>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</si>
  <si>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</si>
  <si>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</si>
  <si>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</si>
  <si>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</si>
  <si>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</si>
  <si>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</si>
  <si>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</si>
  <si>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</si>
  <si>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</si>
  <si>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</si>
  <si>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</si>
  <si>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</si>
  <si>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</si>
  <si>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</si>
  <si>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</si>
  <si>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</si>
  <si>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</si>
  <si>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</si>
  <si>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</si>
  <si>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</si>
  <si>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</si>
  <si>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</si>
  <si>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</si>
  <si>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</si>
  <si>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</si>
  <si>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</si>
  <si>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</si>
  <si>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</si>
  <si>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</si>
  <si>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</si>
  <si>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</si>
  <si>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</si>
  <si>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</si>
  <si>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</si>
  <si>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</si>
  <si>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</si>
  <si>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</si>
  <si>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</si>
  <si>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</si>
  <si>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</si>
  <si>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</si>
  <si>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</si>
  <si>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</si>
  <si>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</si>
  <si>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</si>
  <si>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</si>
  <si>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</si>
  <si>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</si>
  <si>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</si>
  <si>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</si>
  <si>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</si>
  <si>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</si>
  <si>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</si>
  <si>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</si>
  <si>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</si>
  <si>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</si>
  <si>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</si>
  <si>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</si>
  <si>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</si>
  <si>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</si>
  <si>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</si>
  <si>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</si>
  <si>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</si>
  <si>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</si>
  <si>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</si>
  <si>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</si>
  <si>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</si>
  <si>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</si>
  <si>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</si>
  <si>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</si>
  <si>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</si>
  <si>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</si>
  <si>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</si>
  <si>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</si>
  <si>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</si>
  <si>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</si>
  <si>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</si>
  <si>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</si>
  <si>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</si>
  <si>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</si>
  <si>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</si>
  <si>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</si>
  <si>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</si>
  <si>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</si>
  <si>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</si>
  <si>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</si>
  <si>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</si>
  <si>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</si>
  <si>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</si>
  <si>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</si>
  <si>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</si>
  <si>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</si>
  <si>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</si>
  <si>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</si>
  <si>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</si>
  <si>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</si>
  <si>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</si>
  <si>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</si>
  <si>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</si>
  <si>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</si>
  <si>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</si>
  <si>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</si>
  <si>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</si>
  <si>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</si>
  <si>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</si>
  <si>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</si>
  <si>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</si>
  <si>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</si>
  <si>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</si>
  <si>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</si>
  <si>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</si>
  <si>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</si>
  <si>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</si>
  <si>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</si>
  <si>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</si>
  <si>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</si>
  <si>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</si>
  <si>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</si>
  <si>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</si>
  <si>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</si>
  <si>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</si>
  <si>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</si>
  <si>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</si>
  <si>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</si>
  <si>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</si>
  <si>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</si>
  <si>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</si>
  <si>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</si>
  <si>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</si>
  <si>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</si>
  <si>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</si>
  <si>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</si>
  <si>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</si>
  <si>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</si>
  <si>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</si>
  <si>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</si>
  <si>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</si>
  <si>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</si>
  <si>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</si>
  <si>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</si>
  <si>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</si>
  <si>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</si>
  <si>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</si>
  <si>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</si>
  <si>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</si>
  <si>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</si>
  <si>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</si>
  <si>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</si>
  <si>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</si>
  <si>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</si>
  <si>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</si>
  <si>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</si>
  <si>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</si>
  <si>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</si>
  <si>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</si>
  <si>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</si>
  <si>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</si>
  <si>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</si>
  <si>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</si>
  <si>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</si>
  <si>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</si>
  <si>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</si>
  <si>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</si>
  <si>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</si>
  <si>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</si>
  <si>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</si>
  <si>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</si>
  <si>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</si>
  <si>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</si>
  <si>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</si>
  <si>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</si>
  <si>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</si>
  <si>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</si>
  <si>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</si>
  <si>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</si>
  <si>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</si>
  <si>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</si>
  <si>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</si>
  <si>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</si>
  <si>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</si>
  <si>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</si>
  <si>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</si>
  <si>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</si>
  <si>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</si>
  <si>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</si>
  <si>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</si>
  <si>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</si>
  <si>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</si>
  <si>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</si>
  <si>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</si>
  <si>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</si>
  <si>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</si>
  <si>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</si>
  <si>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</si>
  <si>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</si>
  <si>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</si>
  <si>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</si>
  <si>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</si>
  <si>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</si>
  <si>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</si>
  <si>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</si>
  <si>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</si>
  <si>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</si>
  <si>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</si>
  <si>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</si>
  <si>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</si>
  <si>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</si>
  <si>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</si>
  <si>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</si>
  <si>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</si>
  <si>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</si>
  <si>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</si>
  <si>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</si>
  <si>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</si>
  <si>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</si>
  <si>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</si>
  <si>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</si>
  <si>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</si>
  <si>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</si>
  <si>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</si>
  <si>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</si>
  <si>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</si>
  <si>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</si>
  <si>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</si>
  <si>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</si>
  <si>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</si>
  <si>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</si>
  <si>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</si>
  <si>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</si>
  <si>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</si>
  <si>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</si>
  <si>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</si>
  <si>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</si>
  <si>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</si>
  <si>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</si>
  <si>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</si>
  <si>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</si>
  <si>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</si>
  <si>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</si>
  <si>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</si>
  <si>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</si>
  <si>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</si>
  <si>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</si>
  <si>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</si>
  <si>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</si>
  <si>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</si>
  <si>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</si>
  <si>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</si>
  <si>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</si>
  <si>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</si>
  <si>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</si>
  <si>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</si>
  <si>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</si>
  <si>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</si>
  <si>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</si>
  <si>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</si>
  <si>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</si>
  <si>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</si>
  <si>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</si>
  <si>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</si>
  <si>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</si>
  <si>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</si>
  <si>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</si>
  <si>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</si>
  <si>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</si>
  <si>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</si>
  <si>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</si>
  <si>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</si>
  <si>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</si>
  <si>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</si>
  <si>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</si>
  <si>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</si>
  <si>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</si>
  <si>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</si>
  <si>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</si>
  <si>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</si>
  <si>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</si>
  <si>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</si>
  <si>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</si>
  <si>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</si>
  <si>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</si>
  <si>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</si>
  <si>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</si>
  <si>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</si>
  <si>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</si>
  <si>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</si>
  <si>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</si>
  <si>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</si>
  <si>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</si>
  <si>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</si>
  <si>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</si>
  <si>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</si>
  <si>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</si>
  <si>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</si>
  <si>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</si>
  <si>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</si>
  <si>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</si>
  <si>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</si>
  <si>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</si>
  <si>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</si>
  <si>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</si>
  <si>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</si>
  <si>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</si>
  <si>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</si>
  <si>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</si>
  <si>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</si>
  <si>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</si>
  <si>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</si>
  <si>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</si>
  <si>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</si>
  <si>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</si>
  <si>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</si>
  <si>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</si>
  <si>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</si>
  <si>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</si>
  <si>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</si>
  <si>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</si>
  <si>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</si>
  <si>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</si>
  <si>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</si>
  <si>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</si>
  <si>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</si>
  <si>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</si>
  <si>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</si>
  <si>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</si>
  <si>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</si>
  <si>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</si>
  <si>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</si>
  <si>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</si>
  <si>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</si>
  <si>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</si>
  <si>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</si>
  <si>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</si>
  <si>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</si>
  <si>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</si>
  <si>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</si>
  <si>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</si>
  <si>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</si>
  <si>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</si>
  <si>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</si>
  <si>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</si>
  <si>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</si>
  <si>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</si>
  <si>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</si>
  <si>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</si>
  <si>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</si>
  <si>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</si>
  <si>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</si>
  <si>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</si>
  <si>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</si>
  <si>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</si>
  <si>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</si>
  <si>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</si>
  <si>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</si>
  <si>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</si>
  <si>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</si>
  <si>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</si>
  <si>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</si>
  <si>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</si>
  <si>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</si>
  <si>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</si>
  <si>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</si>
  <si>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</si>
  <si>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</si>
  <si>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</si>
  <si>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</si>
  <si>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</si>
  <si>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</si>
  <si>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</si>
  <si>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</si>
  <si>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</si>
  <si>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</si>
  <si>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</si>
  <si>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</si>
  <si>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</si>
  <si>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</si>
  <si>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</si>
  <si>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</si>
  <si>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</si>
  <si>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</si>
  <si>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</si>
  <si>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</si>
  <si>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</si>
  <si>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</si>
  <si>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</si>
  <si>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</si>
  <si>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</si>
  <si>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</si>
  <si>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</si>
  <si>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</si>
  <si>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</si>
  <si>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</si>
  <si>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</si>
  <si>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</si>
  <si>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</si>
  <si>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</si>
  <si>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</si>
  <si>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</si>
  <si>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</si>
  <si>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</si>
  <si>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</si>
  <si>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</si>
  <si>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</si>
  <si>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</si>
  <si>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</si>
  <si>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</si>
  <si>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</si>
  <si>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</si>
  <si>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</si>
  <si>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</si>
  <si>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</si>
  <si>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</si>
  <si>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</si>
  <si>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</si>
  <si>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</si>
  <si>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</si>
  <si>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</si>
  <si>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</si>
  <si>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</si>
  <si>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</si>
  <si>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</si>
  <si>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</si>
  <si>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</si>
  <si>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</si>
  <si>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</si>
  <si>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</si>
  <si>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</si>
  <si>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</si>
  <si>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</si>
  <si>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</si>
  <si>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</si>
  <si>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</si>
  <si>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</si>
  <si>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</si>
  <si>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</si>
  <si>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</si>
  <si>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</si>
  <si>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</si>
  <si>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</si>
  <si>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</si>
  <si>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</si>
  <si>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</si>
  <si>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</si>
  <si>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</si>
  <si>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</si>
  <si>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</si>
  <si>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</si>
  <si>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</si>
  <si>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</si>
  <si>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</si>
  <si>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</si>
  <si>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</si>
  <si>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</si>
  <si>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</si>
  <si>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</si>
  <si>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</si>
  <si>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</si>
  <si>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</si>
  <si>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</si>
  <si>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</si>
  <si>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</si>
  <si>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</si>
  <si>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</si>
  <si>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</si>
  <si>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</si>
  <si>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</si>
  <si>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</si>
  <si>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</si>
  <si>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</si>
  <si>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</si>
  <si>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</si>
  <si>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</si>
  <si>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</si>
  <si>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</si>
  <si>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</si>
  <si>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</si>
  <si>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</si>
  <si>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</si>
  <si>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</si>
  <si>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</si>
  <si>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</si>
  <si>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</si>
  <si>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</si>
  <si>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</si>
  <si>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</si>
  <si>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</si>
  <si>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</si>
  <si>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</si>
  <si>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</si>
  <si>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</si>
  <si>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</si>
  <si>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</si>
  <si>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</si>
  <si>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</si>
  <si>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</si>
  <si>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</si>
  <si>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</si>
  <si>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</si>
  <si>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</si>
  <si>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</si>
  <si>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</si>
  <si>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</si>
  <si>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</si>
  <si>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</si>
  <si>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</si>
  <si>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</si>
  <si>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</si>
  <si>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</si>
  <si>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</si>
  <si>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</si>
  <si>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</si>
  <si>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</si>
  <si>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</si>
  <si>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</si>
  <si>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</si>
  <si>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</si>
  <si>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</si>
  <si>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</si>
  <si>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</si>
  <si>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</si>
  <si>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</si>
  <si>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</si>
  <si>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</si>
  <si>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</si>
  <si>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</si>
  <si>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</si>
  <si>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</si>
  <si>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</si>
  <si>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</si>
  <si>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</si>
  <si>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</si>
  <si>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</si>
  <si>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</si>
  <si>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</si>
  <si>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</si>
  <si>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</si>
  <si>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</si>
  <si>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</si>
  <si>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</si>
  <si>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</si>
  <si>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</si>
  <si>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</si>
  <si>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</si>
  <si>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</si>
  <si>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</si>
  <si>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</si>
  <si>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</si>
  <si>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</si>
  <si>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</si>
  <si>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</si>
  <si>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</si>
  <si>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</si>
  <si>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</si>
  <si>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</si>
  <si>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</si>
  <si>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</si>
  <si>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</si>
  <si>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</si>
  <si>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</si>
  <si>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</si>
  <si>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</si>
  <si>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</si>
  <si>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</si>
  <si>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</si>
  <si>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</si>
  <si>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</si>
  <si>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</si>
  <si>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</si>
  <si>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</si>
  <si>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</si>
  <si>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</si>
  <si>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</si>
  <si>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</si>
  <si>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</si>
  <si>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</si>
  <si>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</si>
  <si>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</si>
  <si>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</si>
  <si>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</si>
  <si>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</si>
  <si>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</si>
  <si>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</si>
  <si>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</si>
  <si>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</si>
  <si>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</si>
  <si>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</si>
  <si>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</si>
  <si>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</si>
  <si>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</si>
  <si>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</si>
  <si>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</si>
  <si>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</si>
  <si>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</si>
  <si>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</si>
  <si>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</si>
  <si>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</si>
  <si>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</si>
  <si>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</si>
  <si>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</si>
  <si>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</si>
  <si>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</si>
  <si>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</si>
  <si>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</si>
  <si>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</si>
  <si>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</si>
  <si>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</si>
  <si>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</si>
  <si>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</si>
  <si>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</si>
  <si>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</si>
  <si>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</si>
  <si>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</si>
  <si>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</si>
  <si>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</si>
  <si>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</si>
  <si>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</si>
  <si>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</si>
  <si>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</si>
  <si>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</si>
  <si>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</si>
  <si>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</si>
  <si>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</si>
  <si>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</si>
  <si>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</si>
  <si>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</si>
  <si>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</si>
  <si>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</si>
  <si>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</si>
  <si>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</si>
  <si>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</si>
  <si>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</si>
  <si>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</si>
  <si>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</si>
  <si>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</si>
  <si>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</si>
  <si>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</si>
  <si>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</si>
  <si>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</si>
  <si>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</si>
  <si>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</si>
  <si>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</si>
  <si>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</si>
  <si>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</si>
  <si>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</si>
  <si>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</si>
  <si>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</si>
  <si>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</si>
  <si>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</si>
  <si>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</si>
  <si>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</si>
  <si>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</si>
  <si>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</si>
  <si>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</si>
  <si>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</si>
  <si>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</si>
  <si>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</si>
  <si>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</si>
  <si>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</si>
  <si>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</si>
  <si>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</si>
  <si>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</si>
  <si>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</si>
  <si>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</si>
  <si>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</si>
  <si>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</si>
  <si>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</si>
  <si>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</si>
  <si>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</si>
  <si>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</si>
  <si>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</si>
  <si>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</si>
  <si>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</si>
  <si>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</si>
  <si>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</si>
  <si>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</si>
  <si>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</si>
  <si>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</si>
  <si>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</si>
  <si>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</si>
  <si>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</si>
  <si>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</si>
  <si>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</si>
  <si>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</si>
  <si>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</si>
  <si>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</si>
  <si>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</si>
  <si>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</si>
  <si>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</si>
  <si>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</si>
  <si>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</si>
  <si>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</si>
  <si>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</si>
  <si>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</si>
  <si>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</si>
  <si>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</si>
  <si>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</si>
  <si>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</si>
  <si>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</si>
  <si>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</si>
  <si>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</si>
  <si>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</si>
  <si>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</si>
  <si>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</si>
  <si>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</si>
  <si>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</si>
  <si>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</si>
  <si>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</si>
  <si>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</si>
  <si>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</si>
  <si>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</si>
  <si>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</si>
  <si>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</si>
  <si>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</si>
  <si>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</si>
  <si>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</si>
  <si>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</si>
  <si>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</si>
  <si>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</si>
  <si>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</si>
  <si>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</si>
  <si>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</si>
  <si>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</si>
  <si>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</si>
  <si>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</si>
  <si>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</si>
  <si>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</si>
  <si>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</si>
  <si>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</si>
  <si>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</si>
  <si>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</si>
  <si>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</si>
  <si>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</si>
  <si>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</si>
  <si>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</si>
  <si>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</si>
  <si>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</si>
  <si>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</si>
  <si>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</si>
  <si>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</si>
  <si>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</si>
  <si>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</si>
  <si>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</si>
  <si>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</si>
  <si>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</si>
  <si>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</si>
  <si>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</si>
  <si>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</si>
  <si>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</si>
  <si>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</si>
  <si>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</si>
  <si>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</si>
  <si>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</si>
  <si>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</si>
  <si>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</si>
  <si>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</si>
  <si>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</si>
  <si>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</si>
  <si>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</si>
  <si>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</si>
  <si>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</si>
  <si>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</si>
  <si>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</si>
  <si>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</si>
  <si>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</si>
  <si>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</si>
  <si>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</si>
  <si>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</si>
  <si>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</si>
  <si>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</si>
  <si>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</si>
  <si>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</si>
  <si>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</si>
  <si>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</si>
  <si>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</si>
  <si>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</si>
  <si>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</si>
  <si>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</si>
  <si>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</si>
  <si>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</si>
  <si>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</si>
  <si>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</si>
  <si>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</si>
  <si>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</si>
  <si>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</si>
  <si>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</si>
  <si>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</si>
  <si>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</si>
  <si>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</si>
  <si>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</si>
  <si>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</si>
  <si>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</si>
  <si>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</si>
  <si>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</si>
  <si>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</si>
  <si>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</si>
  <si>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</si>
  <si>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</si>
  <si>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</si>
  <si>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</si>
  <si>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</si>
  <si>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</si>
  <si>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</si>
  <si>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</si>
  <si>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</si>
  <si>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</si>
  <si>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</si>
  <si>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</si>
  <si>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</si>
  <si>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</si>
  <si>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</si>
  <si>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</si>
  <si>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</si>
  <si>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</si>
  <si>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</si>
  <si>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</si>
  <si>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</si>
  <si>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</si>
  <si>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</si>
  <si>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</si>
  <si>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</si>
  <si>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</si>
  <si>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</si>
  <si>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</si>
  <si>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</si>
  <si>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</si>
  <si>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</si>
  <si>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</si>
  <si>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</si>
  <si>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</si>
  <si>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</si>
  <si>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</si>
  <si>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</si>
  <si>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</si>
  <si>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</si>
  <si>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</si>
  <si>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</si>
  <si>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</si>
  <si>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</si>
  <si>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</si>
  <si>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</si>
  <si>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</si>
  <si>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</si>
  <si>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</si>
  <si>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</si>
  <si>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</si>
  <si>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</si>
  <si>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</si>
  <si>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</si>
  <si>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</si>
  <si>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</si>
  <si>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</si>
  <si>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</si>
  <si>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</si>
  <si>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</si>
  <si>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</si>
  <si>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</si>
  <si>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</si>
  <si>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</si>
  <si>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</si>
  <si>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</si>
  <si>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</si>
  <si>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</si>
  <si>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</si>
  <si>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</si>
  <si>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</si>
  <si>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</si>
  <si>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</si>
  <si>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</si>
  <si>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</si>
  <si>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</si>
  <si>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</si>
  <si>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</si>
  <si>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</si>
  <si>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</si>
  <si>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</si>
  <si>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</si>
  <si>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</si>
  <si>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</si>
  <si>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</si>
  <si>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</si>
  <si>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</si>
  <si>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</si>
  <si>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</si>
  <si>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</si>
  <si>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</si>
  <si>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</si>
  <si>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</si>
  <si>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</si>
  <si>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</si>
  <si>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</si>
  <si>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</si>
  <si>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</si>
  <si>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</si>
  <si>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</si>
  <si>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</si>
  <si>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</si>
  <si>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</si>
  <si>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</si>
  <si>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</si>
  <si>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</si>
  <si>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</si>
  <si>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</si>
  <si>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</si>
  <si>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</si>
  <si>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</si>
  <si>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</si>
  <si>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</si>
  <si>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</si>
  <si>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</si>
  <si>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</si>
  <si>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</si>
  <si>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</si>
  <si>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</si>
  <si>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</si>
  <si>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</si>
  <si>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</si>
  <si>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</si>
  <si>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</si>
  <si>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</si>
  <si>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</si>
  <si>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</si>
  <si>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</si>
  <si>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</si>
  <si>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</si>
  <si>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</si>
  <si>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</si>
  <si>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</si>
  <si>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</si>
  <si>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</si>
  <si>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</si>
  <si>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</si>
  <si>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</si>
  <si>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</si>
  <si>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</si>
  <si>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</si>
  <si>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</si>
  <si>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</si>
  <si>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</si>
  <si>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</si>
  <si>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</si>
  <si>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</si>
  <si>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</si>
  <si>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</si>
  <si>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</si>
  <si>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</si>
  <si>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</si>
  <si>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</si>
  <si>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</si>
  <si>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</si>
  <si>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</si>
  <si>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</si>
  <si>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</si>
  <si>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</si>
  <si>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</si>
  <si>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</si>
  <si>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</si>
  <si>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</si>
  <si>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</si>
  <si>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</si>
  <si>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</si>
  <si>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</si>
  <si>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</si>
  <si>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</si>
  <si>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</si>
  <si>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</si>
  <si>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</si>
  <si>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</si>
  <si>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</si>
  <si>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</si>
  <si>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</si>
  <si>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</si>
  <si>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</si>
  <si>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</si>
  <si>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</si>
  <si>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</si>
  <si>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</si>
  <si>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</si>
  <si>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</si>
  <si>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</si>
  <si>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</si>
  <si>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</si>
  <si>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</si>
  <si>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</si>
  <si>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</si>
  <si>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</si>
  <si>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</si>
  <si>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</si>
  <si>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</si>
  <si>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</si>
  <si>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</si>
  <si>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</si>
  <si>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</si>
  <si>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</si>
  <si>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</si>
  <si>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</si>
  <si>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</si>
  <si>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</si>
  <si>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</si>
  <si>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</si>
  <si>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</si>
  <si>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</si>
  <si>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</si>
  <si>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</si>
  <si>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</si>
  <si>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</si>
  <si>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</si>
  <si>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</si>
  <si>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</si>
  <si>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</si>
  <si>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</si>
  <si>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</si>
  <si>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</si>
  <si>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</si>
  <si>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</si>
  <si>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</si>
  <si>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</si>
  <si>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</si>
  <si>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</si>
  <si>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</si>
  <si>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</si>
  <si>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</si>
  <si>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</si>
  <si>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</si>
  <si>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</si>
  <si>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</si>
  <si>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</si>
  <si>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</si>
  <si>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</si>
  <si>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</si>
  <si>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</si>
  <si>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</si>
  <si>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</si>
  <si>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</si>
  <si>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</si>
  <si>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</si>
  <si>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</si>
  <si>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</si>
  <si>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</si>
  <si>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</si>
  <si>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</si>
  <si>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</si>
  <si>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</si>
  <si>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</si>
  <si>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</si>
  <si>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</si>
  <si>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</si>
  <si>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</si>
  <si>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</si>
  <si>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</si>
  <si>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</si>
  <si>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</si>
  <si>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</si>
  <si>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</si>
  <si>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</si>
  <si>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</si>
  <si>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</si>
  <si>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</si>
  <si>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</si>
  <si>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</si>
  <si>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</si>
  <si>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</si>
  <si>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</si>
  <si>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</si>
  <si>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</si>
  <si>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</si>
  <si>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</si>
  <si>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</si>
  <si>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</si>
  <si>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</si>
  <si>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</si>
  <si>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</si>
  <si>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</si>
  <si>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</si>
  <si>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</si>
  <si>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</si>
  <si>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</si>
  <si>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</si>
  <si>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</si>
  <si>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</si>
  <si>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</si>
  <si>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</si>
  <si>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</si>
  <si>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</si>
  <si>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</si>
  <si>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</si>
  <si>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</si>
  <si>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</si>
  <si>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</si>
  <si>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</si>
  <si>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</si>
  <si>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</si>
  <si>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</si>
  <si>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</si>
  <si>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</si>
  <si>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</si>
  <si>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</si>
  <si>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</si>
  <si>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</si>
  <si>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</si>
  <si>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</si>
  <si>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</si>
  <si>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</si>
  <si>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</si>
  <si>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</si>
  <si>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</si>
  <si>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</si>
  <si>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</si>
  <si>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</si>
  <si>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</si>
  <si>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</si>
  <si>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</si>
  <si>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</si>
  <si>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</si>
  <si>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</si>
  <si>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</si>
  <si>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</si>
  <si>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</si>
  <si>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</si>
  <si>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</si>
  <si>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</si>
  <si>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</si>
  <si>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</si>
  <si>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</si>
  <si>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</si>
  <si>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</si>
  <si>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</si>
  <si>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</si>
  <si>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</si>
  <si>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</si>
  <si>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</si>
  <si>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</si>
  <si>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</si>
  <si>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</si>
  <si>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</si>
  <si>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</si>
  <si>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</si>
  <si>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</si>
  <si>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</si>
  <si>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</si>
  <si>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</si>
  <si>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</si>
  <si>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</si>
  <si>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</si>
  <si>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</si>
  <si>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</si>
  <si>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</si>
  <si>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</si>
  <si>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</si>
  <si>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</si>
  <si>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</si>
  <si>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</si>
  <si>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</si>
  <si>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</si>
  <si>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</si>
  <si>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</si>
  <si>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</si>
  <si>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</si>
  <si>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</si>
  <si>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</si>
  <si>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</si>
  <si>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</si>
  <si>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</si>
  <si>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</si>
  <si>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</si>
  <si>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</si>
  <si>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</si>
  <si>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</si>
  <si>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</si>
  <si>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</si>
  <si>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</si>
  <si>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</si>
  <si>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</si>
  <si>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</si>
  <si>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</si>
  <si>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</si>
  <si>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</si>
  <si>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</si>
  <si>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</si>
  <si>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</si>
  <si>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</si>
  <si>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</si>
  <si>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</si>
  <si>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</si>
  <si>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</si>
  <si>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</si>
  <si>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</si>
  <si>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</si>
  <si>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</si>
  <si>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</si>
  <si>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</si>
  <si>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</si>
  <si>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</si>
  <si>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</si>
  <si>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</si>
  <si>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</si>
  <si>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</si>
  <si>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</si>
  <si>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</si>
  <si>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</si>
  <si>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</si>
  <si>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</si>
  <si>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</si>
  <si>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</si>
  <si>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</si>
  <si>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</si>
  <si>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</si>
  <si>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</si>
  <si>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</si>
  <si>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</si>
  <si>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</si>
  <si>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</si>
  <si>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</si>
  <si>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</si>
  <si>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</si>
  <si>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</si>
  <si>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</si>
  <si>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</si>
  <si>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</si>
  <si>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</si>
  <si>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</si>
  <si>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</si>
  <si>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</si>
  <si>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</si>
  <si>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</si>
  <si>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</si>
  <si>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</si>
  <si>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</si>
  <si>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</si>
  <si>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</si>
  <si>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</si>
  <si>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</si>
  <si>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</si>
  <si>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</si>
  <si>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</si>
  <si>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</si>
  <si>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</si>
  <si>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</si>
  <si>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</si>
  <si>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</si>
  <si>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</si>
  <si>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</si>
  <si>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</si>
  <si>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</si>
  <si>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</si>
  <si>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</si>
  <si>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</si>
  <si>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</si>
  <si>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</si>
  <si>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</si>
  <si>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</si>
  <si>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</si>
  <si>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</si>
  <si>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</si>
  <si>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</si>
  <si>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</si>
  <si>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</si>
  <si>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</si>
  <si>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</si>
  <si>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</si>
  <si>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</si>
  <si>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</si>
  <si>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</si>
  <si>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</si>
  <si>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</si>
  <si>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</si>
  <si>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</si>
  <si>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</si>
  <si>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</si>
  <si>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</si>
  <si>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</si>
  <si>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</si>
  <si>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</si>
  <si>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</si>
  <si>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</si>
  <si>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</si>
  <si>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</si>
  <si>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</si>
  <si>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</si>
  <si>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</si>
  <si>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</si>
  <si>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</si>
  <si>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</si>
  <si>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</si>
  <si>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</si>
  <si>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</si>
  <si>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</si>
  <si>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</si>
  <si>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</si>
  <si>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</si>
  <si>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</si>
  <si>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</si>
  <si>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</si>
  <si>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</si>
  <si>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</si>
  <si>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</si>
  <si>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</si>
  <si>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</si>
  <si>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</si>
  <si>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</si>
  <si>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</si>
  <si>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</si>
  <si>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</si>
  <si>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</si>
  <si>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</si>
  <si>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</si>
  <si>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</si>
  <si>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</si>
  <si>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</si>
  <si>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</si>
  <si>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</si>
  <si>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</si>
  <si>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</si>
  <si>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</si>
  <si>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</si>
  <si>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</si>
  <si>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</si>
  <si>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</si>
  <si>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</si>
  <si>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</si>
  <si>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</si>
  <si>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</si>
  <si>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</si>
  <si>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</si>
  <si>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</si>
  <si>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</si>
  <si>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</si>
  <si>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</si>
  <si>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</si>
  <si>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</si>
  <si>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</si>
  <si>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</si>
  <si>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</si>
  <si>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</si>
  <si>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</si>
  <si>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</si>
  <si>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</si>
  <si>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</si>
  <si>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</si>
  <si>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</si>
  <si>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</si>
  <si>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</si>
  <si>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</si>
  <si>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</si>
  <si>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</si>
  <si>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</si>
  <si>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</si>
  <si>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</si>
  <si>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</si>
  <si>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</si>
  <si>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</si>
  <si>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</si>
  <si>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</si>
  <si>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</si>
  <si>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</si>
  <si>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</si>
  <si>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</si>
  <si>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</si>
  <si>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</si>
  <si>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</si>
  <si>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</si>
  <si>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</si>
  <si>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</si>
  <si>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</si>
  <si>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</si>
  <si>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</si>
  <si>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</si>
  <si>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</si>
  <si>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</si>
  <si>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</si>
  <si>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</si>
  <si>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</si>
  <si>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</si>
  <si>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</si>
  <si>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</si>
  <si>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</si>
  <si>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</si>
  <si>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</si>
  <si>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</si>
  <si>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</si>
  <si>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</si>
  <si>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</si>
  <si>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</si>
  <si>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</si>
  <si>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</si>
  <si>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</si>
  <si>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</si>
  <si>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</si>
  <si>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</si>
  <si>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</si>
  <si>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</si>
  <si>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</si>
  <si>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</si>
  <si>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</si>
  <si>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</si>
  <si>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</si>
  <si>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</si>
  <si>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</si>
  <si>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</si>
  <si>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</si>
  <si>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</si>
  <si>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</si>
  <si>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</si>
  <si>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</si>
  <si>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</si>
  <si>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</si>
  <si>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</si>
  <si>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</si>
  <si>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</si>
  <si>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</si>
  <si>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</si>
  <si>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</si>
  <si>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</si>
  <si>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</si>
  <si>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</si>
  <si>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</si>
  <si>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</si>
  <si>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</si>
  <si>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</si>
  <si>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</si>
  <si>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</si>
  <si>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</si>
  <si>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</si>
  <si>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</si>
  <si>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</si>
  <si>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</si>
  <si>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</si>
  <si>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</si>
  <si>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</si>
  <si>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</si>
  <si>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</si>
  <si>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</si>
  <si>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</si>
  <si>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</si>
  <si>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</si>
  <si>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</si>
  <si>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</si>
  <si>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</si>
  <si>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</si>
  <si>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</si>
  <si>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</si>
  <si>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</si>
  <si>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</si>
  <si>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</si>
  <si>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</si>
  <si>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</si>
  <si>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</si>
  <si>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</si>
  <si>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</si>
  <si>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</si>
  <si>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</si>
  <si>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</si>
  <si>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</si>
  <si>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</si>
  <si>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</si>
  <si>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</si>
  <si>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</si>
  <si>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</si>
  <si>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</si>
  <si>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</si>
  <si>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</si>
  <si>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</si>
  <si>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</si>
  <si>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</si>
  <si>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</si>
  <si>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</si>
  <si>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</si>
  <si>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</si>
  <si>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</si>
  <si>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</si>
  <si>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</si>
  <si>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</si>
  <si>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</si>
  <si>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</si>
  <si>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</si>
  <si>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</si>
  <si>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</si>
  <si>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</si>
  <si>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</si>
  <si>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</si>
  <si>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</si>
  <si>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</si>
  <si>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</si>
  <si>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</si>
  <si>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</si>
  <si>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</si>
  <si>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</si>
  <si>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</si>
  <si>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</si>
  <si>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</si>
  <si>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</si>
  <si>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</si>
  <si>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</si>
  <si>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</si>
  <si>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</si>
  <si>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</si>
  <si>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</si>
  <si>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</si>
  <si>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</si>
  <si>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</si>
  <si>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</si>
  <si>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</si>
  <si>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</si>
  <si>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</si>
  <si>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</si>
  <si>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</si>
  <si>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</si>
  <si>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</si>
  <si>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</si>
  <si>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</si>
  <si>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</si>
  <si>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</si>
  <si>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</si>
  <si>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</si>
  <si>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</si>
  <si>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</si>
  <si>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</si>
  <si>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</si>
  <si>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</si>
  <si>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</si>
  <si>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</si>
  <si>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</si>
  <si>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</si>
  <si>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</si>
  <si>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</si>
  <si>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</si>
  <si>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</si>
  <si>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</si>
  <si>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</si>
  <si>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</si>
  <si>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</si>
  <si>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</si>
  <si>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</si>
  <si>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</si>
  <si>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</si>
  <si>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</si>
  <si>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</si>
  <si>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</si>
  <si>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</si>
  <si>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</si>
  <si>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</si>
  <si>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</si>
  <si>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</si>
  <si>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</si>
  <si>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</si>
  <si>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</si>
  <si>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</si>
  <si>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</si>
  <si>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</si>
  <si>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</si>
  <si>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</si>
  <si>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</si>
  <si>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</si>
  <si>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</si>
  <si>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</si>
  <si>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</si>
  <si>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</si>
  <si>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</si>
  <si>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</si>
  <si>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</si>
  <si>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</si>
  <si>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</si>
  <si>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</si>
  <si>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</si>
  <si>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</si>
  <si>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</si>
  <si>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</si>
  <si>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</si>
  <si>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</si>
  <si>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</si>
  <si>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</si>
  <si>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</si>
  <si>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</si>
  <si>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</si>
  <si>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</si>
  <si>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</si>
  <si>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</si>
  <si>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</si>
  <si>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</si>
  <si>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</si>
  <si>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</si>
  <si>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</si>
  <si>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</si>
  <si>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</si>
  <si>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</si>
  <si>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</si>
  <si>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</si>
  <si>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</si>
  <si>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</si>
  <si>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</si>
  <si>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</si>
  <si>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</si>
  <si>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</si>
  <si>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</si>
  <si>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</si>
  <si>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</si>
  <si>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</si>
  <si>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</si>
  <si>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</si>
  <si>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</si>
  <si>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</si>
  <si>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</si>
  <si>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</si>
  <si>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</si>
  <si>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</si>
  <si>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</si>
  <si>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</si>
  <si>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</si>
  <si>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</si>
  <si>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</si>
  <si>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</si>
  <si>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</si>
  <si>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</si>
  <si>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</si>
  <si>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</si>
  <si>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</si>
  <si>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</si>
  <si>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</si>
  <si>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</si>
  <si>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</si>
  <si>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</si>
  <si>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</si>
  <si>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</si>
  <si>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</si>
  <si>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</si>
  <si>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</si>
  <si>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</si>
  <si>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</si>
  <si>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</si>
  <si>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</si>
  <si>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</si>
  <si>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</si>
  <si>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</si>
  <si>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</si>
  <si>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</si>
  <si>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</si>
  <si>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</si>
  <si>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</si>
  <si>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</si>
  <si>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</si>
  <si>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</si>
  <si>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</si>
  <si>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</si>
  <si>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</si>
  <si>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</si>
  <si>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</si>
  <si>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</si>
  <si>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</si>
  <si>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</si>
  <si>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</si>
  <si>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</si>
  <si>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</si>
  <si>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</si>
  <si>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</si>
  <si>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</si>
  <si>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</si>
  <si>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</si>
  <si>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</si>
  <si>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</si>
  <si>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</si>
  <si>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</si>
  <si>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</si>
  <si>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</si>
  <si>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</si>
  <si>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</si>
  <si>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</si>
  <si>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</si>
  <si>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</si>
  <si>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</si>
  <si>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</si>
  <si>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</si>
  <si>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</si>
  <si>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</si>
  <si>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</si>
  <si>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</si>
  <si>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</si>
  <si>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</si>
  <si>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</si>
  <si>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</si>
  <si>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</si>
  <si>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</si>
  <si>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</si>
  <si>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</si>
  <si>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</si>
  <si>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</si>
  <si>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</si>
  <si>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</si>
  <si>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</si>
  <si>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</si>
  <si>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</si>
  <si>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</si>
  <si>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</si>
  <si>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</si>
  <si>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</si>
  <si>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</si>
  <si>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</si>
  <si>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</si>
  <si>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</si>
  <si>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</si>
  <si>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</si>
  <si>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</si>
  <si>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</si>
  <si>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</si>
  <si>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</si>
  <si>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</si>
  <si>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</si>
  <si>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</si>
  <si>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</si>
  <si>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</si>
  <si>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</si>
  <si>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</si>
  <si>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</si>
  <si>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</si>
  <si>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</si>
  <si>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</si>
  <si>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</si>
  <si>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</si>
  <si>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</si>
  <si>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</si>
  <si>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</si>
  <si>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</si>
  <si>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</si>
  <si>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</si>
  <si>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</si>
  <si>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</si>
  <si>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</si>
  <si>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</si>
  <si>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</si>
  <si>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</si>
  <si>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</si>
  <si>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</si>
  <si>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</si>
  <si>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</si>
  <si>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</si>
  <si>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</si>
  <si>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</si>
  <si>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</si>
  <si>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</si>
  <si>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</si>
  <si>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</si>
  <si>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</si>
  <si>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</si>
  <si>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</si>
  <si>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</si>
  <si>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</si>
  <si>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</si>
  <si>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</si>
  <si>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</si>
  <si>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</si>
  <si>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</si>
  <si>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</si>
  <si>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</si>
  <si>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</si>
  <si>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</si>
  <si>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</si>
  <si>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</si>
  <si>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</si>
  <si>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</si>
  <si>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</si>
  <si>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</si>
  <si>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</si>
  <si>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</si>
  <si>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</si>
  <si>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</si>
  <si>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</si>
  <si>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</si>
  <si>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</si>
  <si>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</si>
  <si>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</si>
  <si>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</si>
  <si>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</si>
  <si>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</si>
  <si>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</si>
  <si>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</si>
  <si>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</si>
  <si>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</si>
  <si>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</si>
  <si>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</si>
  <si>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</si>
  <si>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</si>
  <si>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</si>
  <si>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</si>
  <si>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</si>
  <si>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</si>
  <si>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</si>
  <si>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</si>
  <si>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</si>
  <si>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</si>
  <si>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</si>
  <si>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</si>
  <si>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</si>
  <si>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</si>
  <si>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</si>
  <si>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</si>
  <si>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</si>
  <si>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</si>
  <si>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</si>
  <si>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</si>
  <si>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</si>
  <si>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</si>
  <si>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</si>
  <si>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</si>
  <si>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</si>
  <si>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</si>
  <si>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</si>
  <si>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</si>
  <si>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</si>
  <si>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</si>
  <si>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</si>
  <si>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</si>
  <si>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</si>
  <si>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</si>
  <si>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</si>
  <si>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</si>
  <si>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</si>
  <si>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</si>
  <si>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</si>
  <si>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</si>
  <si>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</si>
  <si>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</si>
  <si>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</si>
  <si>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</si>
  <si>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</si>
  <si>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</si>
  <si>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</si>
  <si>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</si>
  <si>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</si>
  <si>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</si>
  <si>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</si>
  <si>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</si>
  <si>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</si>
  <si>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</si>
  <si>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</si>
  <si>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</si>
  <si>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</si>
  <si>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</si>
  <si>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</si>
  <si>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</si>
  <si>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</si>
  <si>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</si>
  <si>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</si>
  <si>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</si>
  <si>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</si>
  <si>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</si>
  <si>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</si>
  <si>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</si>
  <si>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</si>
  <si>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</si>
  <si>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</si>
  <si>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</si>
  <si>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</si>
  <si>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</si>
  <si>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</si>
  <si>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</si>
  <si>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</si>
  <si>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</si>
  <si>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</si>
  <si>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</si>
  <si>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</si>
  <si>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</si>
  <si>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</si>
  <si>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</si>
  <si>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</si>
  <si>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</si>
  <si>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</si>
  <si>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</si>
  <si>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</si>
  <si>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</si>
  <si>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</si>
  <si>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</si>
  <si>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</si>
  <si>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</si>
  <si>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</si>
  <si>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</si>
  <si>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</si>
  <si>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</si>
  <si>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</si>
  <si>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</si>
  <si>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</si>
  <si>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</si>
  <si>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</si>
  <si>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</si>
  <si>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</si>
  <si>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</si>
  <si>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</si>
  <si>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</si>
  <si>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</si>
  <si>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</si>
  <si>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</si>
  <si>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</si>
  <si>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</si>
  <si>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</si>
  <si>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</si>
  <si>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</si>
  <si>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</si>
  <si>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</si>
  <si>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</si>
  <si>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</si>
  <si>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</si>
  <si>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</si>
  <si>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</si>
  <si>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</si>
  <si>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</si>
  <si>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</si>
  <si>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</si>
  <si>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</si>
  <si>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</si>
  <si>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</si>
  <si>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</si>
  <si>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</si>
  <si>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</si>
  <si>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</si>
  <si>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</si>
  <si>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</si>
  <si>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</si>
  <si>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</si>
  <si>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</si>
  <si>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</si>
  <si>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</si>
  <si>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</si>
  <si>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</si>
  <si>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</si>
  <si>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</si>
  <si>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</si>
  <si>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</si>
  <si>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</si>
  <si>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</si>
  <si>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</si>
  <si>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</si>
  <si>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</si>
  <si>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</si>
  <si>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</si>
  <si>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</si>
  <si>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</si>
  <si>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</si>
  <si>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</si>
  <si>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</si>
  <si>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</si>
  <si>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</si>
  <si>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</si>
  <si>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</si>
  <si>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</si>
  <si>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</si>
  <si>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</si>
  <si>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</si>
  <si>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</si>
  <si>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</si>
  <si>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</si>
  <si>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</si>
  <si>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</si>
  <si>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</si>
  <si>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</si>
  <si>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</si>
  <si>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</si>
  <si>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</si>
  <si>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</si>
  <si>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</si>
  <si>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</si>
  <si>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</si>
  <si>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</si>
  <si>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</si>
  <si>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</si>
  <si>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</si>
  <si>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</si>
  <si>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</si>
  <si>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</si>
  <si>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</si>
  <si>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</si>
  <si>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</si>
  <si>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</si>
  <si>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</si>
  <si>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</si>
  <si>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</si>
  <si>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</si>
  <si>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</si>
  <si>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</si>
  <si>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</si>
  <si>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</si>
  <si>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</si>
  <si>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</si>
  <si>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</si>
  <si>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</si>
  <si>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</si>
  <si>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</si>
  <si>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</si>
  <si>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</si>
  <si>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</si>
  <si>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</si>
  <si>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</si>
  <si>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</si>
  <si>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</si>
  <si>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</si>
  <si>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</si>
  <si>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</si>
  <si>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</si>
  <si>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</si>
  <si>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</si>
  <si>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</si>
  <si>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</si>
  <si>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</si>
  <si>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</si>
  <si>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</si>
  <si>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</si>
  <si>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</si>
  <si>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</si>
  <si>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</si>
  <si>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</si>
  <si>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</si>
  <si>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</si>
  <si>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</si>
  <si>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</si>
  <si>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</si>
  <si>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</si>
  <si>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</si>
  <si>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</si>
  <si>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</si>
  <si>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</si>
  <si>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</si>
  <si>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</si>
  <si>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</si>
  <si>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</si>
  <si>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</si>
  <si>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</si>
  <si>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</si>
  <si>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</si>
  <si>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</si>
  <si>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</si>
  <si>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Primary Category</t>
  </si>
  <si>
    <t>Subcategory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</si>
  <si>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</si>
  <si>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</si>
  <si>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</si>
  <si>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</si>
  <si>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</si>
  <si>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</si>
  <si>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</si>
  <si>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</si>
  <si>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</si>
  <si>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</si>
  <si>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</si>
  <si>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</si>
  <si>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</si>
  <si>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StdDev of goal</t>
  </si>
  <si>
    <t>StdDev of pledged</t>
  </si>
  <si>
    <t>% Success</t>
  </si>
  <si>
    <t>Adjusted Average (Primary Category):</t>
  </si>
  <si>
    <t>Adjusted Average (Sub-Category):</t>
  </si>
  <si>
    <t>Successful Campaigns</t>
  </si>
  <si>
    <t>Failed Campaigns</t>
  </si>
  <si>
    <t>Mean</t>
  </si>
  <si>
    <t>Minimum</t>
  </si>
  <si>
    <t>Maximum</t>
  </si>
  <si>
    <t>Variance</t>
  </si>
  <si>
    <t>Mode</t>
  </si>
  <si>
    <t>Standard Deviation</t>
  </si>
  <si>
    <t>Skewness</t>
  </si>
  <si>
    <t>Category</t>
  </si>
  <si>
    <t>Interquartile Range (IRQ)</t>
  </si>
  <si>
    <t>Count of Outliers</t>
  </si>
  <si>
    <t>First Quartile (25%)</t>
  </si>
  <si>
    <t>Median (50%)</t>
  </si>
  <si>
    <t>Third Quartile (75%)</t>
  </si>
  <si>
    <t>Upper Threshold</t>
  </si>
  <si>
    <t>Lower Threshold</t>
  </si>
  <si>
    <t>Sun</t>
  </si>
  <si>
    <t>Mon</t>
  </si>
  <si>
    <t>Tue</t>
  </si>
  <si>
    <t>Wed</t>
  </si>
  <si>
    <t>Thu</t>
  </si>
  <si>
    <t>Fri</t>
  </si>
  <si>
    <t>Sat</t>
  </si>
  <si>
    <t>% canceled</t>
  </si>
  <si>
    <t>% failed</t>
  </si>
  <si>
    <t>% successful</t>
  </si>
  <si>
    <t>Sum of % Funded</t>
  </si>
  <si>
    <t>duration</t>
  </si>
  <si>
    <t>weekday_created</t>
  </si>
  <si>
    <t>Number of Durations</t>
  </si>
  <si>
    <t>Total Pledges</t>
  </si>
  <si>
    <t>Total Backers</t>
  </si>
  <si>
    <t>Total Goals</t>
  </si>
  <si>
    <t>0-9</t>
  </si>
  <si>
    <t>10-19</t>
  </si>
  <si>
    <t>20-29</t>
  </si>
  <si>
    <t>30-39</t>
  </si>
  <si>
    <t>40-49</t>
  </si>
  <si>
    <t>50-59</t>
  </si>
  <si>
    <t>Duration (days)</t>
  </si>
  <si>
    <t>Count of goal</t>
  </si>
  <si>
    <t>Mean of goal</t>
  </si>
  <si>
    <t>Min of goal</t>
  </si>
  <si>
    <t>Max of goal</t>
  </si>
  <si>
    <t>Varp of goal</t>
  </si>
  <si>
    <t>Median of goal</t>
  </si>
  <si>
    <t>25%</t>
  </si>
  <si>
    <t>75%</t>
  </si>
  <si>
    <t>IRQ</t>
  </si>
  <si>
    <t>Upper T</t>
  </si>
  <si>
    <t>Lower T</t>
  </si>
  <si>
    <t>Outlier Count</t>
  </si>
  <si>
    <t>StdDevp of goal</t>
  </si>
  <si>
    <t>Count of pledged</t>
  </si>
  <si>
    <t>Mean of pledged</t>
  </si>
  <si>
    <t>Varp of pledged</t>
  </si>
  <si>
    <t>Min of pledged</t>
  </si>
  <si>
    <t>Median of pledged</t>
  </si>
  <si>
    <t>Max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</si>
</sst>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2"/>
      <name val="Garamond"/>
      <family val="1"/>
    </font>
    <font>
      <b/>
      <sz val="12"/>
      <name val="Garamond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0" fontId="20" fillId="0" borderId="0" xfId="0" applyFont="1" applyAlignment="1">
      <alignment horizontal="left" indent="1"/>
    </xf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 indent="1"/>
    </xf>
    <xf numFmtId="0" fontId="19" fillId="0" borderId="0" xfId="43" applyNumberFormat="1" applyFont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5" borderId="0" xfId="0" applyNumberFormat="1" applyFont="1" applyFill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pivotButton="1" applyFont="1" applyAlignment="1">
      <alignment horizontal="left"/>
    </xf>
    <xf numFmtId="10" fontId="21" fillId="0" borderId="0" xfId="43" applyNumberFormat="1" applyFont="1" applyFill="1" applyAlignment="1">
      <alignment horizontal="center"/>
    </xf>
    <xf numFmtId="10" fontId="22" fillId="0" borderId="0" xfId="43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166" fontId="22" fillId="0" borderId="0" xfId="43" applyNumberFormat="1" applyFont="1"/>
    <xf numFmtId="165" fontId="22" fillId="0" borderId="0" xfId="0" applyNumberFormat="1" applyFont="1"/>
    <xf numFmtId="9" fontId="20" fillId="0" borderId="0" xfId="0" quotePrefix="1" applyNumberFormat="1" applyFont="1"/>
    <xf numFmtId="43" fontId="20" fillId="0" borderId="0" xfId="44" applyFont="1" applyAlignment="1">
      <alignment horizontal="center"/>
    </xf>
    <xf numFmtId="164" fontId="20" fillId="0" borderId="0" xfId="44" applyNumberFormat="1" applyFont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66" fontId="23" fillId="0" borderId="0" xfId="43" applyNumberFormat="1" applyFont="1" applyAlignment="1">
      <alignment horizontal="center"/>
    </xf>
    <xf numFmtId="166" fontId="23" fillId="0" borderId="0" xfId="43" applyNumberFormat="1" applyFont="1" applyFill="1" applyAlignment="1">
      <alignment horizontal="center"/>
    </xf>
    <xf numFmtId="166" fontId="24" fillId="0" borderId="0" xfId="43" applyNumberFormat="1" applyFont="1" applyFill="1" applyAlignment="1">
      <alignment horizontal="center"/>
    </xf>
    <xf numFmtId="166" fontId="20" fillId="0" borderId="0" xfId="43" applyNumberFormat="1" applyFont="1" applyBorder="1" applyAlignment="1">
      <alignment horizontal="center"/>
    </xf>
    <xf numFmtId="166" fontId="20" fillId="0" borderId="13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166" fontId="20" fillId="35" borderId="14" xfId="0" applyNumberFormat="1" applyFont="1" applyFill="1" applyBorder="1" applyAlignment="1">
      <alignment horizontal="center"/>
    </xf>
    <xf numFmtId="166" fontId="20" fillId="0" borderId="15" xfId="0" applyNumberFormat="1" applyFont="1" applyBorder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1" fontId="20" fillId="0" borderId="0" xfId="0" applyNumberFormat="1" applyFont="1" applyAlignment="1">
      <alignment horizontal="center"/>
    </xf>
    <xf numFmtId="43" fontId="23" fillId="0" borderId="0" xfId="44" applyFont="1" applyAlignment="1">
      <alignment horizontal="center"/>
    </xf>
    <xf numFmtId="43" fontId="23" fillId="0" borderId="0" xfId="44" applyFont="1" applyFill="1" applyAlignment="1">
      <alignment horizontal="center"/>
    </xf>
    <xf numFmtId="0" fontId="20" fillId="0" borderId="16" xfId="0" applyFont="1" applyBorder="1" applyAlignment="1">
      <alignment horizontal="center"/>
    </xf>
    <xf numFmtId="37" fontId="20" fillId="0" borderId="0" xfId="0" applyNumberFormat="1" applyFont="1" applyAlignment="1">
      <alignment horizontal="center"/>
    </xf>
    <xf numFmtId="37" fontId="20" fillId="35" borderId="0" xfId="0" applyNumberFormat="1" applyFont="1" applyFill="1" applyAlignment="1">
      <alignment horizontal="center"/>
    </xf>
    <xf numFmtId="4" fontId="20" fillId="35" borderId="0" xfId="0" applyNumberFormat="1" applyFont="1" applyFill="1" applyAlignment="1">
      <alignment horizontal="center"/>
    </xf>
    <xf numFmtId="3" fontId="20" fillId="0" borderId="0" xfId="0" applyNumberFormat="1" applyFont="1" applyAlignment="1">
      <alignment horizontal="center"/>
    </xf>
    <xf numFmtId="4" fontId="21" fillId="37" borderId="0" xfId="0" applyNumberFormat="1" applyFont="1" applyFill="1" applyAlignment="1">
      <alignment horizontal="center"/>
    </xf>
    <xf numFmtId="4" fontId="21" fillId="37" borderId="0" xfId="0" quotePrefix="1" applyNumberFormat="1" applyFont="1" applyFill="1" applyAlignment="1">
      <alignment horizontal="center"/>
    </xf>
    <xf numFmtId="9" fontId="21" fillId="37" borderId="0" xfId="0" quotePrefix="1" applyNumberFormat="1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3" fontId="20" fillId="38" borderId="0" xfId="0" applyNumberFormat="1" applyFont="1" applyFill="1" applyAlignment="1">
      <alignment horizontal="center"/>
    </xf>
    <xf numFmtId="4" fontId="20" fillId="38" borderId="0" xfId="0" applyNumberFormat="1" applyFont="1" applyFill="1" applyAlignment="1">
      <alignment horizontal="center"/>
    </xf>
    <xf numFmtId="3" fontId="20" fillId="35" borderId="0" xfId="0" applyNumberFormat="1" applyFont="1" applyFill="1" applyAlignment="1">
      <alignment horizontal="center"/>
    </xf>
    <xf numFmtId="37" fontId="19" fillId="36" borderId="0" xfId="0" applyNumberFormat="1" applyFont="1" applyFill="1" applyAlignment="1">
      <alignment horizontal="center"/>
    </xf>
    <xf numFmtId="43" fontId="19" fillId="36" borderId="0" xfId="44" applyFont="1" applyFill="1" applyAlignment="1">
      <alignment horizontal="center"/>
    </xf>
    <xf numFmtId="3" fontId="19" fillId="39" borderId="0" xfId="0" applyNumberFormat="1" applyFont="1" applyFill="1" applyAlignment="1">
      <alignment horizontal="center"/>
    </xf>
    <xf numFmtId="4" fontId="19" fillId="39" borderId="0" xfId="0" applyNumberFormat="1" applyFont="1" applyFill="1" applyAlignment="1">
      <alignment horizontal="center"/>
    </xf>
    <xf numFmtId="3" fontId="19" fillId="35" borderId="0" xfId="0" applyNumberFormat="1" applyFont="1" applyFill="1" applyAlignment="1">
      <alignment horizontal="center"/>
    </xf>
    <xf numFmtId="4" fontId="19" fillId="35" borderId="0" xfId="0" applyNumberFormat="1" applyFont="1" applyFill="1" applyAlignment="1">
      <alignment horizontal="center"/>
    </xf>
    <xf numFmtId="4" fontId="23" fillId="0" borderId="0" xfId="44" applyNumberFormat="1" applyFont="1" applyAlignment="1">
      <alignment horizontal="center"/>
    </xf>
    <xf numFmtId="4" fontId="23" fillId="0" borderId="0" xfId="44" applyNumberFormat="1" applyFont="1" applyFill="1" applyAlignment="1">
      <alignment horizontal="center"/>
    </xf>
    <xf numFmtId="4" fontId="20" fillId="0" borderId="0" xfId="44" applyNumberFormat="1" applyFont="1" applyAlignment="1">
      <alignment horizontal="center"/>
    </xf>
    <xf numFmtId="4" fontId="19" fillId="36" borderId="0" xfId="44" applyNumberFormat="1" applyFont="1" applyFill="1" applyAlignment="1">
      <alignment horizontal="center"/>
    </xf>
    <xf numFmtId="3" fontId="20" fillId="0" borderId="0" xfId="44" applyNumberFormat="1" applyFont="1" applyAlignment="1">
      <alignment horizontal="center"/>
    </xf>
    <xf numFmtId="3" fontId="19" fillId="36" borderId="0" xfId="0" applyNumberFormat="1" applyFont="1" applyFill="1" applyAlignment="1">
      <alignment horizontal="center"/>
    </xf>
    <xf numFmtId="3" fontId="19" fillId="36" borderId="0" xfId="44" applyNumberFormat="1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69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numFmt numFmtId="166" formatCode="0.0%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5" formatCode="#,##0_);\(#,##0\)"/>
    </dxf>
    <dxf>
      <numFmt numFmtId="35" formatCode="_(* #,##0.00_);_(* \(#,##0.00\);_(* &quot;-&quot;??_);_(@_)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00"/>
      <color rgb="FF9437FF"/>
      <color rgb="FFFF40FF"/>
      <color rgb="FF941651"/>
      <color rgb="FFFF7E79"/>
      <color rgb="FF0432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Category!PrimaryOutcomesPivotTable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'Campaign Status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'Campaign Status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'Campaign Status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Sub-Category!SubCatOutcomesPivotTable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'Campaign Status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'Campaign Status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'Campaign Status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Categories!OutcomesPercentPivotTable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</a:t>
            </a:r>
            <a:r>
              <a:rPr lang="en-US" sz="2400" b="1" baseline="0"/>
              <a:t> vs.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'Outcomes (%) vs.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Categories'!$B$6:$B$39</c:f>
              <c:numCache>
                <c:formatCode>0.0%</c:formatCode>
                <c:ptCount val="24"/>
                <c:pt idx="0">
                  <c:v>2.9411764705882353E-2</c:v>
                </c:pt>
                <c:pt idx="1">
                  <c:v>6.6666666666666666E-2</c:v>
                </c:pt>
                <c:pt idx="2">
                  <c:v>5.4054054054054057E-2</c:v>
                </c:pt>
                <c:pt idx="3">
                  <c:v>0</c:v>
                </c:pt>
                <c:pt idx="4">
                  <c:v>6.25E-2</c:v>
                </c:pt>
                <c:pt idx="5">
                  <c:v>0.17647058823529413</c:v>
                </c:pt>
                <c:pt idx="6">
                  <c:v>8.6956521739130432E-2</c:v>
                </c:pt>
                <c:pt idx="7">
                  <c:v>0</c:v>
                </c:pt>
                <c:pt idx="8">
                  <c:v>2.8571428571428571E-2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5.8823529411764705E-2</c:v>
                </c:pt>
                <c:pt idx="13">
                  <c:v>0</c:v>
                </c:pt>
                <c:pt idx="14">
                  <c:v>7.0588235294117646E-2</c:v>
                </c:pt>
                <c:pt idx="15">
                  <c:v>0</c:v>
                </c:pt>
                <c:pt idx="16">
                  <c:v>9.5238095238095233E-2</c:v>
                </c:pt>
                <c:pt idx="17">
                  <c:v>5.8823529411764705E-2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4-164F-AB8A-F131B4EAB3E0}"/>
            </c:ext>
          </c:extLst>
        </c:ser>
        <c:ser>
          <c:idx val="1"/>
          <c:order val="1"/>
          <c:tx>
            <c:strRef>
              <c:f>'Outcomes (%) vs.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Categories'!$C$6:$C$39</c:f>
              <c:numCache>
                <c:formatCode>0.0%</c:formatCode>
                <c:ptCount val="24"/>
                <c:pt idx="0">
                  <c:v>0.29411764705882354</c:v>
                </c:pt>
                <c:pt idx="1">
                  <c:v>0.35</c:v>
                </c:pt>
                <c:pt idx="2">
                  <c:v>0.32432432432432434</c:v>
                </c:pt>
                <c:pt idx="3">
                  <c:v>0.6428571428571429</c:v>
                </c:pt>
                <c:pt idx="4">
                  <c:v>0.3125</c:v>
                </c:pt>
                <c:pt idx="5">
                  <c:v>0.17647058823529413</c:v>
                </c:pt>
                <c:pt idx="6">
                  <c:v>0.43478260869565216</c:v>
                </c:pt>
                <c:pt idx="7">
                  <c:v>0.61538461538461542</c:v>
                </c:pt>
                <c:pt idx="8">
                  <c:v>0.42857142857142855</c:v>
                </c:pt>
                <c:pt idx="9">
                  <c:v>0</c:v>
                </c:pt>
                <c:pt idx="10">
                  <c:v>0.44444444444444442</c:v>
                </c:pt>
                <c:pt idx="11">
                  <c:v>0.42222222222222222</c:v>
                </c:pt>
                <c:pt idx="12">
                  <c:v>0.35294117647058826</c:v>
                </c:pt>
                <c:pt idx="13">
                  <c:v>0.42857142857142855</c:v>
                </c:pt>
                <c:pt idx="14">
                  <c:v>0.35294117647058826</c:v>
                </c:pt>
                <c:pt idx="15">
                  <c:v>0</c:v>
                </c:pt>
                <c:pt idx="16">
                  <c:v>0.26190476190476192</c:v>
                </c:pt>
                <c:pt idx="17">
                  <c:v>0.41176470588235292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0.33333333333333331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4-164F-AB8A-F131B4EAB3E0}"/>
            </c:ext>
          </c:extLst>
        </c:ser>
        <c:ser>
          <c:idx val="2"/>
          <c:order val="2"/>
          <c:tx>
            <c:strRef>
              <c:f>'Outcomes (%) vs.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Categories'!$D$6:$D$39</c:f>
              <c:numCache>
                <c:formatCode>0.0%</c:formatCode>
                <c:ptCount val="24"/>
                <c:pt idx="0">
                  <c:v>5.8823529411764705E-2</c:v>
                </c:pt>
                <c:pt idx="1">
                  <c:v>1.6666666666666666E-2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2.3809523809523808E-2</c:v>
                </c:pt>
                <c:pt idx="17">
                  <c:v>0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4-164F-AB8A-F131B4EAB3E0}"/>
            </c:ext>
          </c:extLst>
        </c:ser>
        <c:ser>
          <c:idx val="3"/>
          <c:order val="3"/>
          <c:tx>
            <c:strRef>
              <c:f>'Outcomes (%) vs.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Categories'!$E$6:$E$39</c:f>
              <c:numCache>
                <c:formatCode>0.0%</c:formatCode>
                <c:ptCount val="24"/>
                <c:pt idx="0">
                  <c:v>0.61764705882352944</c:v>
                </c:pt>
                <c:pt idx="1">
                  <c:v>0.56666666666666665</c:v>
                </c:pt>
                <c:pt idx="2">
                  <c:v>0.59459459459459463</c:v>
                </c:pt>
                <c:pt idx="3">
                  <c:v>0.35714285714285715</c:v>
                </c:pt>
                <c:pt idx="4">
                  <c:v>0.5625</c:v>
                </c:pt>
                <c:pt idx="5">
                  <c:v>0.6470588235294118</c:v>
                </c:pt>
                <c:pt idx="6">
                  <c:v>0.47826086956521741</c:v>
                </c:pt>
                <c:pt idx="7">
                  <c:v>0.30769230769230771</c:v>
                </c:pt>
                <c:pt idx="8">
                  <c:v>0.48571428571428571</c:v>
                </c:pt>
                <c:pt idx="9">
                  <c:v>1</c:v>
                </c:pt>
                <c:pt idx="10">
                  <c:v>0.55555555555555558</c:v>
                </c:pt>
                <c:pt idx="11">
                  <c:v>0.51111111111111107</c:v>
                </c:pt>
                <c:pt idx="12">
                  <c:v>0.58823529411764708</c:v>
                </c:pt>
                <c:pt idx="13">
                  <c:v>0.5714285714285714</c:v>
                </c:pt>
                <c:pt idx="14">
                  <c:v>0.57647058823529407</c:v>
                </c:pt>
                <c:pt idx="15">
                  <c:v>1</c:v>
                </c:pt>
                <c:pt idx="16">
                  <c:v>0.61904761904761907</c:v>
                </c:pt>
                <c:pt idx="17">
                  <c:v>0.52941176470588236</c:v>
                </c:pt>
                <c:pt idx="18">
                  <c:v>0.61904761904761907</c:v>
                </c:pt>
                <c:pt idx="19">
                  <c:v>0.5</c:v>
                </c:pt>
                <c:pt idx="20">
                  <c:v>0.66666666666666663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4-164F-AB8A-F131B4EA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371391"/>
        <c:axId val="174373119"/>
      </c:barChart>
      <c:catAx>
        <c:axId val="1743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3119"/>
        <c:crosses val="autoZero"/>
        <c:auto val="1"/>
        <c:lblAlgn val="ctr"/>
        <c:lblOffset val="100"/>
        <c:noMultiLvlLbl val="0"/>
      </c:catAx>
      <c:valAx>
        <c:axId val="17437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 Funded vs.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'% Funded vs. Categories'!$E$6:$F$38</c:f>
              <c:multiLvlStrCache>
                <c:ptCount val="33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7">
                    <c:v>food trucks</c:v>
                  </c:pt>
                  <c:pt idx="9">
                    <c:v>mobile games</c:v>
                  </c:pt>
                  <c:pt idx="10">
                    <c:v>video games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jazz</c:v>
                  </c:pt>
                  <c:pt idx="17">
                    <c:v>metal</c:v>
                  </c:pt>
                  <c:pt idx="18">
                    <c:v>rock</c:v>
                  </c:pt>
                  <c:pt idx="21">
                    <c:v>photography books</c:v>
                  </c:pt>
                  <c:pt idx="23">
                    <c:v>fiction</c:v>
                  </c:pt>
                  <c:pt idx="24">
                    <c:v>nonfiction</c:v>
                  </c:pt>
                  <c:pt idx="25">
                    <c:v>radio &amp; podcasts</c:v>
                  </c:pt>
                  <c:pt idx="26">
                    <c:v>translations</c:v>
                  </c:pt>
                  <c:pt idx="28">
                    <c:v>wearables</c:v>
                  </c:pt>
                  <c:pt idx="29">
                    <c:v>web</c:v>
                  </c:pt>
                  <c:pt idx="32">
                    <c:v>plays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9">
                    <c:v>games</c:v>
                  </c:pt>
                  <c:pt idx="14">
                    <c:v>music</c:v>
                  </c:pt>
                  <c:pt idx="21">
                    <c:v>photography</c:v>
                  </c:pt>
                  <c:pt idx="23">
                    <c:v>publishing</c:v>
                  </c:pt>
                  <c:pt idx="28">
                    <c:v>technology</c:v>
                  </c:pt>
                  <c:pt idx="31">
                    <c:v>theater</c:v>
                  </c:pt>
                </c:lvl>
              </c:multiLvlStrCache>
            </c:multiLvlStrRef>
          </c:cat>
          <c:val>
            <c:numRef>
              <c:f>'% Funded vs. Categories'!$G$6:$G$38</c:f>
              <c:numCache>
                <c:formatCode>0.0%</c:formatCode>
                <c:ptCount val="33"/>
                <c:pt idx="0">
                  <c:v>1.8000318775900541</c:v>
                </c:pt>
                <c:pt idx="1">
                  <c:v>1.5600256838320277</c:v>
                </c:pt>
                <c:pt idx="2">
                  <c:v>1.6683571939871153</c:v>
                </c:pt>
                <c:pt idx="3">
                  <c:v>3.3519811320754718</c:v>
                </c:pt>
                <c:pt idx="4">
                  <c:v>2.9560721311475411</c:v>
                </c:pt>
                <c:pt idx="5">
                  <c:v>1.4948498498498499</c:v>
                </c:pt>
                <c:pt idx="7">
                  <c:v>2.306458958958959</c:v>
                </c:pt>
                <c:pt idx="9">
                  <c:v>1.7292537313432836</c:v>
                </c:pt>
                <c:pt idx="10">
                  <c:v>2.7255418381344305</c:v>
                </c:pt>
                <c:pt idx="14">
                  <c:v>2.007162058371736</c:v>
                </c:pt>
                <c:pt idx="15">
                  <c:v>1.6737448051218691</c:v>
                </c:pt>
                <c:pt idx="16">
                  <c:v>3.4864722222222224</c:v>
                </c:pt>
                <c:pt idx="17">
                  <c:v>4.4449029126213588</c:v>
                </c:pt>
                <c:pt idx="18">
                  <c:v>1.8995049504950494</c:v>
                </c:pt>
                <c:pt idx="21">
                  <c:v>2.0962006403415154</c:v>
                </c:pt>
                <c:pt idx="23">
                  <c:v>1.8887260902830911</c:v>
                </c:pt>
                <c:pt idx="24">
                  <c:v>1.7179853045745437</c:v>
                </c:pt>
                <c:pt idx="25">
                  <c:v>1.6116142945163279</c:v>
                </c:pt>
                <c:pt idx="26">
                  <c:v>2.7302583187390543</c:v>
                </c:pt>
                <c:pt idx="28">
                  <c:v>2.2624511013215858</c:v>
                </c:pt>
                <c:pt idx="29">
                  <c:v>1.466868787276342</c:v>
                </c:pt>
                <c:pt idx="32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5-8349-8BE8-A986EA653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052127"/>
        <c:axId val="374891807"/>
      </c:barChart>
      <c:catAx>
        <c:axId val="3040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74891807"/>
        <c:crosses val="autoZero"/>
        <c:auto val="1"/>
        <c:lblAlgn val="ctr"/>
        <c:lblOffset val="100"/>
        <c:noMultiLvlLbl val="0"/>
      </c:catAx>
      <c:valAx>
        <c:axId val="374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040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Weekdays!OutcomesWeekdayPivotTable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Weekdays'!$B$6:$B$13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3542-85D2-BD5020177340}"/>
            </c:ext>
          </c:extLst>
        </c:ser>
        <c:ser>
          <c:idx val="1"/>
          <c:order val="1"/>
          <c:tx>
            <c:strRef>
              <c:f>'Outcomes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Weekdays'!$C$6:$C$13</c:f>
              <c:numCache>
                <c:formatCode>General</c:formatCode>
                <c:ptCount val="7"/>
                <c:pt idx="0">
                  <c:v>47</c:v>
                </c:pt>
                <c:pt idx="1">
                  <c:v>46</c:v>
                </c:pt>
                <c:pt idx="2">
                  <c:v>58</c:v>
                </c:pt>
                <c:pt idx="3">
                  <c:v>51</c:v>
                </c:pt>
                <c:pt idx="4">
                  <c:v>53</c:v>
                </c:pt>
                <c:pt idx="5">
                  <c:v>64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3-3542-85D2-BD5020177340}"/>
            </c:ext>
          </c:extLst>
        </c:ser>
        <c:ser>
          <c:idx val="2"/>
          <c:order val="2"/>
          <c:tx>
            <c:strRef>
              <c:f>'Outcomes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Weekdays'!$D$6:$D$13</c:f>
              <c:numCache>
                <c:formatCode>General</c:formatCode>
                <c:ptCount val="7"/>
                <c:pt idx="0">
                  <c:v>78</c:v>
                </c:pt>
                <c:pt idx="1">
                  <c:v>100</c:v>
                </c:pt>
                <c:pt idx="2">
                  <c:v>84</c:v>
                </c:pt>
                <c:pt idx="3">
                  <c:v>76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3542-85D2-BD502017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22160"/>
        <c:axId val="1661205584"/>
      </c:lineChart>
      <c:catAx>
        <c:axId val="1533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61205584"/>
        <c:crosses val="autoZero"/>
        <c:auto val="1"/>
        <c:lblAlgn val="ctr"/>
        <c:lblOffset val="100"/>
        <c:noMultiLvlLbl val="0"/>
      </c:catAx>
      <c:valAx>
        <c:axId val="16612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33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Weekdays!OutcomesWeekdayPercentPivotTable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Weekdays'!$B$6:$B$13</c:f>
              <c:numCache>
                <c:formatCode>0.0%</c:formatCode>
                <c:ptCount val="7"/>
                <c:pt idx="0">
                  <c:v>6.0150375939849621E-2</c:v>
                </c:pt>
                <c:pt idx="1">
                  <c:v>3.9473684210526314E-2</c:v>
                </c:pt>
                <c:pt idx="2">
                  <c:v>4.6979865771812082E-2</c:v>
                </c:pt>
                <c:pt idx="3">
                  <c:v>6.6176470588235295E-2</c:v>
                </c:pt>
                <c:pt idx="4">
                  <c:v>7.746478873239436E-2</c:v>
                </c:pt>
                <c:pt idx="5">
                  <c:v>5.4421768707482991E-2</c:v>
                </c:pt>
                <c:pt idx="6">
                  <c:v>6.2992125984251968E-2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0A42-9399-2BE56F5FA2B4}"/>
            </c:ext>
          </c:extLst>
        </c:ser>
        <c:ser>
          <c:idx val="1"/>
          <c:order val="1"/>
          <c:tx>
            <c:strRef>
              <c:f>'Outcomes (%)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Weekdays'!$C$6:$C$13</c:f>
              <c:numCache>
                <c:formatCode>0.0%</c:formatCode>
                <c:ptCount val="7"/>
                <c:pt idx="0">
                  <c:v>0.35338345864661652</c:v>
                </c:pt>
                <c:pt idx="1">
                  <c:v>0.30263157894736842</c:v>
                </c:pt>
                <c:pt idx="2">
                  <c:v>0.38926174496644295</c:v>
                </c:pt>
                <c:pt idx="3">
                  <c:v>0.375</c:v>
                </c:pt>
                <c:pt idx="4">
                  <c:v>0.37323943661971831</c:v>
                </c:pt>
                <c:pt idx="5">
                  <c:v>0.43537414965986393</c:v>
                </c:pt>
                <c:pt idx="6">
                  <c:v>0.3543307086614173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0A42-9399-2BE56F5FA2B4}"/>
            </c:ext>
          </c:extLst>
        </c:ser>
        <c:ser>
          <c:idx val="2"/>
          <c:order val="2"/>
          <c:tx>
            <c:strRef>
              <c:f>'Outcomes (%)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Weekdays'!$D$6:$D$13</c:f>
              <c:numCache>
                <c:formatCode>0.0%</c:formatCode>
                <c:ptCount val="7"/>
                <c:pt idx="0">
                  <c:v>0.5864661654135338</c:v>
                </c:pt>
                <c:pt idx="1">
                  <c:v>0.65789473684210531</c:v>
                </c:pt>
                <c:pt idx="2">
                  <c:v>0.56375838926174493</c:v>
                </c:pt>
                <c:pt idx="3">
                  <c:v>0.55882352941176472</c:v>
                </c:pt>
                <c:pt idx="4">
                  <c:v>0.54929577464788737</c:v>
                </c:pt>
                <c:pt idx="5">
                  <c:v>0.51020408163265307</c:v>
                </c:pt>
                <c:pt idx="6">
                  <c:v>0.58267716535433067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8-0A42-9399-2BE56F5F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32432"/>
        <c:axId val="1313894208"/>
      </c:lineChart>
      <c:catAx>
        <c:axId val="12602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313894208"/>
        <c:crosses val="autoZero"/>
        <c:auto val="1"/>
        <c:lblAlgn val="ctr"/>
        <c:lblOffset val="100"/>
        <c:noMultiLvlLbl val="0"/>
      </c:catAx>
      <c:valAx>
        <c:axId val="13138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2602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Months!MonthsPivotTable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(Start</a:t>
            </a:r>
            <a:r>
              <a:rPr lang="en-US" sz="2400" b="1" baseline="0"/>
              <a:t> Date</a:t>
            </a:r>
            <a:r>
              <a:rPr lang="en-US" sz="2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'Outcomes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'Outcomes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Months!OutcomesPercentMonthsPivotTable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Months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Months'!$B$6:$B$18</c:f>
              <c:numCache>
                <c:formatCode>0.0%</c:formatCode>
                <c:ptCount val="12"/>
                <c:pt idx="0">
                  <c:v>6.5934065934065936E-2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1.2987012987012988E-2</c:v>
                </c:pt>
                <c:pt idx="4">
                  <c:v>3.5714285714285712E-2</c:v>
                </c:pt>
                <c:pt idx="5">
                  <c:v>3.4883720930232558E-2</c:v>
                </c:pt>
                <c:pt idx="6">
                  <c:v>4.3010752688172046E-2</c:v>
                </c:pt>
                <c:pt idx="7">
                  <c:v>9.5238095238095233E-2</c:v>
                </c:pt>
                <c:pt idx="8">
                  <c:v>6.8493150684931503E-2</c:v>
                </c:pt>
                <c:pt idx="9">
                  <c:v>7.792207792207792E-2</c:v>
                </c:pt>
                <c:pt idx="10">
                  <c:v>0.04</c:v>
                </c:pt>
                <c:pt idx="11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214C-96F7-BE38833EA065}"/>
            </c:ext>
          </c:extLst>
        </c:ser>
        <c:ser>
          <c:idx val="1"/>
          <c:order val="1"/>
          <c:tx>
            <c:strRef>
              <c:f>'Outcomes (%)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Months'!$C$6:$C$18</c:f>
              <c:numCache>
                <c:formatCode>0.0%</c:formatCode>
                <c:ptCount val="12"/>
                <c:pt idx="0">
                  <c:v>0.39560439560439559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0.38961038961038963</c:v>
                </c:pt>
                <c:pt idx="4">
                  <c:v>0.41666666666666669</c:v>
                </c:pt>
                <c:pt idx="5">
                  <c:v>0.32558139534883723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0.31506849315068491</c:v>
                </c:pt>
                <c:pt idx="9">
                  <c:v>0.33766233766233766</c:v>
                </c:pt>
                <c:pt idx="10">
                  <c:v>0.36</c:v>
                </c:pt>
                <c:pt idx="11">
                  <c:v>0.39506172839506171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B-214C-96F7-BE38833EA065}"/>
            </c:ext>
          </c:extLst>
        </c:ser>
        <c:ser>
          <c:idx val="2"/>
          <c:order val="2"/>
          <c:tx>
            <c:strRef>
              <c:f>'Outcomes (%)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Months'!$D$6:$D$18</c:f>
              <c:numCache>
                <c:formatCode>0.0%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B-214C-96F7-BE38833E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338208"/>
        <c:axId val="1583915200"/>
      </c:lineChart>
      <c:catAx>
        <c:axId val="15763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83915200"/>
        <c:crosses val="autoZero"/>
        <c:auto val="1"/>
        <c:lblAlgn val="ctr"/>
        <c:lblOffset val="100"/>
        <c:noMultiLvlLbl val="0"/>
      </c:catAx>
      <c:valAx>
        <c:axId val="1583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763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 Outcomes vs. Years!OutcomesYearsPivotTable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Years (Start</a:t>
            </a:r>
            <a:r>
              <a:rPr lang="en-US" sz="2400" b="1" baseline="0"/>
              <a:t> Date)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Outcomes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Years'!$B$5:$B$15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C-8D41-81C6-C5DA9EF11E36}"/>
            </c:ext>
          </c:extLst>
        </c:ser>
        <c:ser>
          <c:idx val="1"/>
          <c:order val="1"/>
          <c:tx>
            <c:strRef>
              <c:f>' Outcomes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C-8D41-81C6-C5DA9EF11E36}"/>
            </c:ext>
          </c:extLst>
        </c:ser>
        <c:ser>
          <c:idx val="2"/>
          <c:order val="2"/>
          <c:tx>
            <c:strRef>
              <c:f>' Outcomes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Years'!$D$5:$D$15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C-8D41-81C6-C5DA9EF1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17152"/>
        <c:axId val="1065713680"/>
      </c:lineChart>
      <c:catAx>
        <c:axId val="10673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5713680"/>
        <c:crosses val="autoZero"/>
        <c:auto val="1"/>
        <c:lblAlgn val="ctr"/>
        <c:lblOffset val="100"/>
        <c:noMultiLvlLbl val="0"/>
      </c:catAx>
      <c:valAx>
        <c:axId val="1065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73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Years!OutcomesPercentYearsPivotTable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Years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Years'!$B$5:$B$15</c:f>
              <c:numCache>
                <c:formatCode>0.0%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7-2842-A7AB-4B156C5331E8}"/>
            </c:ext>
          </c:extLst>
        </c:ser>
        <c:ser>
          <c:idx val="1"/>
          <c:order val="1"/>
          <c:tx>
            <c:strRef>
              <c:f>'Outcomes (%)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Years'!$C$5:$C$15</c:f>
              <c:numCache>
                <c:formatCode>0.0%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7-2842-A7AB-4B156C5331E8}"/>
            </c:ext>
          </c:extLst>
        </c:ser>
        <c:ser>
          <c:idx val="2"/>
          <c:order val="2"/>
          <c:tx>
            <c:strRef>
              <c:f>'Outcomes (%)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Years'!$D$5:$D$15</c:f>
              <c:numCache>
                <c:formatCode>0.0%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7-2842-A7AB-4B156C53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705792"/>
        <c:axId val="1116707520"/>
      </c:lineChart>
      <c:catAx>
        <c:axId val="111670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7520"/>
        <c:crosses val="autoZero"/>
        <c:auto val="1"/>
        <c:lblAlgn val="ctr"/>
        <c:lblOffset val="100"/>
        <c:noMultiLvlLbl val="0"/>
      </c:catAx>
      <c:valAx>
        <c:axId val="11167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</a:t>
            </a:r>
            <a:r>
              <a:rPr lang="en-US" sz="2400" b="1" baseline="0"/>
              <a:t> (%)</a:t>
            </a:r>
            <a:r>
              <a:rPr lang="en-US" sz="2400" b="1"/>
              <a:t> 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'Campaign Summary'!$F$1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'Campaign Summary'!$G$1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'Campaign Summary'!$H$1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0070C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0C4-F244-A943-34A31244B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0C4-F244-A943-34A31244B553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4-F244-A943-34A31244B553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4-F244-A943-34A31244B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4-F244-A943-34A31244B5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4-F244-A943-34A31244B5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4-F244-A943-34A31244B5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C4-F244-A943-34A31244B553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4-F244-A943-34A31244B55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C4-F244-A943-34A31244B55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0C4-F244-A943-34A31244B55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C4-F244-A943-34A31244B553}"/>
              </c:ext>
            </c:extLst>
          </c:dPt>
          <c:dLbls>
            <c:dLbl>
              <c:idx val="0"/>
              <c:layout>
                <c:manualLayout>
                  <c:x val="4.329286490672956E-2"/>
                  <c:y val="7.051182644615613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C4-F244-A943-34A31244B553}"/>
                </c:ext>
              </c:extLst>
            </c:dLbl>
            <c:dLbl>
              <c:idx val="1"/>
              <c:layout>
                <c:manualLayout>
                  <c:x val="2.1263886563441976E-2"/>
                  <c:y val="-0.1247128444253815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C4-F244-A943-34A31244B553}"/>
                </c:ext>
              </c:extLst>
            </c:dLbl>
            <c:dLbl>
              <c:idx val="2"/>
              <c:layout>
                <c:manualLayout>
                  <c:x val="-3.3774493244259268E-2"/>
                  <c:y val="9.123689659599662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C4-F244-A943-34A31244B553}"/>
                </c:ext>
              </c:extLst>
            </c:dLbl>
            <c:dLbl>
              <c:idx val="3"/>
              <c:layout>
                <c:manualLayout>
                  <c:x val="-8.3693779123602485E-2"/>
                  <c:y val="0.19294383047765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C4-F244-A943-34A31244B553}"/>
                </c:ext>
              </c:extLst>
            </c:dLbl>
            <c:dLbl>
              <c:idx val="4"/>
              <c:layout>
                <c:manualLayout>
                  <c:x val="-0.21277841067602682"/>
                  <c:y val="0.25168881270533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C4-F244-A943-34A31244B553}"/>
                </c:ext>
              </c:extLst>
            </c:dLbl>
            <c:dLbl>
              <c:idx val="5"/>
              <c:layout>
                <c:manualLayout>
                  <c:x val="-0.17221531362474699"/>
                  <c:y val="0.1669191091249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C4-F244-A943-34A31244B553}"/>
                </c:ext>
              </c:extLst>
            </c:dLbl>
            <c:dLbl>
              <c:idx val="6"/>
              <c:layout>
                <c:manualLayout>
                  <c:x val="-0.26624570579115203"/>
                  <c:y val="0.15892763756072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C4-F244-A943-34A31244B553}"/>
                </c:ext>
              </c:extLst>
            </c:dLbl>
            <c:dLbl>
              <c:idx val="7"/>
              <c:layout>
                <c:manualLayout>
                  <c:x val="-0.20949757113981068"/>
                  <c:y val="8.5944025797031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C4-F244-A943-34A31244B553}"/>
                </c:ext>
              </c:extLst>
            </c:dLbl>
            <c:dLbl>
              <c:idx val="8"/>
              <c:layout>
                <c:manualLayout>
                  <c:x val="-0.2656213620274101"/>
                  <c:y val="3.50568755592466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C4-F244-A943-34A31244B553}"/>
                </c:ext>
              </c:extLst>
            </c:dLbl>
            <c:dLbl>
              <c:idx val="9"/>
              <c:layout>
                <c:manualLayout>
                  <c:x val="-0.19187804113319762"/>
                  <c:y val="-1.25975530615820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C4-F244-A943-34A31244B553}"/>
                </c:ext>
              </c:extLst>
            </c:dLbl>
            <c:dLbl>
              <c:idx val="10"/>
              <c:layout>
                <c:manualLayout>
                  <c:x val="-0.11549954992349629"/>
                  <c:y val="-6.82102073950585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C4-F244-A943-34A31244B553}"/>
                </c:ext>
              </c:extLst>
            </c:dLbl>
            <c:dLbl>
              <c:idx val="11"/>
              <c:layout>
                <c:manualLayout>
                  <c:x val="-0.10066982713584567"/>
                  <c:y val="-4.37871924293946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C4-F244-A943-34A31244B5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F244-A943-34A31244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4703326257294"/>
          <c:y val="0.1604158268626043"/>
          <c:w val="0.25680574619359736"/>
          <c:h val="0.74791748642114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8-9F40-90B5-AAEE40E1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C8-9F40-90B5-AAEE40E1EF9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8-9F40-90B5-AAEE40E1EF9E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8-9F40-90B5-AAEE40E1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8-9F40-90B5-AAEE40E1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DC8-9F40-90B5-AAEE40E1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DC8-9F40-90B5-AAEE40E1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8-9F40-90B5-AAEE40E1EF9E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C8-9F40-90B5-AAEE40E1EF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DC8-9F40-90B5-AAEE40E1EF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8-9F40-90B5-AAEE40E1EF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DC8-9F40-90B5-AAEE40E1EF9E}"/>
              </c:ext>
            </c:extLst>
          </c:dPt>
          <c:dLbls>
            <c:dLbl>
              <c:idx val="0"/>
              <c:layout>
                <c:manualLayout>
                  <c:x val="5.7189966884292093E-2"/>
                  <c:y val="6.174019984425607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C8-9F40-90B5-AAEE40E1EF9E}"/>
                </c:ext>
              </c:extLst>
            </c:dLbl>
            <c:dLbl>
              <c:idx val="1"/>
              <c:layout>
                <c:manualLayout>
                  <c:x val="4.2139112219937908E-2"/>
                  <c:y val="-1.44577718145682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C8-9F40-90B5-AAEE40E1EF9E}"/>
                </c:ext>
              </c:extLst>
            </c:dLbl>
            <c:dLbl>
              <c:idx val="2"/>
              <c:layout>
                <c:manualLayout>
                  <c:x val="8.0697406025525595E-2"/>
                  <c:y val="4.9874296874436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C8-9F40-90B5-AAEE40E1EF9E}"/>
                </c:ext>
              </c:extLst>
            </c:dLbl>
            <c:dLbl>
              <c:idx val="3"/>
              <c:layout>
                <c:manualLayout>
                  <c:x val="-9.5215014787293828E-2"/>
                  <c:y val="0.23932856631121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C8-9F40-90B5-AAEE40E1EF9E}"/>
                </c:ext>
              </c:extLst>
            </c:dLbl>
            <c:dLbl>
              <c:idx val="4"/>
              <c:layout>
                <c:manualLayout>
                  <c:x val="-0.17745594679089532"/>
                  <c:y val="0.226702740247271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C8-9F40-90B5-AAEE40E1EF9E}"/>
                </c:ext>
              </c:extLst>
            </c:dLbl>
            <c:dLbl>
              <c:idx val="5"/>
              <c:layout>
                <c:manualLayout>
                  <c:x val="-0.1173645141474753"/>
                  <c:y val="9.20317790789697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C8-9F40-90B5-AAEE40E1EF9E}"/>
                </c:ext>
              </c:extLst>
            </c:dLbl>
            <c:dLbl>
              <c:idx val="6"/>
              <c:layout>
                <c:manualLayout>
                  <c:x val="-0.20665608121785664"/>
                  <c:y val="7.76708280670174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C8-9F40-90B5-AAEE40E1EF9E}"/>
                </c:ext>
              </c:extLst>
            </c:dLbl>
            <c:dLbl>
              <c:idx val="7"/>
              <c:layout>
                <c:manualLayout>
                  <c:x val="-0.13427024652999198"/>
                  <c:y val="1.3027096929862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C8-9F40-90B5-AAEE40E1EF9E}"/>
                </c:ext>
              </c:extLst>
            </c:dLbl>
            <c:dLbl>
              <c:idx val="8"/>
              <c:layout>
                <c:manualLayout>
                  <c:x val="-0.19740892360115087"/>
                  <c:y val="-4.3266441013729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C8-9F40-90B5-AAEE40E1EF9E}"/>
                </c:ext>
              </c:extLst>
            </c:dLbl>
            <c:dLbl>
              <c:idx val="9"/>
              <c:layout>
                <c:manualLayout>
                  <c:x val="-0.1213017411747311"/>
                  <c:y val="-0.10402947199004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C8-9F40-90B5-AAEE40E1EF9E}"/>
                </c:ext>
              </c:extLst>
            </c:dLbl>
            <c:dLbl>
              <c:idx val="10"/>
              <c:layout>
                <c:manualLayout>
                  <c:x val="-0.18284133670618294"/>
                  <c:y val="-0.194977426328220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C8-9F40-90B5-AAEE40E1EF9E}"/>
                </c:ext>
              </c:extLst>
            </c:dLbl>
            <c:dLbl>
              <c:idx val="11"/>
              <c:layout>
                <c:manualLayout>
                  <c:x val="-2.2608434231018618E-2"/>
                  <c:y val="-2.05552968082137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C8-9F40-90B5-AAEE40E1E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9F40-90B5-AAEE40E1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53256272228375"/>
          <c:y val="0.10468798458210678"/>
          <c:w val="0.23599040201119881"/>
          <c:h val="0.8148174294055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Analysis.xlsx]StdDev Goal-Pledge vs. Outcomes!OutcomeByStdDevPivotTable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Goal-Pledge vs. Outcomes'!$B$3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'StdDev Goal-Pledge vs. Outcomes'!$C$3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Analysis.xlsx]Duration vs. Outcomes!DurationOutcomesPivotTable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Duration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'Duration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Outcomes'!$B$6:$B$12</c:f>
              <c:numCache>
                <c:formatCode>General</c:formatCode>
                <c:ptCount val="6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8C46-9080-50DC0247C4BA}"/>
            </c:ext>
          </c:extLst>
        </c:ser>
        <c:ser>
          <c:idx val="1"/>
          <c:order val="1"/>
          <c:tx>
            <c:strRef>
              <c:f>'Duration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Outcomes'!$C$6:$C$12</c:f>
              <c:numCache>
                <c:formatCode>General</c:formatCode>
                <c:ptCount val="6"/>
                <c:pt idx="0">
                  <c:v>163</c:v>
                </c:pt>
                <c:pt idx="1">
                  <c:v>86</c:v>
                </c:pt>
                <c:pt idx="2">
                  <c:v>58</c:v>
                </c:pt>
                <c:pt idx="3">
                  <c:v>27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8-8C46-9080-50DC0247C4BA}"/>
            </c:ext>
          </c:extLst>
        </c:ser>
        <c:ser>
          <c:idx val="2"/>
          <c:order val="2"/>
          <c:tx>
            <c:strRef>
              <c:f>'Duration vs.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Outcomes'!$D$6:$D$12</c:f>
              <c:numCache>
                <c:formatCode>General</c:formatCode>
                <c:ptCount val="6"/>
                <c:pt idx="0">
                  <c:v>250</c:v>
                </c:pt>
                <c:pt idx="1">
                  <c:v>143</c:v>
                </c:pt>
                <c:pt idx="2">
                  <c:v>85</c:v>
                </c:pt>
                <c:pt idx="3">
                  <c:v>47</c:v>
                </c:pt>
                <c:pt idx="4">
                  <c:v>32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8-8C46-9080-50DC0247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8374880"/>
        <c:axId val="1188336128"/>
      </c:barChart>
      <c:catAx>
        <c:axId val="118837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36128"/>
        <c:crosses val="autoZero"/>
        <c:auto val="1"/>
        <c:lblAlgn val="ctr"/>
        <c:lblOffset val="100"/>
        <c:noMultiLvlLbl val="0"/>
      </c:catAx>
      <c:valAx>
        <c:axId val="11883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% vs. Duration!OutcomesPercentSurationPivotTable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Campaign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% vs. Duration'!$B$4:$B$5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Duration'!$B$6:$B$12</c:f>
              <c:numCache>
                <c:formatCode>0.0%</c:formatCode>
                <c:ptCount val="6"/>
                <c:pt idx="0">
                  <c:v>5.4919908466819219E-2</c:v>
                </c:pt>
                <c:pt idx="1">
                  <c:v>6.5306122448979598E-2</c:v>
                </c:pt>
                <c:pt idx="2">
                  <c:v>7.7419354838709681E-2</c:v>
                </c:pt>
                <c:pt idx="3">
                  <c:v>2.6315789473684209E-2</c:v>
                </c:pt>
                <c:pt idx="4">
                  <c:v>1.9607843137254902E-2</c:v>
                </c:pt>
                <c:pt idx="5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9446-B1AF-3470F3059C3B}"/>
            </c:ext>
          </c:extLst>
        </c:ser>
        <c:ser>
          <c:idx val="1"/>
          <c:order val="1"/>
          <c:tx>
            <c:strRef>
              <c:f>'Outcomes % vs. Duration'!$C$4:$C$5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Duration'!$C$6:$C$12</c:f>
              <c:numCache>
                <c:formatCode>0.0%</c:formatCode>
                <c:ptCount val="6"/>
                <c:pt idx="0">
                  <c:v>0.37299771167048057</c:v>
                </c:pt>
                <c:pt idx="1">
                  <c:v>0.3510204081632653</c:v>
                </c:pt>
                <c:pt idx="2">
                  <c:v>0.37419354838709679</c:v>
                </c:pt>
                <c:pt idx="3">
                  <c:v>0.35526315789473684</c:v>
                </c:pt>
                <c:pt idx="4">
                  <c:v>0.35294117647058826</c:v>
                </c:pt>
                <c:pt idx="5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2-9446-B1AF-3470F3059C3B}"/>
            </c:ext>
          </c:extLst>
        </c:ser>
        <c:ser>
          <c:idx val="2"/>
          <c:order val="2"/>
          <c:tx>
            <c:strRef>
              <c:f>'Outcomes % vs. Duration'!$D$4:$D$5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Duration'!$D$6:$D$12</c:f>
              <c:numCache>
                <c:formatCode>0.0%</c:formatCode>
                <c:ptCount val="6"/>
                <c:pt idx="0">
                  <c:v>0.57208237986270027</c:v>
                </c:pt>
                <c:pt idx="1">
                  <c:v>0.58367346938775511</c:v>
                </c:pt>
                <c:pt idx="2">
                  <c:v>0.54838709677419351</c:v>
                </c:pt>
                <c:pt idx="3">
                  <c:v>0.61842105263157898</c:v>
                </c:pt>
                <c:pt idx="4">
                  <c:v>0.62745098039215685</c:v>
                </c:pt>
                <c:pt idx="5">
                  <c:v>0.36363636363636365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2-9446-B1AF-3470F305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49744"/>
        <c:axId val="794677488"/>
      </c:lineChart>
      <c:catAx>
        <c:axId val="14952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94677488"/>
        <c:crosses val="autoZero"/>
        <c:auto val="1"/>
        <c:lblAlgn val="ctr"/>
        <c:lblOffset val="100"/>
        <c:noMultiLvlLbl val="0"/>
      </c:catAx>
      <c:valAx>
        <c:axId val="794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495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Analysis.xlsx]Countries vs. Outcomes!OutcomesCountriesPivotTable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Countries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7-084A-9406-4218E9EC7EE2}"/>
            </c:ext>
          </c:extLst>
        </c:ser>
        <c:ser>
          <c:idx val="1"/>
          <c:order val="1"/>
          <c:tx>
            <c:strRef>
              <c:f>'Countries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7-084A-9406-4218E9EC7EE2}"/>
            </c:ext>
          </c:extLst>
        </c:ser>
        <c:ser>
          <c:idx val="2"/>
          <c:order val="2"/>
          <c:tx>
            <c:strRef>
              <c:f>'Countries vs.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Outcomes'!$D$5:$D$12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7-084A-9406-4218E9EC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478224"/>
        <c:axId val="1138479952"/>
      </c:barChart>
      <c:catAx>
        <c:axId val="113847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9952"/>
        <c:crosses val="autoZero"/>
        <c:auto val="1"/>
        <c:lblAlgn val="ctr"/>
        <c:lblOffset val="100"/>
        <c:noMultiLvlLbl val="0"/>
      </c:catAx>
      <c:valAx>
        <c:axId val="1138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Countries!OutcomesPercentCountriesPivotTable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Countries'!$B$5:$B$12</c:f>
              <c:numCache>
                <c:formatCode>0.0%</c:formatCode>
                <c:ptCount val="7"/>
                <c:pt idx="0">
                  <c:v>4.7619047619047616E-2</c:v>
                </c:pt>
                <c:pt idx="1">
                  <c:v>4.6511627906976744E-2</c:v>
                </c:pt>
                <c:pt idx="2">
                  <c:v>0.18181818181818182</c:v>
                </c:pt>
                <c:pt idx="3">
                  <c:v>3.3333333333333333E-2</c:v>
                </c:pt>
                <c:pt idx="4">
                  <c:v>2.1276595744680851E-2</c:v>
                </c:pt>
                <c:pt idx="5">
                  <c:v>6.25E-2</c:v>
                </c:pt>
                <c:pt idx="6">
                  <c:v>5.8355437665782495E-2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B-8B45-8F81-4C46E2261350}"/>
            </c:ext>
          </c:extLst>
        </c:ser>
        <c:ser>
          <c:idx val="1"/>
          <c:order val="1"/>
          <c:tx>
            <c:strRef>
              <c:f>'Outcomes (%) vs.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Countries'!$C$5:$C$12</c:f>
              <c:numCache>
                <c:formatCode>0.0%</c:formatCode>
                <c:ptCount val="7"/>
                <c:pt idx="0">
                  <c:v>0.38095238095238093</c:v>
                </c:pt>
                <c:pt idx="1">
                  <c:v>0.44186046511627908</c:v>
                </c:pt>
                <c:pt idx="2">
                  <c:v>0.27272727272727271</c:v>
                </c:pt>
                <c:pt idx="3">
                  <c:v>0.4</c:v>
                </c:pt>
                <c:pt idx="4">
                  <c:v>0.38297872340425532</c:v>
                </c:pt>
                <c:pt idx="5">
                  <c:v>0.39583333333333331</c:v>
                </c:pt>
                <c:pt idx="6">
                  <c:v>0.36339522546419101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B-8B45-8F81-4C46E2261350}"/>
            </c:ext>
          </c:extLst>
        </c:ser>
        <c:ser>
          <c:idx val="2"/>
          <c:order val="2"/>
          <c:tx>
            <c:strRef>
              <c:f>'Outcomes (%) vs. Countries'!$D$3:$D$4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Countries'!$D$5:$D$12</c:f>
              <c:numCache>
                <c:formatCode>0.0%</c:formatCode>
                <c:ptCount val="7"/>
                <c:pt idx="0">
                  <c:v>0.5714285714285714</c:v>
                </c:pt>
                <c:pt idx="1">
                  <c:v>0.51162790697674421</c:v>
                </c:pt>
                <c:pt idx="2">
                  <c:v>0.54545454545454541</c:v>
                </c:pt>
                <c:pt idx="3">
                  <c:v>0.56666666666666665</c:v>
                </c:pt>
                <c:pt idx="4">
                  <c:v>0.5957446808510638</c:v>
                </c:pt>
                <c:pt idx="5">
                  <c:v>0.54166666666666663</c:v>
                </c:pt>
                <c:pt idx="6">
                  <c:v>0.57824933687002655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B-8B45-8F81-4C46E226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97056"/>
        <c:axId val="741098784"/>
      </c:lineChart>
      <c:catAx>
        <c:axId val="741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8784"/>
        <c:crosses val="autoZero"/>
        <c:auto val="1"/>
        <c:lblAlgn val="ctr"/>
        <c:lblOffset val="100"/>
        <c:noMultiLvlLbl val="0"/>
      </c:catAx>
      <c:valAx>
        <c:axId val="741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Goals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(Successful Campaigns) Distribution</a:t>
          </a:r>
        </a:p>
      </cx:txPr>
    </cx:title>
    <cx:plotArea>
      <cx:plotAreaRegion>
        <cx:series layoutId="clusteredColumn" uniqueId="{E7B9F1A9-17D7-7046-A208-043B66BC15CC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 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 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Goals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(Failed Campaigns) Distribution</a:t>
          </a:r>
        </a:p>
      </cx:txPr>
    </cx:title>
    <cx:plotArea>
      <cx:plotAreaRegion>
        <cx:series layoutId="clusteredColumn" uniqueId="{2D779675-B5B2-3B40-9DD8-44961661EA6E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Pledges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(Successful Campaigns) Distribution</a:t>
          </a:r>
        </a:p>
      </cx:txPr>
    </cx:title>
    <cx:plotArea>
      <cx:plotAreaRegion>
        <cx:series layoutId="clusteredColumn" uniqueId="{A3347637-E773-5049-9CE8-ADA948CBF1D1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Pledges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(Failed Campaigns) Distribution</a:t>
          </a:r>
        </a:p>
      </cx:txPr>
    </cx:title>
    <cx:plotArea>
      <cx:plotAreaRegion>
        <cx:series layoutId="clusteredColumn" uniqueId="{A5F7150E-2ED7-B64E-8DAA-58D7C152459C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Backers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(Successful Campaigns) Distribution</a:t>
          </a:r>
        </a:p>
      </cx:txPr>
    </cx:title>
    <cx:plotArea>
      <cx:plotAreaRegion>
        <cx:series layoutId="clusteredColumn" uniqueId="{BF62AF7D-23BF-934C-B935-2B5599C8801A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Number of Backers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Backers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(Failed Campaigns) Distribution</a:t>
          </a:r>
        </a:p>
      </cx:txPr>
    </cx:title>
    <cx:plotArea>
      <cx:plotAreaRegion>
        <cx:series layoutId="clusteredColumn" uniqueId="{28D4DB8C-CE01-2A4A-ADDE-0C72B66AC0CB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Pt idx="0">
            <cx:spPr>
              <a:solidFill>
                <a:srgbClr val="C0000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Number of Backers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Duration in Days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(Successful Campaigns) Distribution</a:t>
          </a:r>
        </a:p>
      </cx:txPr>
    </cx:title>
    <cx:plotArea>
      <cx:plotAreaRegion>
        <cx:series layoutId="clusteredColumn" uniqueId="{A57D2243-F9A1-E040-872C-98AED6C38B42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Duration in Days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Duration in Days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(Failed Campaigns) Distribution</a:t>
          </a:r>
        </a:p>
      </cx:txPr>
    </cx:title>
    <cx:plotArea>
      <cx:plotAreaRegion>
        <cx:series layoutId="clusteredColumn" uniqueId="{4C7702FE-A1F4-CD4D-A55F-1C82B32E60A1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Duration in Days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18373</xdr:colOff>
      <xdr:row>16</xdr:row>
      <xdr:rowOff>32929</xdr:rowOff>
    </xdr:from>
    <xdr:to>
      <xdr:col>8</xdr:col>
      <xdr:colOff>694764</xdr:colOff>
      <xdr:row>36</xdr:row>
      <xdr:rowOff>112058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23283</xdr:colOff>
      <xdr:row>31</xdr:row>
      <xdr:rowOff>46566</xdr:rowOff>
    </xdr:from>
    <xdr:to>
      <xdr:col>9</xdr:col>
      <xdr:colOff>1090083</xdr:colOff>
      <xdr:row>58</xdr:row>
      <xdr:rowOff>105833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42</xdr:row>
      <xdr:rowOff>40923</xdr:rowOff>
    </xdr:from>
    <xdr:to>
      <xdr:col>12</xdr:col>
      <xdr:colOff>101600</xdr:colOff>
      <xdr:row>69</xdr:row>
      <xdr:rowOff>38100</xdr:rowOff>
    </xdr:to>
    <xdr:graphicFrame macro="">
      <xdr:nvGraphicFramePr>
        <xdr:cNvPr id="2" name="OutcomesPercentCategoriesChart">
          <a:extLst>
            <a:ext uri="{FF2B5EF4-FFF2-40B4-BE49-F238E27FC236}">
              <a16:creationId xmlns:a16="http://schemas.microsoft.com/office/drawing/2014/main" id="{760D4892-CF42-4D32-FE90-B7886270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26811</xdr:rowOff>
    </xdr:from>
    <xdr:to>
      <xdr:col>14</xdr:col>
      <xdr:colOff>128411</xdr:colOff>
      <xdr:row>68</xdr:row>
      <xdr:rowOff>182033</xdr:rowOff>
    </xdr:to>
    <xdr:graphicFrame macro="">
      <xdr:nvGraphicFramePr>
        <xdr:cNvPr id="10" name="PercentFundedCategoriesChart">
          <a:extLst>
            <a:ext uri="{FF2B5EF4-FFF2-40B4-BE49-F238E27FC236}">
              <a16:creationId xmlns:a16="http://schemas.microsoft.com/office/drawing/2014/main" id="{E90DA38A-D084-6038-C5CF-F0AA28564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19843</xdr:colOff>
      <xdr:row>14</xdr:row>
      <xdr:rowOff>33337</xdr:rowOff>
    </xdr:from>
    <xdr:to>
      <xdr:col>7</xdr:col>
      <xdr:colOff>754063</xdr:colOff>
      <xdr:row>34</xdr:row>
      <xdr:rowOff>23812</xdr:rowOff>
    </xdr:to>
    <xdr:graphicFrame macro="">
      <xdr:nvGraphicFramePr>
        <xdr:cNvPr id="3" name="OutcomesWeekdayChart">
          <a:extLst>
            <a:ext uri="{FF2B5EF4-FFF2-40B4-BE49-F238E27FC236}">
              <a16:creationId xmlns:a16="http://schemas.microsoft.com/office/drawing/2014/main" id="{35FEF2B8-FC08-79FA-46A0-D51CE9F7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14</xdr:row>
      <xdr:rowOff>25399</xdr:rowOff>
    </xdr:from>
    <xdr:to>
      <xdr:col>7</xdr:col>
      <xdr:colOff>714375</xdr:colOff>
      <xdr:row>34</xdr:row>
      <xdr:rowOff>15874</xdr:rowOff>
    </xdr:to>
    <xdr:graphicFrame macro="">
      <xdr:nvGraphicFramePr>
        <xdr:cNvPr id="3" name="OutcomesWeekdayPercentChart">
          <a:extLst>
            <a:ext uri="{FF2B5EF4-FFF2-40B4-BE49-F238E27FC236}">
              <a16:creationId xmlns:a16="http://schemas.microsoft.com/office/drawing/2014/main" id="{7DCC4929-1D99-1957-9482-D4DA9B95E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19</xdr:row>
      <xdr:rowOff>30369</xdr:rowOff>
    </xdr:from>
    <xdr:to>
      <xdr:col>8</xdr:col>
      <xdr:colOff>754063</xdr:colOff>
      <xdr:row>39</xdr:row>
      <xdr:rowOff>15875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19</xdr:row>
      <xdr:rowOff>36512</xdr:rowOff>
    </xdr:from>
    <xdr:to>
      <xdr:col>8</xdr:col>
      <xdr:colOff>730250</xdr:colOff>
      <xdr:row>39</xdr:row>
      <xdr:rowOff>23813</xdr:rowOff>
    </xdr:to>
    <xdr:graphicFrame macro="">
      <xdr:nvGraphicFramePr>
        <xdr:cNvPr id="8" name="OutcomesPercentMonthsChart">
          <a:extLst>
            <a:ext uri="{FF2B5EF4-FFF2-40B4-BE49-F238E27FC236}">
              <a16:creationId xmlns:a16="http://schemas.microsoft.com/office/drawing/2014/main" id="{7BCE830F-A834-972D-5988-47F10E6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16</xdr:row>
      <xdr:rowOff>52615</xdr:rowOff>
    </xdr:from>
    <xdr:to>
      <xdr:col>8</xdr:col>
      <xdr:colOff>752928</xdr:colOff>
      <xdr:row>36</xdr:row>
      <xdr:rowOff>172359</xdr:rowOff>
    </xdr:to>
    <xdr:graphicFrame macro="">
      <xdr:nvGraphicFramePr>
        <xdr:cNvPr id="3" name="OutcomesYearsChart">
          <a:extLst>
            <a:ext uri="{FF2B5EF4-FFF2-40B4-BE49-F238E27FC236}">
              <a16:creationId xmlns:a16="http://schemas.microsoft.com/office/drawing/2014/main" id="{579253E5-4A0B-EDF1-1D2F-6DA33F66D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45355</xdr:colOff>
      <xdr:row>16</xdr:row>
      <xdr:rowOff>43542</xdr:rowOff>
    </xdr:from>
    <xdr:to>
      <xdr:col>8</xdr:col>
      <xdr:colOff>743857</xdr:colOff>
      <xdr:row>36</xdr:row>
      <xdr:rowOff>163286</xdr:rowOff>
    </xdr:to>
    <xdr:graphicFrame macro="">
      <xdr:nvGraphicFramePr>
        <xdr:cNvPr id="3" name="OutcomePercentYearsChart">
          <a:extLst>
            <a:ext uri="{FF2B5EF4-FFF2-40B4-BE49-F238E27FC236}">
              <a16:creationId xmlns:a16="http://schemas.microsoft.com/office/drawing/2014/main" id="{724ECCD7-1EE8-59B3-700D-89484477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28698</xdr:colOff>
      <xdr:row>15</xdr:row>
      <xdr:rowOff>74055</xdr:rowOff>
    </xdr:from>
    <xdr:to>
      <xdr:col>7</xdr:col>
      <xdr:colOff>1460500</xdr:colOff>
      <xdr:row>44</xdr:row>
      <xdr:rowOff>127000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461817</xdr:colOff>
      <xdr:row>0</xdr:row>
      <xdr:rowOff>0</xdr:rowOff>
    </xdr:from>
    <xdr:to>
      <xdr:col>19</xdr:col>
      <xdr:colOff>461818</xdr:colOff>
      <xdr:row>21</xdr:row>
      <xdr:rowOff>207817</xdr:rowOff>
    </xdr:to>
    <xdr:graphicFrame macro="">
      <xdr:nvGraphicFramePr>
        <xdr:cNvPr id="3" name="SuccesfulCampaignBreakdownChart">
          <a:extLst>
            <a:ext uri="{FF2B5EF4-FFF2-40B4-BE49-F238E27FC236}">
              <a16:creationId xmlns:a16="http://schemas.microsoft.com/office/drawing/2014/main" id="{13A85FD6-91CF-E678-A788-532727AD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427182</xdr:colOff>
      <xdr:row>23</xdr:row>
      <xdr:rowOff>19627</xdr:rowOff>
    </xdr:from>
    <xdr:to>
      <xdr:col>19</xdr:col>
      <xdr:colOff>427181</xdr:colOff>
      <xdr:row>45</xdr:row>
      <xdr:rowOff>23090</xdr:rowOff>
    </xdr:to>
    <xdr:graphicFrame macro="">
      <xdr:nvGraphicFramePr>
        <xdr:cNvPr id="4" name="AllCampaignsBreakdownChart">
          <a:extLst>
            <a:ext uri="{FF2B5EF4-FFF2-40B4-BE49-F238E27FC236}">
              <a16:creationId xmlns:a16="http://schemas.microsoft.com/office/drawing/2014/main" id="{A614F646-2429-8E3E-3796-802BE18E2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PledgesSuccessDistributionChart">
              <a:extLst>
                <a:ext uri="{FF2B5EF4-FFF2-40B4-BE49-F238E27FC236}">
                  <a16:creationId xmlns:a16="http://schemas.microsoft.com/office/drawing/2014/main" id="{5A8C81D5-250A-514D-89C8-29A22B2B9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26459</xdr:colOff>
      <xdr:row>41</xdr:row>
      <xdr:rowOff>30692</xdr:rowOff>
    </xdr:from>
    <xdr:to>
      <xdr:col>15</xdr:col>
      <xdr:colOff>666751</xdr:colOff>
      <xdr:row>63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PledgesFaillureDistributionChart">
              <a:extLst>
                <a:ext uri="{FF2B5EF4-FFF2-40B4-BE49-F238E27FC236}">
                  <a16:creationId xmlns:a16="http://schemas.microsoft.com/office/drawing/2014/main" id="{BDA8347D-102E-BF4F-B826-6D669ED73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9" y="8361892"/>
              <a:ext cx="9161992" cy="4619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PledgesSuccessDistributionChart">
              <a:extLst>
                <a:ext uri="{FF2B5EF4-FFF2-40B4-BE49-F238E27FC236}">
                  <a16:creationId xmlns:a16="http://schemas.microsoft.com/office/drawing/2014/main" id="{D59C5CAB-2D49-5567-4574-D0CCE9587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</xdr:colOff>
      <xdr:row>41</xdr:row>
      <xdr:rowOff>9525</xdr:rowOff>
    </xdr:from>
    <xdr:to>
      <xdr:col>15</xdr:col>
      <xdr:colOff>635000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PledgesFaillureDistributionChart">
              <a:extLst>
                <a:ext uri="{FF2B5EF4-FFF2-40B4-BE49-F238E27FC236}">
                  <a16:creationId xmlns:a16="http://schemas.microsoft.com/office/drawing/2014/main" id="{D9524892-82EE-9FC9-692C-A1FEF6F7F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8340725"/>
              <a:ext cx="9140825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32868</xdr:colOff>
      <xdr:row>9</xdr:row>
      <xdr:rowOff>50551</xdr:rowOff>
    </xdr:from>
    <xdr:to>
      <xdr:col>6</xdr:col>
      <xdr:colOff>1086224</xdr:colOff>
      <xdr:row>29</xdr:row>
      <xdr:rowOff>131981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37042</xdr:colOff>
      <xdr:row>17</xdr:row>
      <xdr:rowOff>51857</xdr:rowOff>
    </xdr:from>
    <xdr:to>
      <xdr:col>15</xdr:col>
      <xdr:colOff>660400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BackersSuccessDistributionChart">
              <a:extLst>
                <a:ext uri="{FF2B5EF4-FFF2-40B4-BE49-F238E27FC236}">
                  <a16:creationId xmlns:a16="http://schemas.microsoft.com/office/drawing/2014/main" id="{679BB87D-D36E-8D05-87BA-70D57F8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1042" y="3506257"/>
              <a:ext cx="9145058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41</xdr:row>
      <xdr:rowOff>34924</xdr:rowOff>
    </xdr:from>
    <xdr:to>
      <xdr:col>15</xdr:col>
      <xdr:colOff>635000</xdr:colOff>
      <xdr:row>63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BackersFaillureDistributionChart">
              <a:extLst>
                <a:ext uri="{FF2B5EF4-FFF2-40B4-BE49-F238E27FC236}">
                  <a16:creationId xmlns:a16="http://schemas.microsoft.com/office/drawing/2014/main" id="{1B77AA8A-CDD1-88E0-ED6A-29F4A0428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83661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26458</xdr:colOff>
      <xdr:row>17</xdr:row>
      <xdr:rowOff>51857</xdr:rowOff>
    </xdr:from>
    <xdr:to>
      <xdr:col>15</xdr:col>
      <xdr:colOff>647700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BackersSuccessDistributionChart">
              <a:extLst>
                <a:ext uri="{FF2B5EF4-FFF2-40B4-BE49-F238E27FC236}">
                  <a16:creationId xmlns:a16="http://schemas.microsoft.com/office/drawing/2014/main" id="{9377C0A1-111D-B240-85CD-F10E7EF52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8" y="3506257"/>
              <a:ext cx="9142942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38100</xdr:colOff>
      <xdr:row>41</xdr:row>
      <xdr:rowOff>85724</xdr:rowOff>
    </xdr:from>
    <xdr:to>
      <xdr:col>15</xdr:col>
      <xdr:colOff>660400</xdr:colOff>
      <xdr:row>63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BackersFaillureDistributionChart">
              <a:extLst>
                <a:ext uri="{FF2B5EF4-FFF2-40B4-BE49-F238E27FC236}">
                  <a16:creationId xmlns:a16="http://schemas.microsoft.com/office/drawing/2014/main" id="{C5D645AD-832C-144B-BF79-9405F3416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2100" y="84169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20053</xdr:colOff>
      <xdr:row>13</xdr:row>
      <xdr:rowOff>22375</xdr:rowOff>
    </xdr:from>
    <xdr:to>
      <xdr:col>7</xdr:col>
      <xdr:colOff>688473</xdr:colOff>
      <xdr:row>33</xdr:row>
      <xdr:rowOff>126999</xdr:rowOff>
    </xdr:to>
    <xdr:graphicFrame macro="">
      <xdr:nvGraphicFramePr>
        <xdr:cNvPr id="3" name="DurationOutcomesChart">
          <a:extLst>
            <a:ext uri="{FF2B5EF4-FFF2-40B4-BE49-F238E27FC236}">
              <a16:creationId xmlns:a16="http://schemas.microsoft.com/office/drawing/2014/main" id="{7A497EC6-8FCA-65D4-344E-7825BC22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48982</xdr:colOff>
      <xdr:row>13</xdr:row>
      <xdr:rowOff>39006</xdr:rowOff>
    </xdr:from>
    <xdr:to>
      <xdr:col>8</xdr:col>
      <xdr:colOff>777116</xdr:colOff>
      <xdr:row>33</xdr:row>
      <xdr:rowOff>163286</xdr:rowOff>
    </xdr:to>
    <xdr:graphicFrame macro="">
      <xdr:nvGraphicFramePr>
        <xdr:cNvPr id="2" name="OutcomesPercentDurationChart">
          <a:extLst>
            <a:ext uri="{FF2B5EF4-FFF2-40B4-BE49-F238E27FC236}">
              <a16:creationId xmlns:a16="http://schemas.microsoft.com/office/drawing/2014/main" id="{89217EA1-C498-7183-DBD2-8A111E8BC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13</xdr:row>
      <xdr:rowOff>34469</xdr:rowOff>
    </xdr:from>
    <xdr:to>
      <xdr:col>9</xdr:col>
      <xdr:colOff>263072</xdr:colOff>
      <xdr:row>33</xdr:row>
      <xdr:rowOff>154213</xdr:rowOff>
    </xdr:to>
    <xdr:graphicFrame macro="">
      <xdr:nvGraphicFramePr>
        <xdr:cNvPr id="4" name="OutcomesCountriesChart">
          <a:extLst>
            <a:ext uri="{FF2B5EF4-FFF2-40B4-BE49-F238E27FC236}">
              <a16:creationId xmlns:a16="http://schemas.microsoft.com/office/drawing/2014/main" id="{CC5D21A7-3285-55E1-D002-FD1167A9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13</xdr:row>
      <xdr:rowOff>43541</xdr:rowOff>
    </xdr:from>
    <xdr:to>
      <xdr:col>8</xdr:col>
      <xdr:colOff>526143</xdr:colOff>
      <xdr:row>33</xdr:row>
      <xdr:rowOff>163284</xdr:rowOff>
    </xdr:to>
    <xdr:graphicFrame macro="">
      <xdr:nvGraphicFramePr>
        <xdr:cNvPr id="3" name="OutcomesPercentCountriesChart">
          <a:extLst>
            <a:ext uri="{FF2B5EF4-FFF2-40B4-BE49-F238E27FC236}">
              <a16:creationId xmlns:a16="http://schemas.microsoft.com/office/drawing/2014/main" id="{CC1A37BF-1007-6A69-0988-3D9A55BA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81455092593" createdVersion="8" refreshedVersion="8" minRefreshableVersion="3" recordCount="1000" xr:uid="{C0BAF6A5-1D82-6941-8F3F-57F8232B9153}">
  <cacheSource type="worksheet">
    <worksheetSource ref="A1:P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 count="7">
        <s v="Sat"/>
        <s v="Tue"/>
        <s v="Sun"/>
        <s v="Wed"/>
        <s v="Thu"/>
        <s v="Mon"/>
        <s v="Fri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80.375030787036" createdVersion="8" refreshedVersion="8" minRefreshableVersion="3" recordCount="1000" xr:uid="{25B9C5B8-AB14-014F-910A-56313FE5B905}">
  <cacheSource type="worksheet">
    <worksheetSource ref="A1:V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/>
    </cacheField>
    <cacheField name="duration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  <fieldGroup base="16">
        <rangePr startNum="0" endNum="59" groupInterval="10"/>
        <groupItems count="8">
          <s v="&lt;0"/>
          <s v="0-9"/>
          <s v="10-19"/>
          <s v="20-29"/>
          <s v="30-39"/>
          <s v="40-49"/>
          <s v="50-59"/>
          <s v="&gt;6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% Funded" numFmtId="0" formula="pledged/go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2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1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3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4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5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4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1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1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1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3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3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5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5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5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3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6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6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3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5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5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5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4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2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4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4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2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4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1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5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6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5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5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5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6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5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4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5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4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2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1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2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2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2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5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4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4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4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2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5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4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4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4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3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5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4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5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1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5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1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1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5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6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1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1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1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6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6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4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2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5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6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2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4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5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6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1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6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6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6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2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4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3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6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1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6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6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5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5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5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1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2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6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6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4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4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5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3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2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1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5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6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4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5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4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2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5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3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4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6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2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6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1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6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1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6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2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5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2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6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6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2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2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6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1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2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4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6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4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6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4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6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3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4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6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1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2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5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6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4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6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2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2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5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5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4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3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6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5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2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6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3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1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4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6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1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1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2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6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4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2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5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4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5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5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5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2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2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5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1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3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5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6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6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1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6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1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5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1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6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4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3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4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2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6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3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6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6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5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1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1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6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1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6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4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2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6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5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6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4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1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6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3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6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5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4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4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3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4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6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3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5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6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1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4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6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4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5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4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3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2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5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2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4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6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6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2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1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4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5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5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3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6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6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1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3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4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6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4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5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4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4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6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2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6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1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3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2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5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5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6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1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6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5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2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4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4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4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3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1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6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5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2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6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6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5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4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5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2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5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6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4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4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2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6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1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2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3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2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3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1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5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6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6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2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5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5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3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1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3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5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2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5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5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3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5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1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1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6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5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4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5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5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6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4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5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2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5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5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4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1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2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4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1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6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3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6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4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1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2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4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4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6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6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6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6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6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4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6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1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4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5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1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6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1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4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6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1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2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5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3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6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3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6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5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2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6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1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3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2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5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3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1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6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1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6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5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2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3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4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4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6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5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6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1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6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4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2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6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3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5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3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4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3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4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2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2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6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5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2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6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6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4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5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2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3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4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6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6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4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6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6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4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2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5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1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3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5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1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2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5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5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5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5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3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3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5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6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6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5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4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2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6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2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4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5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6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5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4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6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6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3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2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6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2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2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1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2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4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2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3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5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4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1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5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2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5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5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5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4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2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6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5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5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1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3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5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5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5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3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4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6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6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2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6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2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6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2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5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3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4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4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2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2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1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4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6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3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1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6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3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1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4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5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4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5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4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6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6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2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1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1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1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2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2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1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6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1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6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4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6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2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5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1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1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1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5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5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6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3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5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5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2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1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6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3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5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1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5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4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5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2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6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2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4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5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6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6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2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2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1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2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5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5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1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6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1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2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5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3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6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5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2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1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5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5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5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3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6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4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1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3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3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2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2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2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6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1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6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5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4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4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2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5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5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6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4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4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3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5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4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5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2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2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1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1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6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4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6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4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5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5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5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2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1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3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6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4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6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6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1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2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1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4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5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5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5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4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4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5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5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4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6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2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1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5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6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2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6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3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6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5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2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6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1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4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4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5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6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2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5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4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Sat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s v="Tue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s v="Sun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s v="Sun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s v="Sun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s v="Tue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s v="Wed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s v="Thu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s v="Mon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s v="Thu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s v="Sat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s v="Tue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s v="Tue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s v="Sat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s v="Tue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s v="Tue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s v="Wed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s v="Wed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s v="Sat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s v="Mon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s v="Mon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s v="Mon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s v="Tue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s v="Thu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s v="Sat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s v="Wed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s v="Tue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s v="Sat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s v="Tue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s v="Fri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s v="Fri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s v="Tue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s v="Wed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s v="Sun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s v="Thu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s v="Sat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s v="Sat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s v="Sun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s v="Mon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s v="Mon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s v="Sat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s v="Tue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s v="Mon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s v="Thu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s v="Sun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s v="Wed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s v="Thu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s v="Sat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s v="Thu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s v="Sun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s v="Thu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s v="Tue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s v="Wed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s v="Tue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s v="Sun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s v="Mon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s v="Sat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s v="Fri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s v="Mon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s v="Mon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s v="Tue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s v="Mon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s v="Fri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s v="Fri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s v="Mon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s v="Thu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s v="Wed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s v="Mon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s v="Thu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s v="Sun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s v="Tue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s v="Sat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s v="Wed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s v="Sun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s v="Sun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s v="Sun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s v="Fri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s v="Mon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s v="Mon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s v="Sat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s v="Tue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s v="Thu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s v="Thu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s v="Thu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s v="Sat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s v="Sun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s v="Mon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s v="Tue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s v="Thu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s v="Thu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s v="Thu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s v="Sat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s v="Wed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s v="Sat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s v="Sun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s v="Mon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s v="Thu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s v="Thu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s v="Mon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s v="Tue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s v="Wed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s v="Sat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s v="Mon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s v="Sun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s v="Tue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s v="Tue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s v="Sun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s v="Mon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s v="Fri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s v="Sun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s v="Tue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s v="Sat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s v="Sun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s v="Tue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s v="Tue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s v="Fri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s v="Fri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s v="Thu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s v="Sun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s v="Mon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s v="Fri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s v="Sun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s v="Thu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s v="Tue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s v="Mon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s v="Wed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s v="Sun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s v="Wed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s v="Fri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s v="Tue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s v="Wed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s v="Fri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s v="Fri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s v="Fri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s v="Sun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s v="Thu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s v="Sat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s v="Wed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s v="Fri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s v="Tue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s v="Sun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s v="Fri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s v="Fri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s v="Mon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s v="Mon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s v="Sun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s v="Tue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s v="Mon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s v="Tue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s v="Tue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s v="Sun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s v="Mon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s v="Fri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s v="Fri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s v="Thu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s v="Thu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s v="Sat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s v="Mon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s v="Tue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s v="Wed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s v="Sat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s v="Wed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s v="Sat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s v="Fri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s v="Sun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s v="Tue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s v="Wed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s v="Mon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s v="Fri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s v="Sun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s v="Thu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s v="Thu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s v="Sat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s v="Sat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s v="Mon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s v="Wed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s v="Sat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s v="Mon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s v="Thu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s v="Sun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s v="Mon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s v="Wed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s v="Sat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s v="Thu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s v="Fri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s v="Sun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s v="Fri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s v="Sat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s v="Tue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s v="Fri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s v="Tue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s v="Tue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s v="Fri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s v="Sun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s v="Mon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s v="Sun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s v="Sat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s v="Fri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s v="Fri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s v="Tue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s v="Thu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s v="Fri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s v="Sun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s v="Tue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s v="Sun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s v="Wed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s v="Sat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s v="Tue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s v="Thu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s v="Fri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s v="Fri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s v="Tue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s v="Sun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s v="Sat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s v="Thu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s v="Wed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s v="Tue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s v="Sun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s v="Fri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s v="Thu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s v="Fri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s v="Thu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s v="Thu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s v="Wed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s v="Wed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s v="Sat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s v="Thu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s v="Fri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s v="Wed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s v="Thu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s v="Fri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s v="Tue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s v="Mon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s v="Sun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s v="Tue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s v="Mon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s v="Tue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s v="Fri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s v="Thu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s v="Sat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s v="Fri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s v="Sun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s v="Wed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s v="Sun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s v="Mon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s v="Mon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s v="Mon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s v="Thu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s v="Wed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s v="Fri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s v="Mon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s v="Sun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s v="Fri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s v="Fri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s v="Tue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s v="Wed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s v="Sun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s v="Tue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s v="Thu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s v="Sat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s v="Fri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s v="Wed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s v="Tue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s v="Sat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s v="Tue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s v="Sun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s v="Fri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s v="Wed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s v="Thu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s v="Thu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s v="Thu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s v="Mon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s v="Wed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s v="Sun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s v="Mon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s v="Sat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s v="Thu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s v="Mon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s v="Mon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s v="Mon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s v="Tue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s v="Sun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s v="Sun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s v="Mon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s v="Tue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s v="Sat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s v="Wed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s v="Tue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s v="Wed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s v="Mon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s v="Fri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s v="Sat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s v="Fri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s v="Tue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s v="Fri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s v="Tue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s v="Mon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s v="Tue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s v="Fri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s v="Thu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s v="Wed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s v="Thu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s v="Sun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s v="Thu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s v="Sun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s v="Sat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s v="Fri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s v="Wed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s v="Mon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s v="Wed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s v="Fri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s v="Wed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s v="Fri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s v="Mon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s v="Tue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s v="Sat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s v="Tue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s v="Sun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s v="Fri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s v="Thu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s v="Tue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s v="Fri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s v="Thu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s v="Thu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s v="Sun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s v="Sat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s v="Sat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s v="Wed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s v="Fri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s v="Mon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s v="Fri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s v="Mon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s v="Thu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s v="Tue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s v="Wed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s v="Fri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s v="Wed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s v="Mon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s v="Wed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s v="Wed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s v="Mon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s v="Fri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s v="Sat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s v="Tue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s v="Mon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s v="Thu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s v="Thu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s v="Wed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s v="Thu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s v="Fri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s v="Wed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s v="Mon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s v="Sat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s v="Fri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s v="Tue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s v="Sun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s v="Sat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s v="Thu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s v="Fri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s v="Sat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s v="Sat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s v="Sat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s v="Thu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s v="Tue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s v="Mon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s v="Thu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s v="Mon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s v="Sat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s v="Wed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s v="Sun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s v="Mon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s v="Sun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s v="Thu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s v="Thu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s v="Fri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s v="Fri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s v="Sun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s v="Tue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s v="Mon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s v="Thu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s v="Sun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s v="Mon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s v="Mon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s v="Wed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s v="Fri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s v="Fri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s v="Sat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s v="Tue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s v="Wed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s v="Thu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s v="Fri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s v="Tue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s v="Thu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s v="Mon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s v="Mon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s v="Thu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s v="Fri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s v="Thu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s v="Tue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s v="Wed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s v="Fri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s v="Sun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s v="Fri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s v="Wed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s v="Tue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s v="Mon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s v="Wed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s v="Sun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s v="Mon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s v="Tue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s v="Tue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s v="Mon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s v="Fri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s v="Tue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s v="Tue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s v="Fri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s v="Mon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s v="Sat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s v="Sun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s v="Thu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s v="Sun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s v="Thu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s v="Sat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s v="Thu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s v="Wed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s v="Tue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s v="Wed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s v="Sat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s v="Fri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s v="Mon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s v="Sun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s v="Fri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s v="Fri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s v="Mon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s v="Thu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s v="Mon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s v="Sat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s v="Sun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s v="Mon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s v="Sun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s v="Fri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s v="Thu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s v="Sat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s v="Thu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s v="Sun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s v="Fri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s v="Tue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s v="Tue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s v="Sun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s v="Wed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s v="Sun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s v="Wed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s v="Tue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s v="Thu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s v="Mon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s v="Fri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s v="Sat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s v="Fri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s v="Sun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s v="Sun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s v="Mon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s v="Mon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s v="Wed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s v="Tue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s v="Sun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s v="Sat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s v="Wed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s v="Mon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s v="Sun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s v="Mon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s v="Mon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s v="Wed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s v="Mon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s v="Tue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s v="Tue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s v="Tue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s v="Fri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s v="Sun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s v="Mon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s v="Sat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s v="Thu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s v="Wed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s v="Fri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s v="Thu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s v="Mon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s v="Mon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s v="Fri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s v="Thu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s v="Wed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s v="Mon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s v="Sun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s v="Mon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s v="Mon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s v="Sat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s v="Thu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s v="Tue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s v="Sun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s v="Tue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s v="Thu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s v="Tue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s v="Wed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s v="Tue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s v="Fri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s v="Wed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s v="Mon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s v="Fri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s v="Thu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s v="Tue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s v="Sun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s v="Sat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s v="Thu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s v="Thu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s v="Sat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s v="Thu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s v="Fri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s v="Fri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s v="Fri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s v="Fri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s v="Fri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s v="Thu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s v="Fri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s v="Tue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s v="Tue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s v="Thu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s v="Mon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s v="Tue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s v="Sat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s v="Fri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s v="Sat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s v="Sat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s v="Tue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s v="Mon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s v="Thu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s v="Wed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s v="Fri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s v="Fri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s v="Tue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s v="Thu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s v="Sun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s v="Mon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s v="Sat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s v="Wed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s v="Fri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s v="Wed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s v="Fri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s v="Wed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s v="Mon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s v="Sun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s v="Fri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s v="Tue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s v="Wed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s v="Sat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s v="Sat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s v="Sun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s v="Mon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s v="Wed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s v="Tue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s v="Fri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s v="Wed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s v="Tue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s v="Fri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s v="Mon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s v="Tue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s v="Tue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s v="Sun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s v="Tue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s v="Wed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s v="Thu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s v="Thu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s v="Tue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s v="Sat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s v="Fri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s v="Mon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s v="Fri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s v="Sat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s v="Tue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s v="Wed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s v="Fri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s v="Thu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s v="Sun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s v="Wed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s v="Fri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s v="Wed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s v="Mon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s v="Wed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s v="Thu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s v="Wed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s v="Sat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s v="Thu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s v="Sun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s v="Sun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s v="Wed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s v="Fri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s v="Wed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s v="Mon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s v="Tue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s v="Sat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s v="Sun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s v="Tue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s v="Thu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s v="Tue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s v="Fri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s v="Fri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s v="Thu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s v="Sat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s v="Sat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s v="Mon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s v="Sun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s v="Wed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s v="Wed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s v="Sun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s v="Thu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s v="Sat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s v="Sat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s v="Wed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s v="Fri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s v="Fri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s v="Wed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s v="Thu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s v="Fri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s v="Fri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s v="Tue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s v="Sun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s v="Thu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s v="Sun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s v="Mon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s v="Tue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s v="Wed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s v="Mon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s v="Wed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s v="Wed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s v="Tue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s v="Sun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s v="Sat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s v="Sat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s v="Sat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s v="Wed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s v="Mon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s v="Tue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s v="Sat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s v="Mon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s v="Mon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s v="Mon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s v="Wed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s v="Tue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s v="Wed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s v="Wed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s v="Mon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s v="Thu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s v="Wed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s v="Tue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s v="Sat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s v="Fri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s v="Fri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s v="Mon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s v="Thu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s v="Thu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s v="Wed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s v="Sun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s v="Thu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s v="Fri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s v="Wed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s v="Sun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s v="Thu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s v="Mon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s v="Sat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s v="Fri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s v="Wed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s v="Wed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s v="Mon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s v="Thu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s v="Sat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s v="Wed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s v="Fri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s v="Fri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s v="Wed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s v="Wed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s v="Sun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s v="Sat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s v="Fri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s v="Sat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s v="Wed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s v="Wed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s v="Sun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s v="Tue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s v="Sun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s v="Tue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s v="Sun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s v="Thu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s v="Tue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s v="Sun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s v="Wed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s v="Tue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s v="Tue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s v="Mon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s v="Sat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s v="Mon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s v="Sat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s v="Thu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s v="Tue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s v="Mon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s v="Sun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s v="Mon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s v="Sat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s v="Mon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s v="Wed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s v="Sun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s v="Sat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s v="Mon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s v="Thu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s v="Sat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s v="Sun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s v="Fri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s v="Mon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s v="Tue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s v="Sat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s v="Wed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s v="Mon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s v="Mon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s v="Tue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s v="Wed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s v="Wed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s v="Mon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s v="Wed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s v="Wed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s v="Sat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s v="Mon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s v="Sun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s v="Wed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s v="Mon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s v="Sat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s v="Sun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s v="Wed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s v="Thu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s v="Sat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s v="Wed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s v="Fri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s v="Fri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s v="Sun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s v="Fri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s v="Fri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s v="Sun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s v="Tue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s v="Wed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s v="Fri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s v="Sun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s v="Sun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s v="Thu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s v="Mon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s v="Wed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s v="Thu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s v="Thu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s v="Thu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s v="Sun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s v="Sun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s v="Wed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s v="Tue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s v="Thu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s v="Fri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s v="Mon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s v="Thu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s v="Sat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s v="Wed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s v="Tue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s v="Fri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s v="Sat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s v="Wed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s v="Tue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s v="Wed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s v="Thu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s v="Mon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s v="Sat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s v="Sat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s v="Thu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s v="Mon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s v="Thu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s v="Thu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s v="Fri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s v="Sat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s v="Fri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s v="Fri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s v="Sun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s v="Tue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s v="Tue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s v="Sun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s v="Sat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s v="Tue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s v="Sat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s v="Sat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s v="Tue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s v="Sun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s v="Sun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s v="Wed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s v="Tue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s v="Fri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s v="Tue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s v="Fri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s v="Sun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s v="Thu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s v="Sat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s v="Fri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s v="Tue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s v="Thu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s v="Sun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s v="Tue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s v="Sat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s v="Mon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s v="Tue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s v="Tue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s v="Tue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s v="Tue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s v="Sat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s v="Mon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s v="Mon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s v="Fri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s v="Wed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s v="Mon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s v="Sat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s v="Mon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s v="Sat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s v="Sun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s v="Tue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s v="Fri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s v="Wed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s v="Sat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s v="Tue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s v="Mon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s v="Tue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s v="Tue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s v="Tue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s v="Wed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s v="Mon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s v="Thu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s v="Mon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s v="Sun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s v="Sat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s v="Fri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s v="Sun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s v="Thu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s v="Mon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s v="Wed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s v="Fri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s v="Fri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s v="Sun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s v="Sun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s v="Tue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s v="Sat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s v="Sun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s v="Sat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s v="Thu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s v="Sat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s v="Wed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s v="Sat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s v="Mon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s v="Mon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s v="Sat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s v="Tue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s v="Sun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s v="Sat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s v="Fri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s v="Tue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s v="Sun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s v="Mon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s v="Wed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s v="Fri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s v="Mon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s v="Sun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s v="Tue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s v="Sat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s v="Mon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s v="Mon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s v="Wed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s v="Mon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s v="Wed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s v="Fri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s v="Thu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s v="Sat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s v="Tue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s v="Wed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s v="Wed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s v="Sun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s v="Thu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s v="Wed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s v="Tue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s v="Sun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s v="Sun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s v="Thu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s v="Fri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s v="Tue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s v="Wed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s v="Mon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s v="Sat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s v="Fri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s v="Mon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s v="Thu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s v="Sat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s v="Thu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s v="Sun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s v="Mon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s v="Mon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s v="Fri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s v="Tue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s v="Sat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s v="Sat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s v="Thu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s v="Thu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s v="Sat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s v="Wed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s v="Wed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s v="Mon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s v="Thu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s v="Mon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s v="Wed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s v="Sun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s v="Sun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s v="Tue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s v="Thu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s v="Tue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s v="Fri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s v="Sat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s v="Thu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s v="Sun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s v="Sun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s v="Wed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s v="Thu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s v="Fri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s v="Thu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s v="Thu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s v="Sun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s v="Wed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s v="Wed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s v="Sat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s v="Tue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s v="Mon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s v="Mon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s v="Fri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s v="Mon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s v="Thu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s v="Tue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s v="Sat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s v="Sat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s v="Sun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s v="Tue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s v="Wed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s v="Fri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s v="Thu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s v="Thu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s v="Fri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s v="Fri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s v="Sat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s v="Tue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s v="Mon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s v="Tue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s v="Sun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s v="Sat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s v="Sun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s v="Tue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s v="Thu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s v="Mon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s v="Mon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s v="Mon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s v="Thu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s v="Thu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s v="Sat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s v="Mon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s v="Mon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s v="Thu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s v="Fri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s v="Sat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s v="Sun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s v="Mon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s v="Tue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s v="Mon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s v="Fri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s v="Sat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s v="Sun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s v="Fri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s v="Wed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s v="Sat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s v="Sun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s v="Fri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s v="Mon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s v="Tue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s v="Sun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s v="Sun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s v="Fri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s v="Tue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s v="Thu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s v="Sat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s v="Tue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s v="Thu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s v="Thu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s v="Mon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s v="Thu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s v="Fri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s v="Sun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s v="Wed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s v="Mon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s v="Thu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s v="Wed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5">
    <format dxfId="444">
      <pivotArea type="all" dataOnly="0" outline="0" fieldPosition="0"/>
    </format>
    <format dxfId="443">
      <pivotArea outline="0" collapsedLevelsAreSubtotals="1" fieldPosition="0"/>
    </format>
    <format dxfId="442">
      <pivotArea type="origin" dataOnly="0" labelOnly="1" outline="0" fieldPosition="0"/>
    </format>
    <format dxfId="441">
      <pivotArea field="6" type="button" dataOnly="0" labelOnly="1" outline="0" axis="axisCol" fieldPosition="0"/>
    </format>
    <format dxfId="440">
      <pivotArea type="topRight" dataOnly="0" labelOnly="1" outline="0" fieldPosition="0"/>
    </format>
    <format dxfId="439">
      <pivotArea field="20" type="button" dataOnly="0" labelOnly="1" outline="0" axis="axisRow" fieldPosition="0"/>
    </format>
    <format dxfId="438">
      <pivotArea dataOnly="0" labelOnly="1" fieldPosition="0">
        <references count="1">
          <reference field="20" count="0"/>
        </references>
      </pivotArea>
    </format>
    <format dxfId="437">
      <pivotArea dataOnly="0" labelOnly="1" grandRow="1" outline="0" fieldPosition="0"/>
    </format>
    <format dxfId="436">
      <pivotArea dataOnly="0" labelOnly="1" fieldPosition="0">
        <references count="1">
          <reference field="6" count="0"/>
        </references>
      </pivotArea>
    </format>
    <format dxfId="435">
      <pivotArea dataOnly="0" labelOnly="1" grandCol="1" outline="0" fieldPosition="0"/>
    </format>
    <format dxfId="434">
      <pivotArea outline="0" collapsedLevelsAreSubtotals="1" fieldPosition="0"/>
    </format>
    <format dxfId="433">
      <pivotArea field="6" type="button" dataOnly="0" labelOnly="1" outline="0" axis="axisCol" fieldPosition="0"/>
    </format>
    <format dxfId="432">
      <pivotArea type="topRight" dataOnly="0" labelOnly="1" outline="0" fieldPosition="0"/>
    </format>
    <format dxfId="431">
      <pivotArea dataOnly="0" labelOnly="1" fieldPosition="0">
        <references count="1">
          <reference field="6" count="0"/>
        </references>
      </pivotArea>
    </format>
    <format dxfId="43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F30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2">
    <format dxfId="429">
      <pivotArea type="all" dataOnly="0" outline="0" fieldPosition="0"/>
    </format>
    <format dxfId="428">
      <pivotArea outline="0" collapsedLevelsAreSubtotals="1" fieldPosition="0"/>
    </format>
    <format dxfId="427">
      <pivotArea type="origin" dataOnly="0" labelOnly="1" outline="0" fieldPosition="0"/>
    </format>
    <format dxfId="426">
      <pivotArea field="6" type="button" dataOnly="0" labelOnly="1" outline="0" axis="axisCol" fieldPosition="0"/>
    </format>
    <format dxfId="425">
      <pivotArea type="topRight" dataOnly="0" labelOnly="1" outline="0" fieldPosition="0"/>
    </format>
    <format dxfId="424">
      <pivotArea dataOnly="0" labelOnly="1" grandRow="1" outline="0" fieldPosition="0"/>
    </format>
    <format dxfId="423">
      <pivotArea dataOnly="0" labelOnly="1" fieldPosition="0">
        <references count="1">
          <reference field="6" count="0"/>
        </references>
      </pivotArea>
    </format>
    <format dxfId="422">
      <pivotArea dataOnly="0" labelOnly="1" grandCol="1" outline="0" fieldPosition="0"/>
    </format>
    <format dxfId="421">
      <pivotArea outline="0" collapsedLevelsAreSubtotals="1" fieldPosition="0"/>
    </format>
    <format dxfId="420">
      <pivotArea dataOnly="0" labelOnly="1" fieldPosition="0">
        <references count="1">
          <reference field="6" count="0"/>
        </references>
      </pivotArea>
    </format>
    <format dxfId="419">
      <pivotArea dataOnly="0" labelOnly="1" grandCol="1" outline="0" fieldPosition="0"/>
    </format>
    <format dxfId="418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OutcomesPercent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showDataAs="percentOfRow" baseField="0" baseItem="0" numFmtId="166"/>
  </dataFields>
  <formats count="58">
    <format dxfId="141">
      <pivotArea collapsedLevelsAreSubtotals="1" fieldPosition="0">
        <references count="1">
          <reference field="20" count="1">
            <x v="3"/>
          </reference>
        </references>
      </pivotArea>
    </format>
    <format dxfId="140">
      <pivotArea dataOnly="0" labelOnly="1" fieldPosition="0">
        <references count="1">
          <reference field="20" count="1">
            <x v="3"/>
          </reference>
        </references>
      </pivotArea>
    </format>
    <format dxfId="139">
      <pivotArea type="all" dataOnly="0" outline="0" fieldPosition="0"/>
    </format>
    <format dxfId="138">
      <pivotArea outline="0" collapsedLevelsAreSubtotals="1" fieldPosition="0"/>
    </format>
    <format dxfId="137">
      <pivotArea type="origin" dataOnly="0" labelOnly="1" outline="0" fieldPosition="0"/>
    </format>
    <format dxfId="136">
      <pivotArea field="6" type="button" dataOnly="0" labelOnly="1" outline="0" axis="axisCol" fieldPosition="0"/>
    </format>
    <format dxfId="135">
      <pivotArea type="topRight" dataOnly="0" labelOnly="1" outline="0" fieldPosition="0"/>
    </format>
    <format dxfId="134">
      <pivotArea field="20" type="button" dataOnly="0" labelOnly="1" outline="0" axis="axisRow" fieldPosition="0"/>
    </format>
    <format dxfId="133">
      <pivotArea dataOnly="0" labelOnly="1" fieldPosition="0">
        <references count="1">
          <reference field="20" count="0"/>
        </references>
      </pivotArea>
    </format>
    <format dxfId="132">
      <pivotArea dataOnly="0" labelOnly="1" grandRow="1" outline="0" fieldPosition="0"/>
    </format>
    <format dxfId="131">
      <pivotArea dataOnly="0" labelOnly="1" fieldPosition="0">
        <references count="1">
          <reference field="6" count="0"/>
        </references>
      </pivotArea>
    </format>
    <format dxfId="130">
      <pivotArea dataOnly="0" labelOnly="1" grandCol="1" outline="0" fieldPosition="0"/>
    </format>
    <format dxfId="129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8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7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6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5">
      <pivotArea type="topRight" dataOnly="0" labelOnly="1" outline="0" fieldPosition="0"/>
    </format>
    <format dxfId="124">
      <pivotArea outline="0" fieldPosition="0">
        <references count="1">
          <reference field="4294967294" count="1">
            <x v="0"/>
          </reference>
        </references>
      </pivotArea>
    </format>
    <format dxfId="123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122">
      <pivotArea dataOnly="0" labelOnly="1" fieldPosition="0">
        <references count="1">
          <reference field="6" count="1">
            <x v="3"/>
          </reference>
        </references>
      </pivotArea>
    </format>
    <format dxfId="121">
      <pivotArea type="all" dataOnly="0" outline="0" fieldPosition="0"/>
    </format>
    <format dxfId="120">
      <pivotArea outline="0" collapsedLevelsAreSubtotals="1" fieldPosition="0"/>
    </format>
    <format dxfId="119">
      <pivotArea type="origin" dataOnly="0" labelOnly="1" outline="0" fieldPosition="0"/>
    </format>
    <format dxfId="118">
      <pivotArea field="6" type="button" dataOnly="0" labelOnly="1" outline="0" axis="axisCol" fieldPosition="0"/>
    </format>
    <format dxfId="117">
      <pivotArea type="topRight" dataOnly="0" labelOnly="1" outline="0" fieldPosition="0"/>
    </format>
    <format dxfId="116">
      <pivotArea field="20" type="button" dataOnly="0" labelOnly="1" outline="0" axis="axisRow" fieldPosition="0"/>
    </format>
    <format dxfId="115">
      <pivotArea dataOnly="0" labelOnly="1" fieldPosition="0">
        <references count="1">
          <reference field="20" count="0"/>
        </references>
      </pivotArea>
    </format>
    <format dxfId="114">
      <pivotArea dataOnly="0" labelOnly="1" grandRow="1" outline="0" fieldPosition="0"/>
    </format>
    <format dxfId="113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12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11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10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09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08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07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06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05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04">
      <pivotArea dataOnly="0" labelOnly="1" fieldPosition="0">
        <references count="1">
          <reference field="6" count="0"/>
        </references>
      </pivotArea>
    </format>
    <format dxfId="103">
      <pivotArea dataOnly="0" labelOnly="1" grandCol="1" outline="0" fieldPosition="0"/>
    </format>
    <format dxfId="102">
      <pivotArea field="9" type="button" dataOnly="0" labelOnly="1" outline="0" axis="axisPage" fieldPosition="0"/>
    </format>
    <format dxfId="101">
      <pivotArea type="origin" dataOnly="0" labelOnly="1" outline="0" fieldPosition="0"/>
    </format>
    <format dxfId="100">
      <pivotArea field="20" type="button" dataOnly="0" labelOnly="1" outline="0" axis="axisRow" fieldPosition="0"/>
    </format>
    <format dxfId="99">
      <pivotArea dataOnly="0" labelOnly="1" fieldPosition="0">
        <references count="1">
          <reference field="20" count="0"/>
        </references>
      </pivotArea>
    </format>
    <format dxfId="98">
      <pivotArea dataOnly="0" labelOnly="1" grandRow="1" outline="0" fieldPosition="0"/>
    </format>
    <format dxfId="97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96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95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94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93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92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91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90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89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88">
      <pivotArea outline="0" collapsedLevelsAreSubtotals="1" fieldPosition="0"/>
    </format>
    <format dxfId="87">
      <pivotArea type="topRight" dataOnly="0" labelOnly="1" outline="0" offset="C1" fieldPosition="0"/>
    </format>
    <format dxfId="86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85">
      <pivotArea type="topRight" dataOnly="0" labelOnly="1" outline="0" offset="C1" fieldPosition="0"/>
    </format>
    <format dxfId="84">
      <pivotArea dataOnly="0" labelOnly="1" fieldPosition="0">
        <references count="1">
          <reference field="6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ercent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39" firstHeaderRow="0" firstDataRow="1" firstDataCol="1" rowPageCount="3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3" hier="-1"/>
    <pageField fld="9" hier="-1"/>
    <pageField fld="6" hier="-1"/>
  </pageFields>
  <dataFields count="3">
    <dataField name="Sum of goal" fld="3" baseField="0" baseItem="0" numFmtId="165"/>
    <dataField name="Sum of pledged" fld="4" baseField="0" baseItem="0" numFmtId="165"/>
    <dataField name="Sum of % Funded" fld="24" baseField="0" baseItem="0" numFmtId="166"/>
  </dataFields>
  <formats count="37">
    <format dxfId="83">
      <pivotArea outline="0" collapsedLevelsAreSubtotals="1" fieldPosition="0"/>
    </format>
    <format dxfId="82">
      <pivotArea outline="0" collapsedLevelsAreSubtotals="1" fieldPosition="0"/>
    </format>
    <format dxfId="8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9">
      <pivotArea collapsedLevelsAreSubtotals="1" fieldPosition="0">
        <references count="1">
          <reference field="20" count="1">
            <x v="4"/>
          </reference>
        </references>
      </pivotArea>
    </format>
    <format dxfId="78">
      <pivotArea collapsedLevelsAreSubtotals="1" fieldPosition="0">
        <references count="1">
          <reference field="20" count="1">
            <x v="5"/>
          </reference>
        </references>
      </pivotArea>
    </format>
    <format dxfId="77">
      <pivotArea collapsedLevelsAreSubtotals="1" fieldPosition="0">
        <references count="1">
          <reference field="20" count="1">
            <x v="6"/>
          </reference>
        </references>
      </pivotArea>
    </format>
    <format dxfId="76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75">
      <pivotArea collapsedLevelsAreSubtotals="1" fieldPosition="0">
        <references count="1">
          <reference field="20" count="1">
            <x v="3"/>
          </reference>
        </references>
      </pivotArea>
    </format>
    <format dxfId="74">
      <pivotArea dataOnly="0" labelOnly="1" fieldPosition="0">
        <references count="1">
          <reference field="20" count="1">
            <x v="3"/>
          </reference>
        </references>
      </pivotArea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0">
      <pivotArea outline="0" collapsedLevelsAreSubtotals="1" fieldPosition="0"/>
    </format>
    <format dxfId="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8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67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66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65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20" type="button" dataOnly="0" labelOnly="1" outline="0" axis="axisRow" fieldPosition="0"/>
    </format>
    <format dxfId="61">
      <pivotArea dataOnly="0" labelOnly="1" fieldPosition="0">
        <references count="1">
          <reference field="20" count="0"/>
        </references>
      </pivotArea>
    </format>
    <format dxfId="60">
      <pivotArea dataOnly="0" labelOnly="1" grandRow="1" outline="0" fieldPosition="0"/>
    </format>
    <format dxfId="59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58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57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56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55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54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53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52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51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">
      <pivotArea outline="0" collapsedLevelsAreSubtotals="1" fieldPosition="0"/>
    </format>
    <format dxfId="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EF2EB-BC7F-BA4E-89AC-46067B108211}" name="OutcomesWeekdayPivotTable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formats count="18">
    <format dxfId="417">
      <pivotArea type="all" dataOnly="0" outline="0" fieldPosition="0"/>
    </format>
    <format dxfId="416">
      <pivotArea outline="0" collapsedLevelsAreSubtotals="1" fieldPosition="0"/>
    </format>
    <format dxfId="415">
      <pivotArea field="6" type="button" dataOnly="0" labelOnly="1" outline="0" axis="axisCol" fieldPosition="0"/>
    </format>
    <format dxfId="414">
      <pivotArea type="topRight" dataOnly="0" labelOnly="1" outline="0" fieldPosition="0"/>
    </format>
    <format dxfId="413">
      <pivotArea field="13" type="button" dataOnly="0" labelOnly="1" outline="0"/>
    </format>
    <format dxfId="412">
      <pivotArea dataOnly="0" labelOnly="1" fieldPosition="0">
        <references count="1">
          <reference field="6" count="0"/>
        </references>
      </pivotArea>
    </format>
    <format dxfId="411">
      <pivotArea outline="0" collapsedLevelsAreSubtotals="1" fieldPosition="0"/>
    </format>
    <format dxfId="410">
      <pivotArea field="6" type="button" dataOnly="0" labelOnly="1" outline="0" axis="axisCol" fieldPosition="0"/>
    </format>
    <format dxfId="409">
      <pivotArea type="topRight" dataOnly="0" labelOnly="1" outline="0" fieldPosition="0"/>
    </format>
    <format dxfId="408">
      <pivotArea dataOnly="0" labelOnly="1" fieldPosition="0">
        <references count="1">
          <reference field="6" count="0"/>
        </references>
      </pivotArea>
    </format>
    <format dxfId="407">
      <pivotArea type="all" dataOnly="0" outline="0" fieldPosition="0"/>
    </format>
    <format dxfId="406">
      <pivotArea outline="0" collapsedLevelsAreSubtotals="1" fieldPosition="0"/>
    </format>
    <format dxfId="405">
      <pivotArea type="origin" dataOnly="0" labelOnly="1" outline="0" fieldPosition="0"/>
    </format>
    <format dxfId="404">
      <pivotArea field="6" type="button" dataOnly="0" labelOnly="1" outline="0" axis="axisCol" fieldPosition="0"/>
    </format>
    <format dxfId="403">
      <pivotArea type="topRight" dataOnly="0" labelOnly="1" outline="0" fieldPosition="0"/>
    </format>
    <format dxfId="402">
      <pivotArea dataOnly="0" labelOnly="1" grandRow="1" outline="0" fieldPosition="0"/>
    </format>
    <format dxfId="401">
      <pivotArea dataOnly="0" labelOnly="1" fieldPosition="0">
        <references count="1">
          <reference field="6" count="0"/>
        </references>
      </pivotArea>
    </format>
    <format dxfId="400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E7157-71E1-4946-BDE1-8CE79951C00B}" name="OutcomesWeekdayPercentPivotTable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showDataAs="percentOfRow" baseField="0" baseItem="0" numFmtId="166"/>
  </dataFields>
  <formats count="25">
    <format dxfId="399">
      <pivotArea type="all" dataOnly="0" outline="0" fieldPosition="0"/>
    </format>
    <format dxfId="398">
      <pivotArea outline="0" collapsedLevelsAreSubtotals="1" fieldPosition="0"/>
    </format>
    <format dxfId="397">
      <pivotArea field="6" type="button" dataOnly="0" labelOnly="1" outline="0" axis="axisCol" fieldPosition="0"/>
    </format>
    <format dxfId="396">
      <pivotArea type="topRight" dataOnly="0" labelOnly="1" outline="0" fieldPosition="0"/>
    </format>
    <format dxfId="395">
      <pivotArea field="13" type="button" dataOnly="0" labelOnly="1" outline="0"/>
    </format>
    <format dxfId="394">
      <pivotArea dataOnly="0" labelOnly="1" fieldPosition="0">
        <references count="1">
          <reference field="6" count="0"/>
        </references>
      </pivotArea>
    </format>
    <format dxfId="393">
      <pivotArea outline="0" collapsedLevelsAreSubtotals="1" fieldPosition="0"/>
    </format>
    <format dxfId="392">
      <pivotArea field="6" type="button" dataOnly="0" labelOnly="1" outline="0" axis="axisCol" fieldPosition="0"/>
    </format>
    <format dxfId="391">
      <pivotArea type="topRight" dataOnly="0" labelOnly="1" outline="0" fieldPosition="0"/>
    </format>
    <format dxfId="390">
      <pivotArea dataOnly="0" labelOnly="1" fieldPosition="0">
        <references count="1">
          <reference field="6" count="0"/>
        </references>
      </pivotArea>
    </format>
    <format dxfId="389">
      <pivotArea type="all" dataOnly="0" outline="0" fieldPosition="0"/>
    </format>
    <format dxfId="388">
      <pivotArea outline="0" collapsedLevelsAreSubtotals="1" fieldPosition="0"/>
    </format>
    <format dxfId="387">
      <pivotArea type="origin" dataOnly="0" labelOnly="1" outline="0" fieldPosition="0"/>
    </format>
    <format dxfId="386">
      <pivotArea field="6" type="button" dataOnly="0" labelOnly="1" outline="0" axis="axisCol" fieldPosition="0"/>
    </format>
    <format dxfId="385">
      <pivotArea type="topRight" dataOnly="0" labelOnly="1" outline="0" fieldPosition="0"/>
    </format>
    <format dxfId="384">
      <pivotArea dataOnly="0" labelOnly="1" grandRow="1" outline="0" fieldPosition="0"/>
    </format>
    <format dxfId="383">
      <pivotArea dataOnly="0" labelOnly="1" fieldPosition="0">
        <references count="1">
          <reference field="6" count="0"/>
        </references>
      </pivotArea>
    </format>
    <format dxfId="382">
      <pivotArea dataOnly="0" labelOnly="1" grandCol="1" outline="0" fieldPosition="0"/>
    </format>
    <format dxfId="381">
      <pivotArea outline="0" fieldPosition="0">
        <references count="1">
          <reference field="4294967294" count="1">
            <x v="0"/>
          </reference>
        </references>
      </pivotArea>
    </format>
    <format dxfId="380">
      <pivotArea dataOnly="0" grandCol="1" outline="0" axis="axisCol" fieldPosition="0"/>
    </format>
    <format dxfId="379">
      <pivotArea outline="0" collapsedLevelsAreSubtotals="1" fieldPosition="0">
        <references count="1">
          <reference field="6" count="2" selected="0">
            <x v="1"/>
            <x v="3"/>
          </reference>
        </references>
      </pivotArea>
    </format>
    <format dxfId="378">
      <pivotArea grandCol="1" outline="0" collapsedLevelsAreSubtotals="1" fieldPosition="0"/>
    </format>
    <format dxfId="377">
      <pivotArea dataOnly="0" labelOnly="1" fieldPosition="0">
        <references count="1">
          <reference field="6" count="2">
            <x v="1"/>
            <x v="3"/>
          </reference>
        </references>
      </pivotArea>
    </format>
    <format dxfId="376">
      <pivotArea dataOnly="0" labelOnly="1" grandCol="1" outline="0" fieldPosition="0"/>
    </format>
    <format dxfId="375">
      <pivotArea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baseField="0" baseItem="0"/>
  </dataFields>
  <formats count="14">
    <format dxfId="374">
      <pivotArea type="all" dataOnly="0" outline="0" fieldPosition="0"/>
    </format>
    <format dxfId="373">
      <pivotArea outline="0" collapsedLevelsAreSubtotals="1" fieldPosition="0"/>
    </format>
    <format dxfId="372">
      <pivotArea type="origin" dataOnly="0" labelOnly="1" outline="0" fieldPosition="0"/>
    </format>
    <format dxfId="371">
      <pivotArea field="6" type="button" dataOnly="0" labelOnly="1" outline="0" axis="axisCol" fieldPosition="0"/>
    </format>
    <format dxfId="370">
      <pivotArea type="topRight" dataOnly="0" labelOnly="1" outline="0" fieldPosition="0"/>
    </format>
    <format dxfId="369">
      <pivotArea field="13" type="button" dataOnly="0" labelOnly="1" outline="0" axis="axisRow" fieldPosition="0"/>
    </format>
    <format dxfId="368">
      <pivotArea dataOnly="0" labelOnly="1" grandRow="1" outline="0" fieldPosition="0"/>
    </format>
    <format dxfId="367">
      <pivotArea dataOnly="0" labelOnly="1" fieldPosition="0">
        <references count="1">
          <reference field="6" count="0"/>
        </references>
      </pivotArea>
    </format>
    <format dxfId="366">
      <pivotArea dataOnly="0" labelOnly="1" grandCol="1" outline="0" fieldPosition="0"/>
    </format>
    <format dxfId="365">
      <pivotArea outline="0" collapsedLevelsAreSubtotals="1" fieldPosition="0"/>
    </format>
    <format dxfId="364">
      <pivotArea field="6" type="button" dataOnly="0" labelOnly="1" outline="0" axis="axisCol" fieldPosition="0"/>
    </format>
    <format dxfId="363">
      <pivotArea type="topRight" dataOnly="0" labelOnly="1" outline="0" fieldPosition="0"/>
    </format>
    <format dxfId="362">
      <pivotArea dataOnly="0" labelOnly="1" fieldPosition="0">
        <references count="1">
          <reference field="6" count="0"/>
        </references>
      </pivotArea>
    </format>
    <format dxfId="361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B2FED-D6C5-E549-937F-543EE004A8A7}" name="OutcomesPercentMonths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showDataAs="percentOfRow" baseField="0" baseItem="0" numFmtId="166"/>
  </dataFields>
  <formats count="16">
    <format dxfId="360">
      <pivotArea type="all" dataOnly="0" outline="0" fieldPosition="0"/>
    </format>
    <format dxfId="359">
      <pivotArea outline="0" collapsedLevelsAreSubtotals="1" fieldPosition="0"/>
    </format>
    <format dxfId="358">
      <pivotArea type="origin" dataOnly="0" labelOnly="1" outline="0" fieldPosition="0"/>
    </format>
    <format dxfId="357">
      <pivotArea field="6" type="button" dataOnly="0" labelOnly="1" outline="0" axis="axisCol" fieldPosition="0"/>
    </format>
    <format dxfId="356">
      <pivotArea type="topRight" dataOnly="0" labelOnly="1" outline="0" fieldPosition="0"/>
    </format>
    <format dxfId="355">
      <pivotArea field="13" type="button" dataOnly="0" labelOnly="1" outline="0" axis="axisRow" fieldPosition="0"/>
    </format>
    <format dxfId="354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53">
      <pivotArea dataOnly="0" labelOnly="1" grandRow="1" outline="0" fieldPosition="0"/>
    </format>
    <format dxfId="352">
      <pivotArea dataOnly="0" labelOnly="1" fieldPosition="0">
        <references count="1">
          <reference field="6" count="0"/>
        </references>
      </pivotArea>
    </format>
    <format dxfId="351">
      <pivotArea dataOnly="0" labelOnly="1" grandCol="1" outline="0" fieldPosition="0"/>
    </format>
    <format dxfId="350">
      <pivotArea outline="0" collapsedLevelsAreSubtotals="1" fieldPosition="0"/>
    </format>
    <format dxfId="349">
      <pivotArea field="6" type="button" dataOnly="0" labelOnly="1" outline="0" axis="axisCol" fieldPosition="0"/>
    </format>
    <format dxfId="348">
      <pivotArea type="topRight" dataOnly="0" labelOnly="1" outline="0" fieldPosition="0"/>
    </format>
    <format dxfId="347">
      <pivotArea dataOnly="0" labelOnly="1" fieldPosition="0">
        <references count="1">
          <reference field="6" count="0"/>
        </references>
      </pivotArea>
    </format>
    <format dxfId="346">
      <pivotArea outline="0" fieldPosition="0">
        <references count="1">
          <reference field="4294967294" count="1">
            <x v="0"/>
          </reference>
        </references>
      </pivotArea>
    </format>
    <format dxfId="345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OutcomesYears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6">
    <format dxfId="344">
      <pivotArea type="all" dataOnly="0" outline="0" fieldPosition="0"/>
    </format>
    <format dxfId="343">
      <pivotArea outline="0" collapsedLevelsAreSubtotals="1" fieldPosition="0"/>
    </format>
    <format dxfId="342">
      <pivotArea type="origin" dataOnly="0" labelOnly="1" outline="0" fieldPosition="0"/>
    </format>
    <format dxfId="341">
      <pivotArea field="6" type="button" dataOnly="0" labelOnly="1" outline="0" axis="axisCol" fieldPosition="0"/>
    </format>
    <format dxfId="340">
      <pivotArea type="topRight" dataOnly="0" labelOnly="1" outline="0" fieldPosition="0"/>
    </format>
    <format dxfId="339">
      <pivotArea field="23" type="button" dataOnly="0" labelOnly="1" outline="0" axis="axisRow" fieldPosition="0"/>
    </format>
    <format dxfId="338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7">
      <pivotArea dataOnly="0" labelOnly="1" grandRow="1" outline="0" fieldPosition="0"/>
    </format>
    <format dxfId="336">
      <pivotArea dataOnly="0" labelOnly="1" fieldPosition="0">
        <references count="1">
          <reference field="6" count="0"/>
        </references>
      </pivotArea>
    </format>
    <format dxfId="335">
      <pivotArea dataOnly="0" labelOnly="1" grandCol="1" outline="0" fieldPosition="0"/>
    </format>
    <format dxfId="334">
      <pivotArea outline="0" collapsedLevelsAreSubtotals="1" fieldPosition="0"/>
    </format>
    <format dxfId="333">
      <pivotArea field="6" type="button" dataOnly="0" labelOnly="1" outline="0" axis="axisCol" fieldPosition="0"/>
    </format>
    <format dxfId="332">
      <pivotArea type="topRight" dataOnly="0" labelOnly="1" outline="0" fieldPosition="0"/>
    </format>
    <format dxfId="331">
      <pivotArea dataOnly="0" labelOnly="1" fieldPosition="0">
        <references count="1">
          <reference field="6" count="0"/>
        </references>
      </pivotArea>
    </format>
    <format dxfId="330">
      <pivotArea dataOnly="0" labelOnly="1" grandCol="1" outline="0" fieldPosition="0"/>
    </format>
    <format dxfId="329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1A60-7F77-B342-8F82-1A64CB9C8338}" name="OutcomesPercentYears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0" baseItem="0" numFmtId="166"/>
  </dataFields>
  <formats count="18">
    <format dxfId="328">
      <pivotArea type="all" dataOnly="0" outline="0" fieldPosition="0"/>
    </format>
    <format dxfId="327">
      <pivotArea outline="0" collapsedLevelsAreSubtotals="1" fieldPosition="0"/>
    </format>
    <format dxfId="326">
      <pivotArea type="origin" dataOnly="0" labelOnly="1" outline="0" fieldPosition="0"/>
    </format>
    <format dxfId="325">
      <pivotArea field="6" type="button" dataOnly="0" labelOnly="1" outline="0" axis="axisCol" fieldPosition="0"/>
    </format>
    <format dxfId="324">
      <pivotArea type="topRight" dataOnly="0" labelOnly="1" outline="0" fieldPosition="0"/>
    </format>
    <format dxfId="323">
      <pivotArea field="23" type="button" dataOnly="0" labelOnly="1" outline="0" axis="axisRow" fieldPosition="0"/>
    </format>
    <format dxfId="322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1">
      <pivotArea dataOnly="0" labelOnly="1" grandRow="1" outline="0" fieldPosition="0"/>
    </format>
    <format dxfId="320">
      <pivotArea dataOnly="0" labelOnly="1" fieldPosition="0">
        <references count="1">
          <reference field="6" count="0"/>
        </references>
      </pivotArea>
    </format>
    <format dxfId="319">
      <pivotArea dataOnly="0" labelOnly="1" grandCol="1" outline="0" fieldPosition="0"/>
    </format>
    <format dxfId="318">
      <pivotArea outline="0" collapsedLevelsAreSubtotals="1" fieldPosition="0"/>
    </format>
    <format dxfId="317">
      <pivotArea outline="0" fieldPosition="0">
        <references count="1">
          <reference field="4294967294" count="1">
            <x v="0"/>
          </reference>
        </references>
      </pivotArea>
    </format>
    <format dxfId="316">
      <pivotArea outline="0" collapsedLevelsAreSubtotals="1" fieldPosition="0"/>
    </format>
    <format dxfId="315">
      <pivotArea outline="0" collapsedLevelsAreSubtotals="1" fieldPosition="0"/>
    </format>
    <format dxfId="314">
      <pivotArea field="6" type="button" dataOnly="0" labelOnly="1" outline="0" axis="axisCol" fieldPosition="0"/>
    </format>
    <format dxfId="313">
      <pivotArea type="topRight" dataOnly="0" labelOnly="1" outline="0" fieldPosition="0"/>
    </format>
    <format dxfId="312">
      <pivotArea dataOnly="0" labelOnly="1" fieldPosition="0">
        <references count="1">
          <reference field="6" count="0"/>
        </references>
      </pivotArea>
    </format>
    <format dxfId="311">
      <pivotArea dataOnly="0" labelOnly="1" grandCol="1" outline="0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B3B19-EAE6-5A47-9CE3-CF2990701822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dataField="1" numFmtId="164" showAll="0"/>
    <pivotField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oal" fld="3" subtotal="count" baseField="0" baseItem="0" numFmtId="37"/>
    <dataField name="Sum of goal" fld="3" baseField="0" baseItem="0" numFmtId="37"/>
    <dataField name="Mean of goal" fld="3" subtotal="average" baseField="0" baseItem="0" numFmtId="4"/>
    <dataField name="Varp of goal" fld="3" subtotal="varp" baseField="0" baseItem="0" numFmtId="4"/>
    <dataField name="StdDevp of goal" fld="3" subtotal="stdDevp" baseField="0" baseItem="0" numFmtId="4"/>
  </dataFields>
  <formats count="51">
    <format dxfId="283">
      <pivotArea outline="0" collapsedLevelsAreSubtotals="1" fieldPosition="0"/>
    </format>
    <format dxfId="282">
      <pivotArea outline="0" collapsedLevelsAreSubtotals="1" fieldPosition="0"/>
    </format>
    <format dxfId="281">
      <pivotArea collapsedLevelsAreSubtotals="1" fieldPosition="0">
        <references count="1">
          <reference field="20" count="1">
            <x v="4"/>
          </reference>
        </references>
      </pivotArea>
    </format>
    <format dxfId="280">
      <pivotArea collapsedLevelsAreSubtotals="1" fieldPosition="0">
        <references count="1">
          <reference field="20" count="1">
            <x v="5"/>
          </reference>
        </references>
      </pivotArea>
    </format>
    <format dxfId="279">
      <pivotArea collapsedLevelsAreSubtotals="1" fieldPosition="0">
        <references count="1">
          <reference field="20" count="1">
            <x v="6"/>
          </reference>
        </references>
      </pivotArea>
    </format>
    <format dxfId="278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277">
      <pivotArea collapsedLevelsAreSubtotals="1" fieldPosition="0">
        <references count="1">
          <reference field="20" count="1">
            <x v="3"/>
          </reference>
        </references>
      </pivotArea>
    </format>
    <format dxfId="276">
      <pivotArea dataOnly="0" labelOnly="1" fieldPosition="0">
        <references count="1">
          <reference field="20" count="1">
            <x v="3"/>
          </reference>
        </references>
      </pivotArea>
    </format>
    <format dxfId="275">
      <pivotArea type="all" dataOnly="0" outline="0" fieldPosition="0"/>
    </format>
    <format dxfId="274">
      <pivotArea outline="0" collapsedLevelsAreSubtotals="1" fieldPosition="0"/>
    </format>
    <format dxfId="273">
      <pivotArea outline="0" collapsedLevelsAreSubtotals="1" fieldPosition="0"/>
    </format>
    <format dxfId="272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71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70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69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68">
      <pivotArea type="all" dataOnly="0" outline="0" fieldPosition="0"/>
    </format>
    <format dxfId="267">
      <pivotArea outline="0" collapsedLevelsAreSubtotals="1" fieldPosition="0"/>
    </format>
    <format dxfId="266">
      <pivotArea outline="0" collapsedLevelsAreSubtotals="1" fieldPosition="0"/>
    </format>
    <format dxfId="265">
      <pivotArea outline="0" collapsedLevelsAreSubtotals="1" fieldPosition="0"/>
    </format>
    <format dxfId="264">
      <pivotArea dataOnly="0" labelOnly="1" outline="0" axis="axisValues" fieldPosition="0"/>
    </format>
    <format dxfId="263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262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261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260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259">
      <pivotArea dataOnly="0" outline="0" fieldPosition="0">
        <references count="1">
          <reference field="4294967294" count="2">
            <x v="3"/>
            <x v="4"/>
          </reference>
        </references>
      </pivotArea>
    </format>
    <format dxfId="258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2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5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4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253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49">
      <pivotArea outline="0" collapsedLevelsAreSubtotals="1" fieldPosition="0"/>
    </format>
    <format dxfId="24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47">
      <pivotArea type="all" dataOnly="0" outline="0" fieldPosition="0"/>
    </format>
    <format dxfId="246">
      <pivotArea outline="0" collapsedLevelsAreSubtotals="1" fieldPosition="0"/>
    </format>
    <format dxfId="245">
      <pivotArea field="20" type="button" dataOnly="0" labelOnly="1" outline="0" axis="axisRow" fieldPosition="0"/>
    </format>
    <format dxfId="244">
      <pivotArea dataOnly="0" labelOnly="1" fieldPosition="0">
        <references count="1">
          <reference field="20" count="0"/>
        </references>
      </pivotArea>
    </format>
    <format dxfId="243">
      <pivotArea dataOnly="0" labelOnly="1" grandRow="1" outline="0" fieldPosition="0"/>
    </format>
    <format dxfId="242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241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240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239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38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237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236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235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234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23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C1B0E-C376-3847-8C61-13D9AEF5F233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numFmtId="164" showAll="0"/>
    <pivotField dataField="1"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ledged" fld="4" subtotal="count" baseField="0" baseItem="0" numFmtId="3"/>
    <dataField name="Sum of pledged" fld="4" baseField="0" baseItem="0" numFmtId="3"/>
    <dataField name="Mean of pledged" fld="4" subtotal="average" baseField="0" baseItem="0" numFmtId="4"/>
    <dataField name="Varp of pledged" fld="4" subtotal="varp" baseField="0" baseItem="0" numFmtId="4"/>
    <dataField name="StdDev of pledged" fld="4" subtotal="stdDev" baseField="0" baseItem="0" numFmtId="4"/>
  </dataFields>
  <formats count="46">
    <format dxfId="232">
      <pivotArea outline="0" collapsedLevelsAreSubtotals="1" fieldPosition="0"/>
    </format>
    <format dxfId="231">
      <pivotArea outline="0" collapsedLevelsAreSubtotals="1" fieldPosition="0"/>
    </format>
    <format dxfId="230">
      <pivotArea collapsedLevelsAreSubtotals="1" fieldPosition="0">
        <references count="1">
          <reference field="20" count="1">
            <x v="4"/>
          </reference>
        </references>
      </pivotArea>
    </format>
    <format dxfId="229">
      <pivotArea collapsedLevelsAreSubtotals="1" fieldPosition="0">
        <references count="1">
          <reference field="20" count="1">
            <x v="5"/>
          </reference>
        </references>
      </pivotArea>
    </format>
    <format dxfId="228">
      <pivotArea collapsedLevelsAreSubtotals="1" fieldPosition="0">
        <references count="1">
          <reference field="20" count="1">
            <x v="6"/>
          </reference>
        </references>
      </pivotArea>
    </format>
    <format dxfId="227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226">
      <pivotArea collapsedLevelsAreSubtotals="1" fieldPosition="0">
        <references count="1">
          <reference field="20" count="1">
            <x v="3"/>
          </reference>
        </references>
      </pivotArea>
    </format>
    <format dxfId="225">
      <pivotArea dataOnly="0" labelOnly="1" fieldPosition="0">
        <references count="1">
          <reference field="20" count="1">
            <x v="3"/>
          </reference>
        </references>
      </pivotArea>
    </format>
    <format dxfId="224">
      <pivotArea type="all" dataOnly="0" outline="0" fieldPosition="0"/>
    </format>
    <format dxfId="223">
      <pivotArea outline="0" collapsedLevelsAreSubtotals="1" fieldPosition="0"/>
    </format>
    <format dxfId="222">
      <pivotArea outline="0" collapsedLevelsAreSubtotals="1" fieldPosition="0"/>
    </format>
    <format dxfId="221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20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19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18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17">
      <pivotArea type="all" dataOnly="0" outline="0" fieldPosition="0"/>
    </format>
    <format dxfId="216">
      <pivotArea outline="0" collapsedLevelsAreSubtotals="1" fieldPosition="0"/>
    </format>
    <format dxfId="215">
      <pivotArea outline="0" collapsedLevelsAreSubtotals="1" fieldPosition="0"/>
    </format>
    <format dxfId="214">
      <pivotArea outline="0" collapsedLevelsAreSubtotals="1" fieldPosition="0"/>
    </format>
    <format dxfId="213">
      <pivotArea dataOnly="0" labelOnly="1" outline="0" axis="axisValues" fieldPosition="0"/>
    </format>
    <format dxfId="212">
      <pivotArea type="all" dataOnly="0" outline="0" fieldPosition="0"/>
    </format>
    <format dxfId="211">
      <pivotArea outline="0" collapsedLevelsAreSubtotals="1" fieldPosition="0"/>
    </format>
    <format dxfId="210">
      <pivotArea outline="0" collapsedLevelsAreSubtotals="1" fieldPosition="0"/>
    </format>
    <format dxfId="209">
      <pivotArea type="all" dataOnly="0" outline="0" fieldPosition="0"/>
    </format>
    <format dxfId="208">
      <pivotArea outline="0" collapsedLevelsAreSubtotals="1" fieldPosition="0"/>
    </format>
    <format dxfId="207">
      <pivotArea outline="0" collapsedLevelsAreSubtotals="1" fieldPosition="0"/>
    </format>
    <format dxfId="20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05">
      <pivotArea type="all" dataOnly="0" outline="0" fieldPosition="0"/>
    </format>
    <format dxfId="204">
      <pivotArea outline="0" collapsedLevelsAreSubtotals="1" fieldPosition="0"/>
    </format>
    <format dxfId="203">
      <pivotArea field="20" type="button" dataOnly="0" labelOnly="1" outline="0" axis="axisRow" fieldPosition="0"/>
    </format>
    <format dxfId="202">
      <pivotArea dataOnly="0" labelOnly="1" fieldPosition="0">
        <references count="1">
          <reference field="20" count="0"/>
        </references>
      </pivotArea>
    </format>
    <format dxfId="201">
      <pivotArea dataOnly="0" labelOnly="1" grandRow="1" outline="0" fieldPosition="0"/>
    </format>
    <format dxfId="200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99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98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97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96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95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94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93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92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9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90">
      <pivotArea outline="0" collapsedLevelsAreSubtotals="1" fieldPosition="0">
        <references count="1">
          <reference field="4294967294" count="3" selected="0">
            <x v="2"/>
            <x v="3"/>
            <x v="4"/>
          </reference>
        </references>
      </pivotArea>
    </format>
    <format dxfId="189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188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8" firstHeaderRow="0" firstDataRow="1" firstDataCol="1" rowPageCount="1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186">
      <pivotArea outline="0" collapsedLevelsAreSubtotals="1" fieldPosition="0"/>
    </format>
    <format dxfId="185">
      <pivotArea type="all" dataOnly="0" outline="0" fieldPosition="0"/>
    </format>
    <format dxfId="184">
      <pivotArea outline="0" collapsedLevelsAreSubtotals="1" fieldPosition="0"/>
    </format>
    <format dxfId="183">
      <pivotArea field="6" type="button" dataOnly="0" labelOnly="1" outline="0" axis="axisRow" fieldPosition="0"/>
    </format>
    <format dxfId="182">
      <pivotArea dataOnly="0" labelOnly="1" fieldPosition="0">
        <references count="1">
          <reference field="6" count="0"/>
        </references>
      </pivotArea>
    </format>
    <format dxfId="181">
      <pivotArea dataOnly="0" labelOnly="1" grandRow="1" outline="0" fieldPosition="0"/>
    </format>
    <format dxfId="1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9">
      <pivotArea outline="0" collapsedLevelsAreSubtotals="1" fieldPosition="0"/>
    </format>
    <format dxfId="1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25BD-E8E0-9C47-9438-3F255C0834A4}" name="DurationOutcomes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baseField="0" baseItem="0"/>
  </dataFields>
  <formats count="16">
    <format dxfId="174">
      <pivotArea outline="0" collapsedLevelsAreSubtotals="1" fieldPosition="0"/>
    </format>
    <format dxfId="173">
      <pivotArea field="6" type="button" dataOnly="0" labelOnly="1" outline="0" axis="axisCol" fieldPosition="0"/>
    </format>
    <format dxfId="172">
      <pivotArea type="topRight" dataOnly="0" labelOnly="1" outline="0" fieldPosition="0"/>
    </format>
    <format dxfId="171">
      <pivotArea dataOnly="0" labelOnly="1" fieldPosition="0">
        <references count="1">
          <reference field="6" count="0"/>
        </references>
      </pivotArea>
    </format>
    <format dxfId="170">
      <pivotArea dataOnly="0" labelOnly="1" grandCol="1" outline="0" fieldPosition="0"/>
    </format>
    <format dxfId="169">
      <pivotArea type="all" dataOnly="0" outline="0" fieldPosition="0"/>
    </format>
    <format dxfId="168">
      <pivotArea type="all" dataOnly="0" outline="0" fieldPosition="0"/>
    </format>
    <format dxfId="167">
      <pivotArea outline="0" collapsedLevelsAreSubtotals="1" fieldPosition="0"/>
    </format>
    <format dxfId="166">
      <pivotArea type="origin" dataOnly="0" labelOnly="1" outline="0" fieldPosition="0"/>
    </format>
    <format dxfId="165">
      <pivotArea field="6" type="button" dataOnly="0" labelOnly="1" outline="0" axis="axisCol" fieldPosition="0"/>
    </format>
    <format dxfId="164">
      <pivotArea type="topRight" dataOnly="0" labelOnly="1" outline="0" fieldPosition="0"/>
    </format>
    <format dxfId="163">
      <pivotArea field="9" type="button" dataOnly="0" labelOnly="1" outline="0" axis="axisPage" fieldPosition="1"/>
    </format>
    <format dxfId="162">
      <pivotArea dataOnly="0" labelOnly="1" fieldPosition="0">
        <references count="1">
          <reference field="9" count="0"/>
        </references>
      </pivotArea>
    </format>
    <format dxfId="161">
      <pivotArea dataOnly="0" labelOnly="1" grandRow="1" outline="0" fieldPosition="0"/>
    </format>
    <format dxfId="160">
      <pivotArea dataOnly="0" labelOnly="1" fieldPosition="0">
        <references count="1">
          <reference field="6" count="0"/>
        </references>
      </pivotArea>
    </format>
    <format dxfId="159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ED5C5-7FB0-0048-97CE-52AB1C245F54}" name="OutcomesPercentSuration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showDataAs="percentOfRow" baseField="0" baseItem="0" numFmtId="166"/>
  </dataFields>
  <formats count="17">
    <format dxfId="158">
      <pivotArea outline="0" collapsedLevelsAreSubtotals="1" fieldPosition="0"/>
    </format>
    <format dxfId="157">
      <pivotArea field="6" type="button" dataOnly="0" labelOnly="1" outline="0" axis="axisCol" fieldPosition="0"/>
    </format>
    <format dxfId="156">
      <pivotArea type="topRight" dataOnly="0" labelOnly="1" outline="0" fieldPosition="0"/>
    </format>
    <format dxfId="155">
      <pivotArea dataOnly="0" labelOnly="1" fieldPosition="0">
        <references count="1">
          <reference field="6" count="0"/>
        </references>
      </pivotArea>
    </format>
    <format dxfId="154">
      <pivotArea dataOnly="0" labelOnly="1" grandCol="1" outline="0" fieldPosition="0"/>
    </format>
    <format dxfId="153">
      <pivotArea type="all" dataOnly="0" outline="0" fieldPosition="0"/>
    </format>
    <format dxfId="152">
      <pivotArea type="all" dataOnly="0" outline="0" fieldPosition="0"/>
    </format>
    <format dxfId="151">
      <pivotArea outline="0" collapsedLevelsAreSubtotals="1" fieldPosition="0"/>
    </format>
    <format dxfId="150">
      <pivotArea type="origin" dataOnly="0" labelOnly="1" outline="0" fieldPosition="0"/>
    </format>
    <format dxfId="149">
      <pivotArea field="6" type="button" dataOnly="0" labelOnly="1" outline="0" axis="axisCol" fieldPosition="0"/>
    </format>
    <format dxfId="148">
      <pivotArea type="topRight" dataOnly="0" labelOnly="1" outline="0" fieldPosition="0"/>
    </format>
    <format dxfId="147">
      <pivotArea field="9" type="button" dataOnly="0" labelOnly="1" outline="0" axis="axisPage" fieldPosition="1"/>
    </format>
    <format dxfId="146">
      <pivotArea dataOnly="0" labelOnly="1" fieldPosition="0">
        <references count="1">
          <reference field="9" count="0"/>
        </references>
      </pivotArea>
    </format>
    <format dxfId="145">
      <pivotArea dataOnly="0" labelOnly="1" grandRow="1" outline="0" fieldPosition="0"/>
    </format>
    <format dxfId="144">
      <pivotArea dataOnly="0" labelOnly="1" fieldPosition="0">
        <references count="1">
          <reference field="6" count="0"/>
        </references>
      </pivotArea>
    </format>
    <format dxfId="143">
      <pivotArea outline="0" fieldPosition="0">
        <references count="1">
          <reference field="4294967294" count="1">
            <x v="0"/>
          </reference>
        </references>
      </pivotArea>
    </format>
    <format dxfId="142">
      <pivotArea outline="0" collapsedLevelsAreSubtotals="1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B518D-CD38-BC49-9B4C-133CC64E16AC}" name="OutcomesCountries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baseField="0" baseItem="0"/>
  </dataFields>
  <formats count="17">
    <format dxfId="46">
      <pivotArea outline="0" collapsedLevelsAreSubtotals="1" fieldPosition="0"/>
    </format>
    <format dxfId="45">
      <pivotArea field="6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  <format dxfId="41">
      <pivotArea type="all" dataOnly="0" outline="0" fieldPosition="0"/>
    </format>
    <format dxfId="40">
      <pivotArea outline="0" fieldPosition="0">
        <references count="1">
          <reference field="4294967294" count="1">
            <x v="0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9" type="button" dataOnly="0" labelOnly="1" outline="0" axis="axisRow" fieldPosition="0"/>
    </format>
    <format dxfId="33">
      <pivotArea dataOnly="0" labelOnly="1" fieldPosition="0">
        <references count="1">
          <reference field="9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6" count="0"/>
        </references>
      </pivotArea>
    </format>
    <format dxfId="30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30F9-5D93-2449-B001-FCE4B067D5CD}" name="OutcomesPercentCountriesPivotTable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showDataAs="percentOfRow" baseField="0" baseItem="0" numFmtId="166"/>
  </dataFields>
  <formats count="23">
    <format dxfId="29">
      <pivotArea outline="0" collapsedLevelsAreSubtotals="1" fieldPosition="0"/>
    </format>
    <format dxfId="28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9" type="button" dataOnly="0" labelOnly="1" outline="0" axis="axisRow" fieldPosition="0"/>
    </format>
    <format dxfId="17">
      <pivotArea dataOnly="0" labelOnly="1" fieldPosition="0">
        <references count="1">
          <reference field="9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field="6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6" count="0"/>
        </references>
      </pivotArea>
    </format>
    <format dxfId="7">
      <pivotArea dataOnly="0" labelOnly="1" grandCol="1" outline="0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V1001" totalsRowShown="0" headerRowDxfId="468" dataDxfId="467">
  <autoFilter ref="A1:V1001" xr:uid="{066447BB-EF83-1C4B-BDB1-12DD3E79F922}"/>
  <tableColumns count="22">
    <tableColumn id="1" xr3:uid="{86CFFC30-6CAF-344F-B4E7-E3422CA49F8B}" name="id" dataDxfId="466"/>
    <tableColumn id="2" xr3:uid="{A53721F3-C1CF-A445-BE8D-1935058BDBD6}" name="name" dataDxfId="465"/>
    <tableColumn id="3" xr3:uid="{1EAB572C-3F82-6B43-BED7-26D4CCF94C2F}" name="blurb" dataDxfId="464"/>
    <tableColumn id="4" xr3:uid="{A69607A8-3351-C64A-A0FC-3B8EDDD1FEDA}" name="goal" dataDxfId="463"/>
    <tableColumn id="5" xr3:uid="{E88C1DAF-7F5D-E64B-BAC1-EF034F273982}" name="pledged" dataDxfId="462"/>
    <tableColumn id="6" xr3:uid="{170AF3E3-9E44-A042-80EA-228D06AC1486}" name="Percent Funded" dataDxfId="461" dataCellStyle="Percent">
      <calculatedColumnFormula>E2/D2</calculatedColumnFormula>
    </tableColumn>
    <tableColumn id="7" xr3:uid="{DCD4BBE4-5A0B-1142-8392-D66BDBF9F0C4}" name="outcome" dataDxfId="460"/>
    <tableColumn id="8" xr3:uid="{ABDF83E5-96DF-1F47-9382-58DEDE2D8527}" name="backers_count" dataDxfId="459"/>
    <tableColumn id="9" xr3:uid="{CB52619C-504A-3E49-A890-C6F0FAFF9492}" name="Average Donation" dataDxfId="458" dataCellStyle="Currency">
      <calculatedColumnFormula>IF(H2&lt;&gt;0,E2/H2,0)</calculatedColumnFormula>
    </tableColumn>
    <tableColumn id="10" xr3:uid="{C71C53A6-B04F-404D-A087-97191B014A0E}" name="country" dataDxfId="457"/>
    <tableColumn id="11" xr3:uid="{BA18B4EF-A94A-2649-9F43-898A6EC85609}" name="currency" dataDxfId="456"/>
    <tableColumn id="12" xr3:uid="{5CD1C630-756D-BC42-9959-0ECF5B709B1C}" name="launched_at" dataDxfId="455"/>
    <tableColumn id="13" xr3:uid="{295A9F4C-57E1-D84D-9472-8801AD495CB8}" name="deadline" dataDxfId="454"/>
    <tableColumn id="14" xr3:uid="{78CA7643-92FE-0A47-B71F-88E93BD4FD68}" name="Date Created Conversion" dataDxfId="453">
      <calculatedColumnFormula>(((L2/60)/60)/24)+DATE(1970,1,1)</calculatedColumnFormula>
    </tableColumn>
    <tableColumn id="15" xr3:uid="{04CB6133-A5AA-284C-9C22-726A78D88381}" name="Date Ended Conversion" dataDxfId="452">
      <calculatedColumnFormula>(((M2/60)/60)/24)+DATE(1970,1,1)</calculatedColumnFormula>
    </tableColumn>
    <tableColumn id="21" xr3:uid="{90C16197-DD62-9344-BF58-D49DF5F69714}" name="weekday_created" dataDxfId="451">
      <calculatedColumnFormula>TEXT(CrowdfundingTable[[#This Row],[Date Created Conversion]],"ddd")</calculatedColumnFormula>
    </tableColumn>
    <tableColumn id="22" xr3:uid="{38F0E6CA-7F84-6440-84E6-4F618A0929DB}" name="duration" dataDxfId="450">
      <calculatedColumnFormula>_xlfn.DAYS(CrowdfundingTable[[#This Row],[Date Ended Conversion]],CrowdfundingTable[[#This Row],[Date Created Conversion]])</calculatedColumnFormula>
    </tableColumn>
    <tableColumn id="16" xr3:uid="{357D5003-9E92-CA4D-A54D-4641AE7DF993}" name="staff_pick" dataDxfId="449"/>
    <tableColumn id="17" xr3:uid="{75AD7878-4952-514B-8697-4A88EDCBED06}" name="spotlight" dataDxfId="448"/>
    <tableColumn id="18" xr3:uid="{425DF25D-DF4D-3E4C-A5A9-80F7B8B1A76A}" name="category &amp; sub-category" dataDxfId="447"/>
    <tableColumn id="19" xr3:uid="{3D3FD46E-823F-8D49-AB0E-A9B89CE29CE9}" name="Primary Category" dataDxfId="446"/>
    <tableColumn id="20" xr3:uid="{F1C6CA44-07E2-484A-BF7D-B72819916E7A}" name="Subcategory" dataDxfId="4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310" dataDxfId="308" totalsRowDxfId="306" headerRowBorderDxfId="309" tableBorderDxfId="307" headerRowCellStyle="Percent" dataCellStyle="Percent">
  <autoFilter ref="A1:H13" xr:uid="{61BAF1E6-3A46-C64B-BA19-61C4ACA3424B}"/>
  <tableColumns count="8">
    <tableColumn id="1" xr3:uid="{15B99052-6BA4-054C-B8BE-0EDD6AEA0854}" name="Goal" dataDxfId="305" totalsRowDxfId="304"/>
    <tableColumn id="2" xr3:uid="{147E0842-B87B-DA44-8920-8DF36139E65D}" name="Number Successful" dataDxfId="303" totalsRowDxfId="302"/>
    <tableColumn id="3" xr3:uid="{FE355B83-9CB5-2847-A446-19F256F5B7D2}" name="Number Failed" dataDxfId="301" totalsRowDxfId="300"/>
    <tableColumn id="4" xr3:uid="{AF063FEA-A88A-F744-BD80-2C5E3525C9AD}" name="Number Canceled" dataDxfId="299" totalsRowDxfId="298"/>
    <tableColumn id="5" xr3:uid="{BDA7893E-9EAE-734B-B87E-BF23A8F37DA4}" name="Total Projects" dataDxfId="297" totalsRowDxfId="296">
      <calculatedColumnFormula>SUM(B2:D2)</calculatedColumnFormula>
    </tableColumn>
    <tableColumn id="6" xr3:uid="{FF1D83A0-DFD6-B848-8515-E59DF7C58631}" name="% successful" dataDxfId="295" dataCellStyle="Percent">
      <calculatedColumnFormula>B2/$E2</calculatedColumnFormula>
    </tableColumn>
    <tableColumn id="7" xr3:uid="{21D1C718-8D2D-E04C-8896-E5EE530DD608}" name="% failed" dataDxfId="294" dataCellStyle="Percent">
      <calculatedColumnFormula>C2/$E2</calculatedColumnFormula>
    </tableColumn>
    <tableColumn id="8" xr3:uid="{BE6528B4-6FB1-2D42-9D13-2CD1A1E6A991}" name="% canceled" dataDxfId="293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6D587-5525-7548-B4D2-EF15682C1152}" name="StatisticsAnalysisGoalsTable" displayName="StatisticsAnalysisGoalsTable" ref="I1:K16" totalsRowShown="0">
  <autoFilter ref="I1:K16" xr:uid="{4556D587-5525-7548-B4D2-EF15682C1152}"/>
  <tableColumns count="3">
    <tableColumn id="1" xr3:uid="{AA58B41D-5756-D140-AA08-F01E7AB59C1F}" name="Category" dataDxfId="286"/>
    <tableColumn id="2" xr3:uid="{87B0A1AB-B05B-8F4B-AF02-64A9D7EC0A87}" name="Successful Campaigns" dataDxfId="285" dataCellStyle="Comma"/>
    <tableColumn id="3" xr3:uid="{91F65805-4673-D046-A074-8D59BD01284D}" name="Failed Campaigns" dataDxfId="284" dataCellStyle="Comm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BE33C-019A-624A-981C-618DF8738B82}" name="StatisticsAnalysisPledgesTable" displayName="StatisticsAnalysisPledgesTable" ref="I1:K16" totalsRowShown="0">
  <autoFilter ref="I1:K16" xr:uid="{95BBE33C-019A-624A-981C-618DF8738B82}"/>
  <tableColumns count="3">
    <tableColumn id="1" xr3:uid="{FD908A72-E600-1840-92A2-23573C0E8B48}" name="Category" dataDxfId="289"/>
    <tableColumn id="2" xr3:uid="{D600576C-3EA1-E947-A4B8-B2970E69D34A}" name="Successful Campaigns" dataDxfId="288" dataCellStyle="Comma"/>
    <tableColumn id="3" xr3:uid="{B072197C-00A3-9447-B85B-814141BD9B62}" name="Failed Campaigns" dataDxfId="287" dataCellStyle="Comma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3B952-E9C5-1C4F-87CC-225CB4545976}" name="StatisticsAnalysisBackersTable" displayName="StatisticsAnalysisBackersTable" ref="I1:K16" totalsRowShown="0">
  <autoFilter ref="I1:K16" xr:uid="{DCA3B952-E9C5-1C4F-87CC-225CB4545976}"/>
  <tableColumns count="3">
    <tableColumn id="1" xr3:uid="{8F36F3B3-B08F-714A-9D6A-B6253BE2CD37}" name="Category" dataDxfId="292"/>
    <tableColumn id="2" xr3:uid="{71E98662-A5A5-7141-A369-14DC23CC13B9}" name="Successful Campaigns" dataDxfId="291" dataCellStyle="Comma"/>
    <tableColumn id="3" xr3:uid="{48C5D6B3-1451-C643-9122-377F1B3DD09E}" name="Failed Campaigns" dataDxfId="290" dataCellStyle="Comma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04D22A-8E55-B947-B332-6E6E6C972FE4}" name="StatisticsAnalysisBackersTable8" displayName="StatisticsAnalysisBackersTable8" ref="I1:K16" totalsRowShown="0">
  <autoFilter ref="I1:K16" xr:uid="{4E04D22A-8E55-B947-B332-6E6E6C972FE4}"/>
  <tableColumns count="3">
    <tableColumn id="1" xr3:uid="{A20ABA9A-C527-8345-B0FC-56E8735DA9EC}" name="Category" dataDxfId="177"/>
    <tableColumn id="2" xr3:uid="{3B2C47F1-DBA4-CA40-A982-06AF7F9D43EB}" name="Successful Campaigns" dataDxfId="176" dataCellStyle="Comma"/>
    <tableColumn id="3" xr3:uid="{5A10D618-2E1F-FD46-AF58-01AB99A9AC9F}" name="Failed Campaigns" dataDxfId="175" dataCellStyle="Com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/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7" width="12.83203125" style="30" customWidth="1"/>
    <col min="18" max="18" width="11.6640625" style="5" customWidth="1"/>
    <col min="19" max="19" width="10.83203125" style="5"/>
    <col min="20" max="20" width="28" style="5" bestFit="1" customWidth="1"/>
    <col min="21" max="21" width="16.6640625" style="5" customWidth="1"/>
    <col min="22" max="22" width="15.83203125" style="5" customWidth="1"/>
    <col min="25" max="16384" width="10.83203125" style="5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2150</v>
      </c>
      <c r="Q1" s="1" t="s">
        <v>2149</v>
      </c>
      <c r="R1" s="1" t="s">
        <v>10</v>
      </c>
      <c r="S1" s="1" t="s">
        <v>11</v>
      </c>
      <c r="T1" s="1" t="s">
        <v>2028</v>
      </c>
      <c r="U1" s="1" t="s">
        <v>2101</v>
      </c>
      <c r="V1" s="1" t="s">
        <v>2102</v>
      </c>
    </row>
    <row r="2" spans="1:24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30" t="str">
        <f>TEXT(CrowdfundingTable[[#This Row],[Date Created Conversion]],"ddd")</f>
        <v>Sat</v>
      </c>
      <c r="Q2" s="30">
        <f>_xlfn.DAYS(CrowdfundingTable[[#This Row],[Date Ended Conversion]],CrowdfundingTable[[#This Row],[Date Created Conversion]])</f>
        <v>17</v>
      </c>
      <c r="R2" s="5" t="b">
        <v>0</v>
      </c>
      <c r="S2" s="5" t="b">
        <v>0</v>
      </c>
      <c r="T2" s="5" t="s">
        <v>17</v>
      </c>
      <c r="U2" s="5" t="s">
        <v>2036</v>
      </c>
      <c r="V2" s="5" t="s">
        <v>2051</v>
      </c>
      <c r="W2" s="5"/>
      <c r="X2" s="5"/>
    </row>
    <row r="3" spans="1:24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30" t="str">
        <f>TEXT(CrowdfundingTable[[#This Row],[Date Created Conversion]],"ddd")</f>
        <v>Tue</v>
      </c>
      <c r="Q3" s="30">
        <f>_xlfn.DAYS(CrowdfundingTable[[#This Row],[Date Ended Conversion]],CrowdfundingTable[[#This Row],[Date Created Conversion]])</f>
        <v>2</v>
      </c>
      <c r="R3" s="5" t="b">
        <v>0</v>
      </c>
      <c r="S3" s="5" t="b">
        <v>1</v>
      </c>
      <c r="T3" s="5" t="s">
        <v>23</v>
      </c>
      <c r="U3" s="5" t="s">
        <v>2039</v>
      </c>
      <c r="V3" s="5" t="s">
        <v>2060</v>
      </c>
      <c r="W3" s="5"/>
      <c r="X3" s="5"/>
    </row>
    <row r="4" spans="1:24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30" t="str">
        <f>TEXT(CrowdfundingTable[[#This Row],[Date Created Conversion]],"ddd")</f>
        <v>Sun</v>
      </c>
      <c r="Q4" s="30">
        <f>_xlfn.DAYS(CrowdfundingTable[[#This Row],[Date Ended Conversion]],CrowdfundingTable[[#This Row],[Date Created Conversion]])</f>
        <v>2</v>
      </c>
      <c r="R4" s="5" t="b">
        <v>0</v>
      </c>
      <c r="S4" s="5" t="b">
        <v>0</v>
      </c>
      <c r="T4" s="5" t="s">
        <v>28</v>
      </c>
      <c r="U4" s="5" t="s">
        <v>2042</v>
      </c>
      <c r="V4" s="5" t="s">
        <v>2067</v>
      </c>
      <c r="W4" s="5"/>
      <c r="X4" s="5"/>
    </row>
    <row r="5" spans="1:24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30" t="str">
        <f>TEXT(CrowdfundingTable[[#This Row],[Date Created Conversion]],"ddd")</f>
        <v>Sun</v>
      </c>
      <c r="Q5" s="30">
        <f>_xlfn.DAYS(CrowdfundingTable[[#This Row],[Date Ended Conversion]],CrowdfundingTable[[#This Row],[Date Created Conversion]])</f>
        <v>40</v>
      </c>
      <c r="R5" s="5" t="b">
        <v>0</v>
      </c>
      <c r="S5" s="5" t="b">
        <v>0</v>
      </c>
      <c r="T5" s="5" t="s">
        <v>23</v>
      </c>
      <c r="U5" s="5" t="s">
        <v>2039</v>
      </c>
      <c r="V5" s="5" t="s">
        <v>2060</v>
      </c>
      <c r="W5" s="5"/>
      <c r="X5" s="5"/>
    </row>
    <row r="6" spans="1:24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30" t="str">
        <f>TEXT(CrowdfundingTable[[#This Row],[Date Created Conversion]],"ddd")</f>
        <v>Sun</v>
      </c>
      <c r="Q6" s="30">
        <f>_xlfn.DAYS(CrowdfundingTable[[#This Row],[Date Ended Conversion]],CrowdfundingTable[[#This Row],[Date Created Conversion]])</f>
        <v>4</v>
      </c>
      <c r="R6" s="5" t="b">
        <v>0</v>
      </c>
      <c r="S6" s="5" t="b">
        <v>0</v>
      </c>
      <c r="T6" s="5" t="s">
        <v>33</v>
      </c>
      <c r="U6" s="5" t="s">
        <v>2043</v>
      </c>
      <c r="V6" s="5" t="s">
        <v>2058</v>
      </c>
      <c r="W6" s="5"/>
      <c r="X6" s="5"/>
    </row>
    <row r="7" spans="1:24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30" t="str">
        <f>TEXT(CrowdfundingTable[[#This Row],[Date Created Conversion]],"ddd")</f>
        <v>Tue</v>
      </c>
      <c r="Q7" s="30">
        <f>_xlfn.DAYS(CrowdfundingTable[[#This Row],[Date Ended Conversion]],CrowdfundingTable[[#This Row],[Date Created Conversion]])</f>
        <v>11</v>
      </c>
      <c r="R7" s="5" t="b">
        <v>0</v>
      </c>
      <c r="S7" s="5" t="b">
        <v>0</v>
      </c>
      <c r="T7" s="5" t="s">
        <v>33</v>
      </c>
      <c r="U7" s="5" t="s">
        <v>2043</v>
      </c>
      <c r="V7" s="5" t="s">
        <v>2058</v>
      </c>
      <c r="W7" s="5"/>
      <c r="X7" s="5"/>
    </row>
    <row r="8" spans="1:24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30" t="str">
        <f>TEXT(CrowdfundingTable[[#This Row],[Date Created Conversion]],"ddd")</f>
        <v>Wed</v>
      </c>
      <c r="Q8" s="30">
        <f>_xlfn.DAYS(CrowdfundingTable[[#This Row],[Date Ended Conversion]],CrowdfundingTable[[#This Row],[Date Created Conversion]])</f>
        <v>1</v>
      </c>
      <c r="R8" s="5" t="b">
        <v>0</v>
      </c>
      <c r="S8" s="5" t="b">
        <v>0</v>
      </c>
      <c r="T8" s="5" t="s">
        <v>42</v>
      </c>
      <c r="U8" s="5" t="s">
        <v>2035</v>
      </c>
      <c r="V8" s="5" t="s">
        <v>2047</v>
      </c>
      <c r="W8" s="5"/>
      <c r="X8" s="5"/>
    </row>
    <row r="9" spans="1:24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30" t="str">
        <f>TEXT(CrowdfundingTable[[#This Row],[Date Created Conversion]],"ddd")</f>
        <v>Thu</v>
      </c>
      <c r="Q9" s="30">
        <f>_xlfn.DAYS(CrowdfundingTable[[#This Row],[Date Ended Conversion]],CrowdfundingTable[[#This Row],[Date Created Conversion]])</f>
        <v>2</v>
      </c>
      <c r="R9" s="5" t="b">
        <v>0</v>
      </c>
      <c r="S9" s="5" t="b">
        <v>0</v>
      </c>
      <c r="T9" s="5" t="s">
        <v>33</v>
      </c>
      <c r="U9" s="5" t="s">
        <v>2043</v>
      </c>
      <c r="V9" s="5" t="s">
        <v>2058</v>
      </c>
      <c r="W9" s="5"/>
      <c r="X9" s="5"/>
    </row>
    <row r="10" spans="1:24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30" t="str">
        <f>TEXT(CrowdfundingTable[[#This Row],[Date Created Conversion]],"ddd")</f>
        <v>Mon</v>
      </c>
      <c r="Q10" s="30">
        <f>_xlfn.DAYS(CrowdfundingTable[[#This Row],[Date Ended Conversion]],CrowdfundingTable[[#This Row],[Date Created Conversion]])</f>
        <v>2</v>
      </c>
      <c r="R10" s="5" t="b">
        <v>0</v>
      </c>
      <c r="S10" s="5" t="b">
        <v>0</v>
      </c>
      <c r="T10" s="5" t="s">
        <v>33</v>
      </c>
      <c r="U10" s="5" t="s">
        <v>2043</v>
      </c>
      <c r="V10" s="5" t="s">
        <v>2058</v>
      </c>
      <c r="W10" s="5"/>
      <c r="X10" s="5"/>
    </row>
    <row r="11" spans="1:24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30" t="str">
        <f>TEXT(CrowdfundingTable[[#This Row],[Date Created Conversion]],"ddd")</f>
        <v>Thu</v>
      </c>
      <c r="Q11" s="30">
        <f>_xlfn.DAYS(CrowdfundingTable[[#This Row],[Date Ended Conversion]],CrowdfundingTable[[#This Row],[Date Created Conversion]])</f>
        <v>49</v>
      </c>
      <c r="R11" s="5" t="b">
        <v>0</v>
      </c>
      <c r="S11" s="5" t="b">
        <v>0</v>
      </c>
      <c r="T11" s="5" t="s">
        <v>50</v>
      </c>
      <c r="U11" s="5" t="s">
        <v>2039</v>
      </c>
      <c r="V11" s="5" t="s">
        <v>2049</v>
      </c>
      <c r="W11" s="5"/>
      <c r="X11" s="5"/>
    </row>
    <row r="12" spans="1:24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30" t="str">
        <f>TEXT(CrowdfundingTable[[#This Row],[Date Created Conversion]],"ddd")</f>
        <v>Sat</v>
      </c>
      <c r="Q12" s="30">
        <f>_xlfn.DAYS(CrowdfundingTable[[#This Row],[Date Ended Conversion]],CrowdfundingTable[[#This Row],[Date Created Conversion]])</f>
        <v>48</v>
      </c>
      <c r="R12" s="5" t="b">
        <v>0</v>
      </c>
      <c r="S12" s="5" t="b">
        <v>0</v>
      </c>
      <c r="T12" s="5" t="s">
        <v>53</v>
      </c>
      <c r="U12" s="5" t="s">
        <v>2035</v>
      </c>
      <c r="V12" s="5" t="s">
        <v>2048</v>
      </c>
      <c r="W12" s="5"/>
      <c r="X12" s="5"/>
    </row>
    <row r="13" spans="1:24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30" t="str">
        <f>TEXT(CrowdfundingTable[[#This Row],[Date Created Conversion]],"ddd")</f>
        <v>Tue</v>
      </c>
      <c r="Q13" s="30">
        <f>_xlfn.DAYS(CrowdfundingTable[[#This Row],[Date Ended Conversion]],CrowdfundingTable[[#This Row],[Date Created Conversion]])</f>
        <v>6</v>
      </c>
      <c r="R13" s="5" t="b">
        <v>0</v>
      </c>
      <c r="S13" s="5" t="b">
        <v>1</v>
      </c>
      <c r="T13" s="5" t="s">
        <v>33</v>
      </c>
      <c r="U13" s="5" t="s">
        <v>2043</v>
      </c>
      <c r="V13" s="5" t="s">
        <v>2058</v>
      </c>
      <c r="W13" s="5"/>
      <c r="X13" s="5"/>
    </row>
    <row r="14" spans="1:24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30" t="str">
        <f>TEXT(CrowdfundingTable[[#This Row],[Date Created Conversion]],"ddd")</f>
        <v>Tue</v>
      </c>
      <c r="Q14" s="30">
        <f>_xlfn.DAYS(CrowdfundingTable[[#This Row],[Date Ended Conversion]],CrowdfundingTable[[#This Row],[Date Created Conversion]])</f>
        <v>8</v>
      </c>
      <c r="R14" s="5" t="b">
        <v>0</v>
      </c>
      <c r="S14" s="5" t="b">
        <v>0</v>
      </c>
      <c r="T14" s="5" t="s">
        <v>53</v>
      </c>
      <c r="U14" s="5" t="s">
        <v>2035</v>
      </c>
      <c r="V14" s="5" t="s">
        <v>2048</v>
      </c>
      <c r="W14" s="5"/>
      <c r="X14" s="5"/>
    </row>
    <row r="15" spans="1:24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30" t="str">
        <f>TEXT(CrowdfundingTable[[#This Row],[Date Created Conversion]],"ddd")</f>
        <v>Sat</v>
      </c>
      <c r="Q15" s="30">
        <f>_xlfn.DAYS(CrowdfundingTable[[#This Row],[Date Ended Conversion]],CrowdfundingTable[[#This Row],[Date Created Conversion]])</f>
        <v>12</v>
      </c>
      <c r="R15" s="5" t="b">
        <v>0</v>
      </c>
      <c r="S15" s="5" t="b">
        <v>0</v>
      </c>
      <c r="T15" s="5" t="s">
        <v>60</v>
      </c>
      <c r="U15" s="5" t="s">
        <v>2039</v>
      </c>
      <c r="V15" s="5" t="s">
        <v>2052</v>
      </c>
      <c r="W15" s="5"/>
      <c r="X15" s="5"/>
    </row>
    <row r="16" spans="1:24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30" t="str">
        <f>TEXT(CrowdfundingTable[[#This Row],[Date Created Conversion]],"ddd")</f>
        <v>Tue</v>
      </c>
      <c r="Q16" s="30">
        <f>_xlfn.DAYS(CrowdfundingTable[[#This Row],[Date Ended Conversion]],CrowdfundingTable[[#This Row],[Date Created Conversion]])</f>
        <v>27</v>
      </c>
      <c r="R16" s="5" t="b">
        <v>0</v>
      </c>
      <c r="S16" s="5" t="b">
        <v>0</v>
      </c>
      <c r="T16" s="5" t="s">
        <v>60</v>
      </c>
      <c r="U16" s="5" t="s">
        <v>2039</v>
      </c>
      <c r="V16" s="5" t="s">
        <v>2052</v>
      </c>
      <c r="W16" s="5"/>
      <c r="X16" s="5"/>
    </row>
    <row r="17" spans="1:24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30" t="str">
        <f>TEXT(CrowdfundingTable[[#This Row],[Date Created Conversion]],"ddd")</f>
        <v>Tue</v>
      </c>
      <c r="Q17" s="30">
        <f>_xlfn.DAYS(CrowdfundingTable[[#This Row],[Date Ended Conversion]],CrowdfundingTable[[#This Row],[Date Created Conversion]])</f>
        <v>4</v>
      </c>
      <c r="R17" s="5" t="b">
        <v>0</v>
      </c>
      <c r="S17" s="5" t="b">
        <v>0</v>
      </c>
      <c r="T17" s="5" t="s">
        <v>65</v>
      </c>
      <c r="U17" s="5" t="s">
        <v>2042</v>
      </c>
      <c r="V17" s="5" t="s">
        <v>2066</v>
      </c>
      <c r="W17" s="5"/>
      <c r="X17" s="5"/>
    </row>
    <row r="18" spans="1:24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30" t="str">
        <f>TEXT(CrowdfundingTable[[#This Row],[Date Created Conversion]],"ddd")</f>
        <v>Wed</v>
      </c>
      <c r="Q18" s="30">
        <f>_xlfn.DAYS(CrowdfundingTable[[#This Row],[Date Ended Conversion]],CrowdfundingTable[[#This Row],[Date Created Conversion]])</f>
        <v>22</v>
      </c>
      <c r="R18" s="5" t="b">
        <v>0</v>
      </c>
      <c r="S18" s="5" t="b">
        <v>0</v>
      </c>
      <c r="T18" s="5" t="s">
        <v>68</v>
      </c>
      <c r="U18" s="5" t="s">
        <v>2041</v>
      </c>
      <c r="V18" s="5" t="s">
        <v>2056</v>
      </c>
      <c r="W18" s="5"/>
      <c r="X18" s="5"/>
    </row>
    <row r="19" spans="1:24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30" t="str">
        <f>TEXT(CrowdfundingTable[[#This Row],[Date Created Conversion]],"ddd")</f>
        <v>Wed</v>
      </c>
      <c r="Q19" s="30">
        <f>_xlfn.DAYS(CrowdfundingTable[[#This Row],[Date Ended Conversion]],CrowdfundingTable[[#This Row],[Date Created Conversion]])</f>
        <v>1</v>
      </c>
      <c r="R19" s="5" t="b">
        <v>0</v>
      </c>
      <c r="S19" s="5" t="b">
        <v>0</v>
      </c>
      <c r="T19" s="5" t="s">
        <v>71</v>
      </c>
      <c r="U19" s="5" t="s">
        <v>2035</v>
      </c>
      <c r="V19" s="5" t="s">
        <v>2045</v>
      </c>
      <c r="W19" s="5"/>
      <c r="X19" s="5"/>
    </row>
    <row r="20" spans="1:24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30" t="str">
        <f>TEXT(CrowdfundingTable[[#This Row],[Date Created Conversion]],"ddd")</f>
        <v>Sat</v>
      </c>
      <c r="Q20" s="30">
        <f>_xlfn.DAYS(CrowdfundingTable[[#This Row],[Date Ended Conversion]],CrowdfundingTable[[#This Row],[Date Created Conversion]])</f>
        <v>8</v>
      </c>
      <c r="R20" s="5" t="b">
        <v>0</v>
      </c>
      <c r="S20" s="5" t="b">
        <v>0</v>
      </c>
      <c r="T20" s="5" t="s">
        <v>33</v>
      </c>
      <c r="U20" s="5" t="s">
        <v>2043</v>
      </c>
      <c r="V20" s="5" t="s">
        <v>2058</v>
      </c>
      <c r="W20" s="5"/>
      <c r="X20" s="5"/>
    </row>
    <row r="21" spans="1:24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30" t="str">
        <f>TEXT(CrowdfundingTable[[#This Row],[Date Created Conversion]],"ddd")</f>
        <v>Mon</v>
      </c>
      <c r="Q21" s="30">
        <f>_xlfn.DAYS(CrowdfundingTable[[#This Row],[Date Ended Conversion]],CrowdfundingTable[[#This Row],[Date Created Conversion]])</f>
        <v>21</v>
      </c>
      <c r="R21" s="5" t="b">
        <v>0</v>
      </c>
      <c r="S21" s="5" t="b">
        <v>1</v>
      </c>
      <c r="T21" s="5" t="s">
        <v>33</v>
      </c>
      <c r="U21" s="5" t="s">
        <v>2043</v>
      </c>
      <c r="V21" s="5" t="s">
        <v>2058</v>
      </c>
      <c r="W21" s="5"/>
      <c r="X21" s="5"/>
    </row>
    <row r="22" spans="1:24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30" t="str">
        <f>TEXT(CrowdfundingTable[[#This Row],[Date Created Conversion]],"ddd")</f>
        <v>Mon</v>
      </c>
      <c r="Q22" s="30">
        <f>_xlfn.DAYS(CrowdfundingTable[[#This Row],[Date Ended Conversion]],CrowdfundingTable[[#This Row],[Date Created Conversion]])</f>
        <v>0</v>
      </c>
      <c r="R22" s="5" t="b">
        <v>0</v>
      </c>
      <c r="S22" s="5" t="b">
        <v>0</v>
      </c>
      <c r="T22" s="5" t="s">
        <v>53</v>
      </c>
      <c r="U22" s="5" t="s">
        <v>2035</v>
      </c>
      <c r="V22" s="5" t="s">
        <v>2048</v>
      </c>
      <c r="W22" s="5"/>
      <c r="X22" s="5"/>
    </row>
    <row r="23" spans="1:24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30" t="str">
        <f>TEXT(CrowdfundingTable[[#This Row],[Date Created Conversion]],"ddd")</f>
        <v>Mon</v>
      </c>
      <c r="Q23" s="30">
        <f>_xlfn.DAYS(CrowdfundingTable[[#This Row],[Date Ended Conversion]],CrowdfundingTable[[#This Row],[Date Created Conversion]])</f>
        <v>34</v>
      </c>
      <c r="R23" s="5" t="b">
        <v>0</v>
      </c>
      <c r="S23" s="5" t="b">
        <v>0</v>
      </c>
      <c r="T23" s="5" t="s">
        <v>33</v>
      </c>
      <c r="U23" s="5" t="s">
        <v>2043</v>
      </c>
      <c r="V23" s="5" t="s">
        <v>2058</v>
      </c>
      <c r="W23" s="5"/>
      <c r="X23" s="5"/>
    </row>
    <row r="24" spans="1:24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30" t="str">
        <f>TEXT(CrowdfundingTable[[#This Row],[Date Created Conversion]],"ddd")</f>
        <v>Tue</v>
      </c>
      <c r="Q24" s="30">
        <f>_xlfn.DAYS(CrowdfundingTable[[#This Row],[Date Ended Conversion]],CrowdfundingTable[[#This Row],[Date Created Conversion]])</f>
        <v>15</v>
      </c>
      <c r="R24" s="5" t="b">
        <v>0</v>
      </c>
      <c r="S24" s="5" t="b">
        <v>0</v>
      </c>
      <c r="T24" s="5" t="s">
        <v>33</v>
      </c>
      <c r="U24" s="5" t="s">
        <v>2043</v>
      </c>
      <c r="V24" s="5" t="s">
        <v>2058</v>
      </c>
      <c r="W24" s="5"/>
      <c r="X24" s="5"/>
    </row>
    <row r="25" spans="1:24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30" t="str">
        <f>TEXT(CrowdfundingTable[[#This Row],[Date Created Conversion]],"ddd")</f>
        <v>Thu</v>
      </c>
      <c r="Q25" s="30">
        <f>_xlfn.DAYS(CrowdfundingTable[[#This Row],[Date Ended Conversion]],CrowdfundingTable[[#This Row],[Date Created Conversion]])</f>
        <v>53</v>
      </c>
      <c r="R25" s="5" t="b">
        <v>0</v>
      </c>
      <c r="S25" s="5" t="b">
        <v>0</v>
      </c>
      <c r="T25" s="5" t="s">
        <v>42</v>
      </c>
      <c r="U25" s="5" t="s">
        <v>2035</v>
      </c>
      <c r="V25" s="5" t="s">
        <v>2047</v>
      </c>
      <c r="W25" s="5"/>
      <c r="X25" s="5"/>
    </row>
    <row r="26" spans="1:24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30" t="str">
        <f>TEXT(CrowdfundingTable[[#This Row],[Date Created Conversion]],"ddd")</f>
        <v>Sat</v>
      </c>
      <c r="Q26" s="30">
        <f>_xlfn.DAYS(CrowdfundingTable[[#This Row],[Date Ended Conversion]],CrowdfundingTable[[#This Row],[Date Created Conversion]])</f>
        <v>2</v>
      </c>
      <c r="R26" s="5" t="b">
        <v>0</v>
      </c>
      <c r="S26" s="5" t="b">
        <v>0</v>
      </c>
      <c r="T26" s="5" t="s">
        <v>65</v>
      </c>
      <c r="U26" s="5" t="s">
        <v>2042</v>
      </c>
      <c r="V26" s="5" t="s">
        <v>2066</v>
      </c>
      <c r="W26" s="5"/>
      <c r="X26" s="5"/>
    </row>
    <row r="27" spans="1:24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30" t="str">
        <f>TEXT(CrowdfundingTable[[#This Row],[Date Created Conversion]],"ddd")</f>
        <v>Wed</v>
      </c>
      <c r="Q27" s="30">
        <f>_xlfn.DAYS(CrowdfundingTable[[#This Row],[Date Ended Conversion]],CrowdfundingTable[[#This Row],[Date Created Conversion]])</f>
        <v>20</v>
      </c>
      <c r="R27" s="5" t="b">
        <v>0</v>
      </c>
      <c r="S27" s="5" t="b">
        <v>1</v>
      </c>
      <c r="T27" s="5" t="s">
        <v>89</v>
      </c>
      <c r="U27" s="5" t="s">
        <v>2037</v>
      </c>
      <c r="V27" s="5" t="s">
        <v>2065</v>
      </c>
      <c r="W27" s="5"/>
      <c r="X27" s="5"/>
    </row>
    <row r="28" spans="1:24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30" t="str">
        <f>TEXT(CrowdfundingTable[[#This Row],[Date Created Conversion]],"ddd")</f>
        <v>Tue</v>
      </c>
      <c r="Q28" s="30">
        <f>_xlfn.DAYS(CrowdfundingTable[[#This Row],[Date Ended Conversion]],CrowdfundingTable[[#This Row],[Date Created Conversion]])</f>
        <v>27</v>
      </c>
      <c r="R28" s="5" t="b">
        <v>0</v>
      </c>
      <c r="S28" s="5" t="b">
        <v>0</v>
      </c>
      <c r="T28" s="5" t="s">
        <v>33</v>
      </c>
      <c r="U28" s="5" t="s">
        <v>2043</v>
      </c>
      <c r="V28" s="5" t="s">
        <v>2058</v>
      </c>
      <c r="W28" s="5"/>
      <c r="X28" s="5"/>
    </row>
    <row r="29" spans="1:24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30" t="str">
        <f>TEXT(CrowdfundingTable[[#This Row],[Date Created Conversion]],"ddd")</f>
        <v>Sat</v>
      </c>
      <c r="Q29" s="30">
        <f>_xlfn.DAYS(CrowdfundingTable[[#This Row],[Date Ended Conversion]],CrowdfundingTable[[#This Row],[Date Created Conversion]])</f>
        <v>8</v>
      </c>
      <c r="R29" s="5" t="b">
        <v>0</v>
      </c>
      <c r="S29" s="5" t="b">
        <v>0</v>
      </c>
      <c r="T29" s="5" t="s">
        <v>23</v>
      </c>
      <c r="U29" s="5" t="s">
        <v>2039</v>
      </c>
      <c r="V29" s="5" t="s">
        <v>2060</v>
      </c>
      <c r="W29" s="5"/>
      <c r="X29" s="5"/>
    </row>
    <row r="30" spans="1:24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30" t="str">
        <f>TEXT(CrowdfundingTable[[#This Row],[Date Created Conversion]],"ddd")</f>
        <v>Tue</v>
      </c>
      <c r="Q30" s="30">
        <f>_xlfn.DAYS(CrowdfundingTable[[#This Row],[Date Ended Conversion]],CrowdfundingTable[[#This Row],[Date Created Conversion]])</f>
        <v>23</v>
      </c>
      <c r="R30" s="5" t="b">
        <v>0</v>
      </c>
      <c r="S30" s="5" t="b">
        <v>1</v>
      </c>
      <c r="T30" s="5" t="s">
        <v>33</v>
      </c>
      <c r="U30" s="5" t="s">
        <v>2043</v>
      </c>
      <c r="V30" s="5" t="s">
        <v>2058</v>
      </c>
      <c r="W30" s="5"/>
      <c r="X30" s="5"/>
    </row>
    <row r="31" spans="1:24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30" t="str">
        <f>TEXT(CrowdfundingTable[[#This Row],[Date Created Conversion]],"ddd")</f>
        <v>Fri</v>
      </c>
      <c r="Q31" s="30">
        <f>_xlfn.DAYS(CrowdfundingTable[[#This Row],[Date Ended Conversion]],CrowdfundingTable[[#This Row],[Date Created Conversion]])</f>
        <v>40</v>
      </c>
      <c r="R31" s="5" t="b">
        <v>0</v>
      </c>
      <c r="S31" s="5" t="b">
        <v>0</v>
      </c>
      <c r="T31" s="5" t="s">
        <v>100</v>
      </c>
      <c r="U31" s="5" t="s">
        <v>2035</v>
      </c>
      <c r="V31" s="5" t="s">
        <v>2062</v>
      </c>
      <c r="W31" s="5"/>
      <c r="X31" s="5"/>
    </row>
    <row r="32" spans="1:24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30" t="str">
        <f>TEXT(CrowdfundingTable[[#This Row],[Date Created Conversion]],"ddd")</f>
        <v>Fri</v>
      </c>
      <c r="Q32" s="30">
        <f>_xlfn.DAYS(CrowdfundingTable[[#This Row],[Date Ended Conversion]],CrowdfundingTable[[#This Row],[Date Created Conversion]])</f>
        <v>5</v>
      </c>
      <c r="R32" s="5" t="b">
        <v>0</v>
      </c>
      <c r="S32" s="5" t="b">
        <v>0</v>
      </c>
      <c r="T32" s="5" t="s">
        <v>71</v>
      </c>
      <c r="U32" s="5" t="s">
        <v>2035</v>
      </c>
      <c r="V32" s="5" t="s">
        <v>2045</v>
      </c>
      <c r="W32" s="5"/>
      <c r="X32" s="5"/>
    </row>
    <row r="33" spans="1:24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30" t="str">
        <f>TEXT(CrowdfundingTable[[#This Row],[Date Created Conversion]],"ddd")</f>
        <v>Tue</v>
      </c>
      <c r="Q33" s="30">
        <f>_xlfn.DAYS(CrowdfundingTable[[#This Row],[Date Ended Conversion]],CrowdfundingTable[[#This Row],[Date Created Conversion]])</f>
        <v>28</v>
      </c>
      <c r="R33" s="5" t="b">
        <v>0</v>
      </c>
      <c r="S33" s="5" t="b">
        <v>0</v>
      </c>
      <c r="T33" s="5" t="s">
        <v>89</v>
      </c>
      <c r="U33" s="5" t="s">
        <v>2037</v>
      </c>
      <c r="V33" s="5" t="s">
        <v>2065</v>
      </c>
      <c r="W33" s="5"/>
      <c r="X33" s="5"/>
    </row>
    <row r="34" spans="1:24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30" t="str">
        <f>TEXT(CrowdfundingTable[[#This Row],[Date Created Conversion]],"ddd")</f>
        <v>Wed</v>
      </c>
      <c r="Q34" s="30">
        <f>_xlfn.DAYS(CrowdfundingTable[[#This Row],[Date Ended Conversion]],CrowdfundingTable[[#This Row],[Date Created Conversion]])</f>
        <v>27</v>
      </c>
      <c r="R34" s="5" t="b">
        <v>0</v>
      </c>
      <c r="S34" s="5" t="b">
        <v>0</v>
      </c>
      <c r="T34" s="5" t="s">
        <v>42</v>
      </c>
      <c r="U34" s="5" t="s">
        <v>2035</v>
      </c>
      <c r="V34" s="5" t="s">
        <v>2047</v>
      </c>
      <c r="W34" s="5"/>
      <c r="X34" s="5"/>
    </row>
    <row r="35" spans="1:24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30" t="str">
        <f>TEXT(CrowdfundingTable[[#This Row],[Date Created Conversion]],"ddd")</f>
        <v>Sun</v>
      </c>
      <c r="Q35" s="30">
        <f>_xlfn.DAYS(CrowdfundingTable[[#This Row],[Date Ended Conversion]],CrowdfundingTable[[#This Row],[Date Created Conversion]])</f>
        <v>37</v>
      </c>
      <c r="R35" s="5" t="b">
        <v>0</v>
      </c>
      <c r="S35" s="5" t="b">
        <v>0</v>
      </c>
      <c r="T35" s="5" t="s">
        <v>33</v>
      </c>
      <c r="U35" s="5" t="s">
        <v>2043</v>
      </c>
      <c r="V35" s="5" t="s">
        <v>2058</v>
      </c>
      <c r="W35" s="5"/>
      <c r="X35" s="5"/>
    </row>
    <row r="36" spans="1:24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30" t="str">
        <f>TEXT(CrowdfundingTable[[#This Row],[Date Created Conversion]],"ddd")</f>
        <v>Thu</v>
      </c>
      <c r="Q36" s="30">
        <f>_xlfn.DAYS(CrowdfundingTable[[#This Row],[Date Ended Conversion]],CrowdfundingTable[[#This Row],[Date Created Conversion]])</f>
        <v>5</v>
      </c>
      <c r="R36" s="5" t="b">
        <v>0</v>
      </c>
      <c r="S36" s="5" t="b">
        <v>0</v>
      </c>
      <c r="T36" s="5" t="s">
        <v>42</v>
      </c>
      <c r="U36" s="5" t="s">
        <v>2035</v>
      </c>
      <c r="V36" s="5" t="s">
        <v>2047</v>
      </c>
      <c r="W36" s="5"/>
      <c r="X36" s="5"/>
    </row>
    <row r="37" spans="1:24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30" t="str">
        <f>TEXT(CrowdfundingTable[[#This Row],[Date Created Conversion]],"ddd")</f>
        <v>Sat</v>
      </c>
      <c r="Q37" s="30">
        <f>_xlfn.DAYS(CrowdfundingTable[[#This Row],[Date Ended Conversion]],CrowdfundingTable[[#This Row],[Date Created Conversion]])</f>
        <v>42</v>
      </c>
      <c r="R37" s="5" t="b">
        <v>0</v>
      </c>
      <c r="S37" s="5" t="b">
        <v>1</v>
      </c>
      <c r="T37" s="5" t="s">
        <v>53</v>
      </c>
      <c r="U37" s="5" t="s">
        <v>2035</v>
      </c>
      <c r="V37" s="5" t="s">
        <v>2048</v>
      </c>
      <c r="W37" s="5"/>
      <c r="X37" s="5"/>
    </row>
    <row r="38" spans="1:24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30" t="str">
        <f>TEXT(CrowdfundingTable[[#This Row],[Date Created Conversion]],"ddd")</f>
        <v>Sat</v>
      </c>
      <c r="Q38" s="30">
        <f>_xlfn.DAYS(CrowdfundingTable[[#This Row],[Date Ended Conversion]],CrowdfundingTable[[#This Row],[Date Created Conversion]])</f>
        <v>25</v>
      </c>
      <c r="R38" s="5" t="b">
        <v>0</v>
      </c>
      <c r="S38" s="5" t="b">
        <v>0</v>
      </c>
      <c r="T38" s="5" t="s">
        <v>33</v>
      </c>
      <c r="U38" s="5" t="s">
        <v>2043</v>
      </c>
      <c r="V38" s="5" t="s">
        <v>2058</v>
      </c>
      <c r="W38" s="5"/>
      <c r="X38" s="5"/>
    </row>
    <row r="39" spans="1:24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30" t="str">
        <f>TEXT(CrowdfundingTable[[#This Row],[Date Created Conversion]],"ddd")</f>
        <v>Sun</v>
      </c>
      <c r="Q39" s="30">
        <f>_xlfn.DAYS(CrowdfundingTable[[#This Row],[Date Ended Conversion]],CrowdfundingTable[[#This Row],[Date Created Conversion]])</f>
        <v>33</v>
      </c>
      <c r="R39" s="5" t="b">
        <v>0</v>
      </c>
      <c r="S39" s="5" t="b">
        <v>1</v>
      </c>
      <c r="T39" s="5" t="s">
        <v>119</v>
      </c>
      <c r="U39" s="5" t="s">
        <v>2041</v>
      </c>
      <c r="V39" s="5" t="s">
        <v>2050</v>
      </c>
      <c r="W39" s="5"/>
      <c r="X39" s="5"/>
    </row>
    <row r="40" spans="1:24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30" t="str">
        <f>TEXT(CrowdfundingTable[[#This Row],[Date Created Conversion]],"ddd")</f>
        <v>Mon</v>
      </c>
      <c r="Q40" s="30">
        <f>_xlfn.DAYS(CrowdfundingTable[[#This Row],[Date Ended Conversion]],CrowdfundingTable[[#This Row],[Date Created Conversion]])</f>
        <v>5</v>
      </c>
      <c r="R40" s="5" t="b">
        <v>0</v>
      </c>
      <c r="S40" s="5" t="b">
        <v>0</v>
      </c>
      <c r="T40" s="5" t="s">
        <v>122</v>
      </c>
      <c r="U40" s="5" t="s">
        <v>2040</v>
      </c>
      <c r="V40" s="5" t="s">
        <v>2057</v>
      </c>
      <c r="W40" s="5"/>
      <c r="X40" s="5"/>
    </row>
    <row r="41" spans="1:24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30" t="str">
        <f>TEXT(CrowdfundingTable[[#This Row],[Date Created Conversion]],"ddd")</f>
        <v>Mon</v>
      </c>
      <c r="Q41" s="30">
        <f>_xlfn.DAYS(CrowdfundingTable[[#This Row],[Date Ended Conversion]],CrowdfundingTable[[#This Row],[Date Created Conversion]])</f>
        <v>14</v>
      </c>
      <c r="R41" s="5" t="b">
        <v>0</v>
      </c>
      <c r="S41" s="5" t="b">
        <v>0</v>
      </c>
      <c r="T41" s="5" t="s">
        <v>33</v>
      </c>
      <c r="U41" s="5" t="s">
        <v>2043</v>
      </c>
      <c r="V41" s="5" t="s">
        <v>2058</v>
      </c>
      <c r="W41" s="5"/>
      <c r="X41" s="5"/>
    </row>
    <row r="42" spans="1:24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30" t="str">
        <f>TEXT(CrowdfundingTable[[#This Row],[Date Created Conversion]],"ddd")</f>
        <v>Sat</v>
      </c>
      <c r="Q42" s="30">
        <f>_xlfn.DAYS(CrowdfundingTable[[#This Row],[Date Ended Conversion]],CrowdfundingTable[[#This Row],[Date Created Conversion]])</f>
        <v>19</v>
      </c>
      <c r="R42" s="5" t="b">
        <v>0</v>
      </c>
      <c r="S42" s="5" t="b">
        <v>1</v>
      </c>
      <c r="T42" s="5" t="s">
        <v>65</v>
      </c>
      <c r="U42" s="5" t="s">
        <v>2042</v>
      </c>
      <c r="V42" s="5" t="s">
        <v>2066</v>
      </c>
      <c r="W42" s="5"/>
      <c r="X42" s="5"/>
    </row>
    <row r="43" spans="1:24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30" t="str">
        <f>TEXT(CrowdfundingTable[[#This Row],[Date Created Conversion]],"ddd")</f>
        <v>Tue</v>
      </c>
      <c r="Q43" s="30">
        <f>_xlfn.DAYS(CrowdfundingTable[[#This Row],[Date Ended Conversion]],CrowdfundingTable[[#This Row],[Date Created Conversion]])</f>
        <v>26</v>
      </c>
      <c r="R43" s="5" t="b">
        <v>0</v>
      </c>
      <c r="S43" s="5" t="b">
        <v>1</v>
      </c>
      <c r="T43" s="5" t="s">
        <v>23</v>
      </c>
      <c r="U43" s="5" t="s">
        <v>2039</v>
      </c>
      <c r="V43" s="5" t="s">
        <v>2060</v>
      </c>
      <c r="W43" s="5"/>
      <c r="X43" s="5"/>
    </row>
    <row r="44" spans="1:24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30" t="str">
        <f>TEXT(CrowdfundingTable[[#This Row],[Date Created Conversion]],"ddd")</f>
        <v>Mon</v>
      </c>
      <c r="Q44" s="30">
        <f>_xlfn.DAYS(CrowdfundingTable[[#This Row],[Date Ended Conversion]],CrowdfundingTable[[#This Row],[Date Created Conversion]])</f>
        <v>9</v>
      </c>
      <c r="R44" s="5" t="b">
        <v>0</v>
      </c>
      <c r="S44" s="5" t="b">
        <v>0</v>
      </c>
      <c r="T44" s="5" t="s">
        <v>17</v>
      </c>
      <c r="U44" s="5" t="s">
        <v>2036</v>
      </c>
      <c r="V44" s="5" t="s">
        <v>2051</v>
      </c>
      <c r="W44" s="5"/>
      <c r="X44" s="5"/>
    </row>
    <row r="45" spans="1:24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30" t="str">
        <f>TEXT(CrowdfundingTable[[#This Row],[Date Created Conversion]],"ddd")</f>
        <v>Thu</v>
      </c>
      <c r="Q45" s="30">
        <f>_xlfn.DAYS(CrowdfundingTable[[#This Row],[Date Ended Conversion]],CrowdfundingTable[[#This Row],[Date Created Conversion]])</f>
        <v>16</v>
      </c>
      <c r="R45" s="5" t="b">
        <v>0</v>
      </c>
      <c r="S45" s="5" t="b">
        <v>0</v>
      </c>
      <c r="T45" s="5" t="s">
        <v>133</v>
      </c>
      <c r="U45" s="5" t="s">
        <v>2041</v>
      </c>
      <c r="V45" s="5" t="s">
        <v>2059</v>
      </c>
      <c r="W45" s="5"/>
      <c r="X45" s="5"/>
    </row>
    <row r="46" spans="1:24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30" t="str">
        <f>TEXT(CrowdfundingTable[[#This Row],[Date Created Conversion]],"ddd")</f>
        <v>Sun</v>
      </c>
      <c r="Q46" s="30">
        <f>_xlfn.DAYS(CrowdfundingTable[[#This Row],[Date Ended Conversion]],CrowdfundingTable[[#This Row],[Date Created Conversion]])</f>
        <v>1</v>
      </c>
      <c r="R46" s="5" t="b">
        <v>0</v>
      </c>
      <c r="S46" s="5" t="b">
        <v>0</v>
      </c>
      <c r="T46" s="5" t="s">
        <v>119</v>
      </c>
      <c r="U46" s="5" t="s">
        <v>2041</v>
      </c>
      <c r="V46" s="5" t="s">
        <v>2050</v>
      </c>
      <c r="W46" s="5"/>
      <c r="X46" s="5"/>
    </row>
    <row r="47" spans="1:24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30" t="str">
        <f>TEXT(CrowdfundingTable[[#This Row],[Date Created Conversion]],"ddd")</f>
        <v>Wed</v>
      </c>
      <c r="Q47" s="30">
        <f>_xlfn.DAYS(CrowdfundingTable[[#This Row],[Date Ended Conversion]],CrowdfundingTable[[#This Row],[Date Created Conversion]])</f>
        <v>15</v>
      </c>
      <c r="R47" s="5" t="b">
        <v>0</v>
      </c>
      <c r="S47" s="5" t="b">
        <v>1</v>
      </c>
      <c r="T47" s="5" t="s">
        <v>33</v>
      </c>
      <c r="U47" s="5" t="s">
        <v>2043</v>
      </c>
      <c r="V47" s="5" t="s">
        <v>2058</v>
      </c>
      <c r="W47" s="5"/>
      <c r="X47" s="5"/>
    </row>
    <row r="48" spans="1:24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30" t="str">
        <f>TEXT(CrowdfundingTable[[#This Row],[Date Created Conversion]],"ddd")</f>
        <v>Thu</v>
      </c>
      <c r="Q48" s="30">
        <f>_xlfn.DAYS(CrowdfundingTable[[#This Row],[Date Ended Conversion]],CrowdfundingTable[[#This Row],[Date Created Conversion]])</f>
        <v>23</v>
      </c>
      <c r="R48" s="5" t="b">
        <v>0</v>
      </c>
      <c r="S48" s="5" t="b">
        <v>0</v>
      </c>
      <c r="T48" s="5" t="s">
        <v>23</v>
      </c>
      <c r="U48" s="5" t="s">
        <v>2039</v>
      </c>
      <c r="V48" s="5" t="s">
        <v>2060</v>
      </c>
      <c r="W48" s="5"/>
      <c r="X48" s="5"/>
    </row>
    <row r="49" spans="1:24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30" t="str">
        <f>TEXT(CrowdfundingTable[[#This Row],[Date Created Conversion]],"ddd")</f>
        <v>Sat</v>
      </c>
      <c r="Q49" s="30">
        <f>_xlfn.DAYS(CrowdfundingTable[[#This Row],[Date Ended Conversion]],CrowdfundingTable[[#This Row],[Date Created Conversion]])</f>
        <v>30</v>
      </c>
      <c r="R49" s="5" t="b">
        <v>0</v>
      </c>
      <c r="S49" s="5" t="b">
        <v>0</v>
      </c>
      <c r="T49" s="5" t="s">
        <v>33</v>
      </c>
      <c r="U49" s="5" t="s">
        <v>2043</v>
      </c>
      <c r="V49" s="5" t="s">
        <v>2058</v>
      </c>
      <c r="W49" s="5"/>
      <c r="X49" s="5"/>
    </row>
    <row r="50" spans="1:24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30" t="str">
        <f>TEXT(CrowdfundingTable[[#This Row],[Date Created Conversion]],"ddd")</f>
        <v>Thu</v>
      </c>
      <c r="Q50" s="30">
        <f>_xlfn.DAYS(CrowdfundingTable[[#This Row],[Date Ended Conversion]],CrowdfundingTable[[#This Row],[Date Created Conversion]])</f>
        <v>12</v>
      </c>
      <c r="R50" s="5" t="b">
        <v>0</v>
      </c>
      <c r="S50" s="5" t="b">
        <v>0</v>
      </c>
      <c r="T50" s="5" t="s">
        <v>33</v>
      </c>
      <c r="U50" s="5" t="s">
        <v>2043</v>
      </c>
      <c r="V50" s="5" t="s">
        <v>2058</v>
      </c>
      <c r="W50" s="5"/>
      <c r="X50" s="5"/>
    </row>
    <row r="51" spans="1:24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30" t="str">
        <f>TEXT(CrowdfundingTable[[#This Row],[Date Created Conversion]],"ddd")</f>
        <v>Sun</v>
      </c>
      <c r="Q51" s="30">
        <f>_xlfn.DAYS(CrowdfundingTable[[#This Row],[Date Ended Conversion]],CrowdfundingTable[[#This Row],[Date Created Conversion]])</f>
        <v>45</v>
      </c>
      <c r="R51" s="5" t="b">
        <v>0</v>
      </c>
      <c r="S51" s="5" t="b">
        <v>0</v>
      </c>
      <c r="T51" s="5" t="s">
        <v>23</v>
      </c>
      <c r="U51" s="5" t="s">
        <v>2039</v>
      </c>
      <c r="V51" s="5" t="s">
        <v>2060</v>
      </c>
      <c r="W51" s="5"/>
      <c r="X51" s="5"/>
    </row>
    <row r="52" spans="1:24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30" t="str">
        <f>TEXT(CrowdfundingTable[[#This Row],[Date Created Conversion]],"ddd")</f>
        <v>Thu</v>
      </c>
      <c r="Q52" s="30">
        <f>_xlfn.DAYS(CrowdfundingTable[[#This Row],[Date Ended Conversion]],CrowdfundingTable[[#This Row],[Date Created Conversion]])</f>
        <v>28</v>
      </c>
      <c r="R52" s="5" t="b">
        <v>0</v>
      </c>
      <c r="S52" s="5" t="b">
        <v>0</v>
      </c>
      <c r="T52" s="5" t="s">
        <v>148</v>
      </c>
      <c r="U52" s="5" t="s">
        <v>2039</v>
      </c>
      <c r="V52" s="5" t="s">
        <v>2054</v>
      </c>
      <c r="W52" s="5"/>
      <c r="X52" s="5"/>
    </row>
    <row r="53" spans="1:24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30" t="str">
        <f>TEXT(CrowdfundingTable[[#This Row],[Date Created Conversion]],"ddd")</f>
        <v>Tue</v>
      </c>
      <c r="Q53" s="30">
        <f>_xlfn.DAYS(CrowdfundingTable[[#This Row],[Date Ended Conversion]],CrowdfundingTable[[#This Row],[Date Created Conversion]])</f>
        <v>16</v>
      </c>
      <c r="R53" s="5" t="b">
        <v>0</v>
      </c>
      <c r="S53" s="5" t="b">
        <v>1</v>
      </c>
      <c r="T53" s="5" t="s">
        <v>65</v>
      </c>
      <c r="U53" s="5" t="s">
        <v>2042</v>
      </c>
      <c r="V53" s="5" t="s">
        <v>2066</v>
      </c>
      <c r="W53" s="5"/>
      <c r="X53" s="5"/>
    </row>
    <row r="54" spans="1:24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30" t="str">
        <f>TEXT(CrowdfundingTable[[#This Row],[Date Created Conversion]],"ddd")</f>
        <v>Wed</v>
      </c>
      <c r="Q54" s="30">
        <f>_xlfn.DAYS(CrowdfundingTable[[#This Row],[Date Ended Conversion]],CrowdfundingTable[[#This Row],[Date Created Conversion]])</f>
        <v>4</v>
      </c>
      <c r="R54" s="5" t="b">
        <v>0</v>
      </c>
      <c r="S54" s="5" t="b">
        <v>0</v>
      </c>
      <c r="T54" s="5" t="s">
        <v>33</v>
      </c>
      <c r="U54" s="5" t="s">
        <v>2043</v>
      </c>
      <c r="V54" s="5" t="s">
        <v>2058</v>
      </c>
      <c r="W54" s="5"/>
      <c r="X54" s="5"/>
    </row>
    <row r="55" spans="1:24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30" t="str">
        <f>TEXT(CrowdfundingTable[[#This Row],[Date Created Conversion]],"ddd")</f>
        <v>Tue</v>
      </c>
      <c r="Q55" s="30">
        <f>_xlfn.DAYS(CrowdfundingTable[[#This Row],[Date Ended Conversion]],CrowdfundingTable[[#This Row],[Date Created Conversion]])</f>
        <v>39</v>
      </c>
      <c r="R55" s="5" t="b">
        <v>0</v>
      </c>
      <c r="S55" s="5" t="b">
        <v>0</v>
      </c>
      <c r="T55" s="5" t="s">
        <v>53</v>
      </c>
      <c r="U55" s="5" t="s">
        <v>2035</v>
      </c>
      <c r="V55" s="5" t="s">
        <v>2048</v>
      </c>
      <c r="W55" s="5"/>
      <c r="X55" s="5"/>
    </row>
    <row r="56" spans="1:24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30" t="str">
        <f>TEXT(CrowdfundingTable[[#This Row],[Date Created Conversion]],"ddd")</f>
        <v>Sun</v>
      </c>
      <c r="Q56" s="30">
        <f>_xlfn.DAYS(CrowdfundingTable[[#This Row],[Date Ended Conversion]],CrowdfundingTable[[#This Row],[Date Created Conversion]])</f>
        <v>6</v>
      </c>
      <c r="R56" s="5" t="b">
        <v>0</v>
      </c>
      <c r="S56" s="5" t="b">
        <v>0</v>
      </c>
      <c r="T56" s="5" t="s">
        <v>65</v>
      </c>
      <c r="U56" s="5" t="s">
        <v>2042</v>
      </c>
      <c r="V56" s="5" t="s">
        <v>2066</v>
      </c>
      <c r="W56" s="5"/>
      <c r="X56" s="5"/>
    </row>
    <row r="57" spans="1:24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30" t="str">
        <f>TEXT(CrowdfundingTable[[#This Row],[Date Created Conversion]],"ddd")</f>
        <v>Mon</v>
      </c>
      <c r="Q57" s="30">
        <f>_xlfn.DAYS(CrowdfundingTable[[#This Row],[Date Ended Conversion]],CrowdfundingTable[[#This Row],[Date Created Conversion]])</f>
        <v>5</v>
      </c>
      <c r="R57" s="5" t="b">
        <v>0</v>
      </c>
      <c r="S57" s="5" t="b">
        <v>0</v>
      </c>
      <c r="T57" s="5" t="s">
        <v>159</v>
      </c>
      <c r="U57" s="5" t="s">
        <v>2039</v>
      </c>
      <c r="V57" s="5" t="s">
        <v>2053</v>
      </c>
      <c r="W57" s="5"/>
      <c r="X57" s="5"/>
    </row>
    <row r="58" spans="1:24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30" t="str">
        <f>TEXT(CrowdfundingTable[[#This Row],[Date Created Conversion]],"ddd")</f>
        <v>Sat</v>
      </c>
      <c r="Q58" s="30">
        <f>_xlfn.DAYS(CrowdfundingTable[[#This Row],[Date Ended Conversion]],CrowdfundingTable[[#This Row],[Date Created Conversion]])</f>
        <v>7</v>
      </c>
      <c r="R58" s="5" t="b">
        <v>0</v>
      </c>
      <c r="S58" s="5" t="b">
        <v>0</v>
      </c>
      <c r="T58" s="5" t="s">
        <v>65</v>
      </c>
      <c r="U58" s="5" t="s">
        <v>2042</v>
      </c>
      <c r="V58" s="5" t="s">
        <v>2066</v>
      </c>
      <c r="W58" s="5"/>
      <c r="X58" s="5"/>
    </row>
    <row r="59" spans="1:24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30" t="str">
        <f>TEXT(CrowdfundingTable[[#This Row],[Date Created Conversion]],"ddd")</f>
        <v>Fri</v>
      </c>
      <c r="Q59" s="30">
        <f>_xlfn.DAYS(CrowdfundingTable[[#This Row],[Date Ended Conversion]],CrowdfundingTable[[#This Row],[Date Created Conversion]])</f>
        <v>12</v>
      </c>
      <c r="R59" s="5" t="b">
        <v>0</v>
      </c>
      <c r="S59" s="5" t="b">
        <v>0</v>
      </c>
      <c r="T59" s="5" t="s">
        <v>89</v>
      </c>
      <c r="U59" s="5" t="s">
        <v>2037</v>
      </c>
      <c r="V59" s="5" t="s">
        <v>2065</v>
      </c>
      <c r="W59" s="5"/>
      <c r="X59" s="5"/>
    </row>
    <row r="60" spans="1:24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30" t="str">
        <f>TEXT(CrowdfundingTable[[#This Row],[Date Created Conversion]],"ddd")</f>
        <v>Mon</v>
      </c>
      <c r="Q60" s="30">
        <f>_xlfn.DAYS(CrowdfundingTable[[#This Row],[Date Ended Conversion]],CrowdfundingTable[[#This Row],[Date Created Conversion]])</f>
        <v>13</v>
      </c>
      <c r="R60" s="5" t="b">
        <v>0</v>
      </c>
      <c r="S60" s="5" t="b">
        <v>0</v>
      </c>
      <c r="T60" s="5" t="s">
        <v>33</v>
      </c>
      <c r="U60" s="5" t="s">
        <v>2043</v>
      </c>
      <c r="V60" s="5" t="s">
        <v>2058</v>
      </c>
      <c r="W60" s="5"/>
      <c r="X60" s="5"/>
    </row>
    <row r="61" spans="1:24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30" t="str">
        <f>TEXT(CrowdfundingTable[[#This Row],[Date Created Conversion]],"ddd")</f>
        <v>Mon</v>
      </c>
      <c r="Q61" s="30">
        <f>_xlfn.DAYS(CrowdfundingTable[[#This Row],[Date Ended Conversion]],CrowdfundingTable[[#This Row],[Date Created Conversion]])</f>
        <v>15</v>
      </c>
      <c r="R61" s="5" t="b">
        <v>0</v>
      </c>
      <c r="S61" s="5" t="b">
        <v>1</v>
      </c>
      <c r="T61" s="5" t="s">
        <v>33</v>
      </c>
      <c r="U61" s="5" t="s">
        <v>2043</v>
      </c>
      <c r="V61" s="5" t="s">
        <v>2058</v>
      </c>
      <c r="W61" s="5"/>
      <c r="X61" s="5"/>
    </row>
    <row r="62" spans="1:24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30" t="str">
        <f>TEXT(CrowdfundingTable[[#This Row],[Date Created Conversion]],"ddd")</f>
        <v>Tue</v>
      </c>
      <c r="Q62" s="30">
        <f>_xlfn.DAYS(CrowdfundingTable[[#This Row],[Date Ended Conversion]],CrowdfundingTable[[#This Row],[Date Created Conversion]])</f>
        <v>3</v>
      </c>
      <c r="R62" s="5" t="b">
        <v>0</v>
      </c>
      <c r="S62" s="5" t="b">
        <v>0</v>
      </c>
      <c r="T62" s="5" t="s">
        <v>33</v>
      </c>
      <c r="U62" s="5" t="s">
        <v>2043</v>
      </c>
      <c r="V62" s="5" t="s">
        <v>2058</v>
      </c>
      <c r="W62" s="5"/>
      <c r="X62" s="5"/>
    </row>
    <row r="63" spans="1:24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30" t="str">
        <f>TEXT(CrowdfundingTable[[#This Row],[Date Created Conversion]],"ddd")</f>
        <v>Mon</v>
      </c>
      <c r="Q63" s="30">
        <f>_xlfn.DAYS(CrowdfundingTable[[#This Row],[Date Ended Conversion]],CrowdfundingTable[[#This Row],[Date Created Conversion]])</f>
        <v>40</v>
      </c>
      <c r="R63" s="5" t="b">
        <v>0</v>
      </c>
      <c r="S63" s="5" t="b">
        <v>0</v>
      </c>
      <c r="T63" s="5" t="s">
        <v>33</v>
      </c>
      <c r="U63" s="5" t="s">
        <v>2043</v>
      </c>
      <c r="V63" s="5" t="s">
        <v>2058</v>
      </c>
      <c r="W63" s="5"/>
      <c r="X63" s="5"/>
    </row>
    <row r="64" spans="1:24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30" t="str">
        <f>TEXT(CrowdfundingTable[[#This Row],[Date Created Conversion]],"ddd")</f>
        <v>Fri</v>
      </c>
      <c r="Q64" s="30">
        <f>_xlfn.DAYS(CrowdfundingTable[[#This Row],[Date Ended Conversion]],CrowdfundingTable[[#This Row],[Date Created Conversion]])</f>
        <v>1</v>
      </c>
      <c r="R64" s="5" t="b">
        <v>0</v>
      </c>
      <c r="S64" s="5" t="b">
        <v>0</v>
      </c>
      <c r="T64" s="5" t="s">
        <v>28</v>
      </c>
      <c r="U64" s="5" t="s">
        <v>2042</v>
      </c>
      <c r="V64" s="5" t="s">
        <v>2067</v>
      </c>
      <c r="W64" s="5"/>
      <c r="X64" s="5"/>
    </row>
    <row r="65" spans="1:24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30" t="str">
        <f>TEXT(CrowdfundingTable[[#This Row],[Date Created Conversion]],"ddd")</f>
        <v>Fri</v>
      </c>
      <c r="Q65" s="30">
        <f>_xlfn.DAYS(CrowdfundingTable[[#This Row],[Date Ended Conversion]],CrowdfundingTable[[#This Row],[Date Created Conversion]])</f>
        <v>6</v>
      </c>
      <c r="R65" s="5" t="b">
        <v>0</v>
      </c>
      <c r="S65" s="5" t="b">
        <v>0</v>
      </c>
      <c r="T65" s="5" t="s">
        <v>33</v>
      </c>
      <c r="U65" s="5" t="s">
        <v>2043</v>
      </c>
      <c r="V65" s="5" t="s">
        <v>2058</v>
      </c>
      <c r="W65" s="5"/>
      <c r="X65" s="5"/>
    </row>
    <row r="66" spans="1:24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30" t="str">
        <f>TEXT(CrowdfundingTable[[#This Row],[Date Created Conversion]],"ddd")</f>
        <v>Mon</v>
      </c>
      <c r="Q66" s="30">
        <f>_xlfn.DAYS(CrowdfundingTable[[#This Row],[Date Ended Conversion]],CrowdfundingTable[[#This Row],[Date Created Conversion]])</f>
        <v>15</v>
      </c>
      <c r="R66" s="5" t="b">
        <v>0</v>
      </c>
      <c r="S66" s="5" t="b">
        <v>1</v>
      </c>
      <c r="T66" s="5" t="s">
        <v>28</v>
      </c>
      <c r="U66" s="5" t="s">
        <v>2042</v>
      </c>
      <c r="V66" s="5" t="s">
        <v>2067</v>
      </c>
      <c r="W66" s="5"/>
      <c r="X66" s="5"/>
    </row>
    <row r="67" spans="1:24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30" t="str">
        <f>TEXT(CrowdfundingTable[[#This Row],[Date Created Conversion]],"ddd")</f>
        <v>Thu</v>
      </c>
      <c r="Q67" s="30">
        <f>_xlfn.DAYS(CrowdfundingTable[[#This Row],[Date Ended Conversion]],CrowdfundingTable[[#This Row],[Date Created Conversion]])</f>
        <v>7</v>
      </c>
      <c r="R67" s="5" t="b">
        <v>0</v>
      </c>
      <c r="S67" s="5" t="b">
        <v>0</v>
      </c>
      <c r="T67" s="5" t="s">
        <v>33</v>
      </c>
      <c r="U67" s="5" t="s">
        <v>2043</v>
      </c>
      <c r="V67" s="5" t="s">
        <v>2058</v>
      </c>
      <c r="W67" s="5"/>
      <c r="X67" s="5"/>
    </row>
    <row r="68" spans="1:24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30" t="str">
        <f>TEXT(CrowdfundingTable[[#This Row],[Date Created Conversion]],"ddd")</f>
        <v>Wed</v>
      </c>
      <c r="Q68" s="30">
        <f>_xlfn.DAYS(CrowdfundingTable[[#This Row],[Date Ended Conversion]],CrowdfundingTable[[#This Row],[Date Created Conversion]])</f>
        <v>5</v>
      </c>
      <c r="R68" s="5" t="b">
        <v>0</v>
      </c>
      <c r="S68" s="5" t="b">
        <v>1</v>
      </c>
      <c r="T68" s="5" t="s">
        <v>33</v>
      </c>
      <c r="U68" s="5" t="s">
        <v>2043</v>
      </c>
      <c r="V68" s="5" t="s">
        <v>2058</v>
      </c>
      <c r="W68" s="5"/>
      <c r="X68" s="5"/>
    </row>
    <row r="69" spans="1:24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30" t="str">
        <f>TEXT(CrowdfundingTable[[#This Row],[Date Created Conversion]],"ddd")</f>
        <v>Mon</v>
      </c>
      <c r="Q69" s="30">
        <f>_xlfn.DAYS(CrowdfundingTable[[#This Row],[Date Ended Conversion]],CrowdfundingTable[[#This Row],[Date Created Conversion]])</f>
        <v>5</v>
      </c>
      <c r="R69" s="5" t="b">
        <v>0</v>
      </c>
      <c r="S69" s="5" t="b">
        <v>1</v>
      </c>
      <c r="T69" s="5" t="s">
        <v>65</v>
      </c>
      <c r="U69" s="5" t="s">
        <v>2042</v>
      </c>
      <c r="V69" s="5" t="s">
        <v>2066</v>
      </c>
      <c r="W69" s="5"/>
      <c r="X69" s="5"/>
    </row>
    <row r="70" spans="1:24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30" t="str">
        <f>TEXT(CrowdfundingTable[[#This Row],[Date Created Conversion]],"ddd")</f>
        <v>Thu</v>
      </c>
      <c r="Q70" s="30">
        <f>_xlfn.DAYS(CrowdfundingTable[[#This Row],[Date Ended Conversion]],CrowdfundingTable[[#This Row],[Date Created Conversion]])</f>
        <v>47</v>
      </c>
      <c r="R70" s="5" t="b">
        <v>0</v>
      </c>
      <c r="S70" s="5" t="b">
        <v>1</v>
      </c>
      <c r="T70" s="5" t="s">
        <v>33</v>
      </c>
      <c r="U70" s="5" t="s">
        <v>2043</v>
      </c>
      <c r="V70" s="5" t="s">
        <v>2058</v>
      </c>
      <c r="W70" s="5"/>
      <c r="X70" s="5"/>
    </row>
    <row r="71" spans="1:24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30" t="str">
        <f>TEXT(CrowdfundingTable[[#This Row],[Date Created Conversion]],"ddd")</f>
        <v>Sun</v>
      </c>
      <c r="Q71" s="30">
        <f>_xlfn.DAYS(CrowdfundingTable[[#This Row],[Date Ended Conversion]],CrowdfundingTable[[#This Row],[Date Created Conversion]])</f>
        <v>34</v>
      </c>
      <c r="R71" s="5" t="b">
        <v>0</v>
      </c>
      <c r="S71" s="5" t="b">
        <v>0</v>
      </c>
      <c r="T71" s="5" t="s">
        <v>33</v>
      </c>
      <c r="U71" s="5" t="s">
        <v>2043</v>
      </c>
      <c r="V71" s="5" t="s">
        <v>2058</v>
      </c>
      <c r="W71" s="5"/>
      <c r="X71" s="5"/>
    </row>
    <row r="72" spans="1:24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30" t="str">
        <f>TEXT(CrowdfundingTable[[#This Row],[Date Created Conversion]],"ddd")</f>
        <v>Tue</v>
      </c>
      <c r="Q72" s="30">
        <f>_xlfn.DAYS(CrowdfundingTable[[#This Row],[Date Ended Conversion]],CrowdfundingTable[[#This Row],[Date Created Conversion]])</f>
        <v>49</v>
      </c>
      <c r="R72" s="5" t="b">
        <v>0</v>
      </c>
      <c r="S72" s="5" t="b">
        <v>1</v>
      </c>
      <c r="T72" s="5" t="s">
        <v>33</v>
      </c>
      <c r="U72" s="5" t="s">
        <v>2043</v>
      </c>
      <c r="V72" s="5" t="s">
        <v>2058</v>
      </c>
      <c r="W72" s="5"/>
      <c r="X72" s="5"/>
    </row>
    <row r="73" spans="1:24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30" t="str">
        <f>TEXT(CrowdfundingTable[[#This Row],[Date Created Conversion]],"ddd")</f>
        <v>Sat</v>
      </c>
      <c r="Q73" s="30">
        <f>_xlfn.DAYS(CrowdfundingTable[[#This Row],[Date Ended Conversion]],CrowdfundingTable[[#This Row],[Date Created Conversion]])</f>
        <v>4</v>
      </c>
      <c r="R73" s="5" t="b">
        <v>0</v>
      </c>
      <c r="S73" s="5" t="b">
        <v>0</v>
      </c>
      <c r="T73" s="5" t="s">
        <v>33</v>
      </c>
      <c r="U73" s="5" t="s">
        <v>2043</v>
      </c>
      <c r="V73" s="5" t="s">
        <v>2058</v>
      </c>
      <c r="W73" s="5"/>
      <c r="X73" s="5"/>
    </row>
    <row r="74" spans="1:24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30" t="str">
        <f>TEXT(CrowdfundingTable[[#This Row],[Date Created Conversion]],"ddd")</f>
        <v>Wed</v>
      </c>
      <c r="Q74" s="30">
        <f>_xlfn.DAYS(CrowdfundingTable[[#This Row],[Date Ended Conversion]],CrowdfundingTable[[#This Row],[Date Created Conversion]])</f>
        <v>36</v>
      </c>
      <c r="R74" s="5" t="b">
        <v>0</v>
      </c>
      <c r="S74" s="5" t="b">
        <v>0</v>
      </c>
      <c r="T74" s="5" t="s">
        <v>71</v>
      </c>
      <c r="U74" s="5" t="s">
        <v>2035</v>
      </c>
      <c r="V74" s="5" t="s">
        <v>2045</v>
      </c>
      <c r="W74" s="5"/>
      <c r="X74" s="5"/>
    </row>
    <row r="75" spans="1:24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30" t="str">
        <f>TEXT(CrowdfundingTable[[#This Row],[Date Created Conversion]],"ddd")</f>
        <v>Sun</v>
      </c>
      <c r="Q75" s="30">
        <f>_xlfn.DAYS(CrowdfundingTable[[#This Row],[Date Ended Conversion]],CrowdfundingTable[[#This Row],[Date Created Conversion]])</f>
        <v>3</v>
      </c>
      <c r="R75" s="5" t="b">
        <v>0</v>
      </c>
      <c r="S75" s="5" t="b">
        <v>0</v>
      </c>
      <c r="T75" s="5" t="s">
        <v>159</v>
      </c>
      <c r="U75" s="5" t="s">
        <v>2039</v>
      </c>
      <c r="V75" s="5" t="s">
        <v>2053</v>
      </c>
      <c r="W75" s="5"/>
      <c r="X75" s="5"/>
    </row>
    <row r="76" spans="1:24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30" t="str">
        <f>TEXT(CrowdfundingTable[[#This Row],[Date Created Conversion]],"ddd")</f>
        <v>Sun</v>
      </c>
      <c r="Q76" s="30">
        <f>_xlfn.DAYS(CrowdfundingTable[[#This Row],[Date Ended Conversion]],CrowdfundingTable[[#This Row],[Date Created Conversion]])</f>
        <v>1</v>
      </c>
      <c r="R76" s="5" t="b">
        <v>0</v>
      </c>
      <c r="S76" s="5" t="b">
        <v>0</v>
      </c>
      <c r="T76" s="5" t="s">
        <v>148</v>
      </c>
      <c r="U76" s="5" t="s">
        <v>2039</v>
      </c>
      <c r="V76" s="5" t="s">
        <v>2054</v>
      </c>
      <c r="W76" s="5"/>
      <c r="X76" s="5"/>
    </row>
    <row r="77" spans="1:24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30" t="str">
        <f>TEXT(CrowdfundingTable[[#This Row],[Date Created Conversion]],"ddd")</f>
        <v>Sun</v>
      </c>
      <c r="Q77" s="30">
        <f>_xlfn.DAYS(CrowdfundingTable[[#This Row],[Date Ended Conversion]],CrowdfundingTable[[#This Row],[Date Created Conversion]])</f>
        <v>8</v>
      </c>
      <c r="R77" s="5" t="b">
        <v>0</v>
      </c>
      <c r="S77" s="5" t="b">
        <v>0</v>
      </c>
      <c r="T77" s="5" t="s">
        <v>122</v>
      </c>
      <c r="U77" s="5" t="s">
        <v>2040</v>
      </c>
      <c r="V77" s="5" t="s">
        <v>2057</v>
      </c>
      <c r="W77" s="5"/>
      <c r="X77" s="5"/>
    </row>
    <row r="78" spans="1:24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30" t="str">
        <f>TEXT(CrowdfundingTable[[#This Row],[Date Created Conversion]],"ddd")</f>
        <v>Fri</v>
      </c>
      <c r="Q78" s="30">
        <f>_xlfn.DAYS(CrowdfundingTable[[#This Row],[Date Ended Conversion]],CrowdfundingTable[[#This Row],[Date Created Conversion]])</f>
        <v>49</v>
      </c>
      <c r="R78" s="5" t="b">
        <v>1</v>
      </c>
      <c r="S78" s="5" t="b">
        <v>1</v>
      </c>
      <c r="T78" s="5" t="s">
        <v>33</v>
      </c>
      <c r="U78" s="5" t="s">
        <v>2043</v>
      </c>
      <c r="V78" s="5" t="s">
        <v>2058</v>
      </c>
      <c r="W78" s="5"/>
      <c r="X78" s="5"/>
    </row>
    <row r="79" spans="1:24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30" t="str">
        <f>TEXT(CrowdfundingTable[[#This Row],[Date Created Conversion]],"ddd")</f>
        <v>Mon</v>
      </c>
      <c r="Q79" s="30">
        <f>_xlfn.DAYS(CrowdfundingTable[[#This Row],[Date Ended Conversion]],CrowdfundingTable[[#This Row],[Date Created Conversion]])</f>
        <v>14</v>
      </c>
      <c r="R79" s="5" t="b">
        <v>0</v>
      </c>
      <c r="S79" s="5" t="b">
        <v>1</v>
      </c>
      <c r="T79" s="5" t="s">
        <v>71</v>
      </c>
      <c r="U79" s="5" t="s">
        <v>2035</v>
      </c>
      <c r="V79" s="5" t="s">
        <v>2045</v>
      </c>
      <c r="W79" s="5"/>
      <c r="X79" s="5"/>
    </row>
    <row r="80" spans="1:24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30" t="str">
        <f>TEXT(CrowdfundingTable[[#This Row],[Date Created Conversion]],"ddd")</f>
        <v>Mon</v>
      </c>
      <c r="Q80" s="30">
        <f>_xlfn.DAYS(CrowdfundingTable[[#This Row],[Date Ended Conversion]],CrowdfundingTable[[#This Row],[Date Created Conversion]])</f>
        <v>1</v>
      </c>
      <c r="R80" s="5" t="b">
        <v>0</v>
      </c>
      <c r="S80" s="5" t="b">
        <v>0</v>
      </c>
      <c r="T80" s="5" t="s">
        <v>206</v>
      </c>
      <c r="U80" s="5" t="s">
        <v>2041</v>
      </c>
      <c r="V80" s="5" t="s">
        <v>2064</v>
      </c>
      <c r="W80" s="5"/>
      <c r="X80" s="5"/>
    </row>
    <row r="81" spans="1:24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30" t="str">
        <f>TEXT(CrowdfundingTable[[#This Row],[Date Created Conversion]],"ddd")</f>
        <v>Sat</v>
      </c>
      <c r="Q81" s="30">
        <f>_xlfn.DAYS(CrowdfundingTable[[#This Row],[Date Ended Conversion]],CrowdfundingTable[[#This Row],[Date Created Conversion]])</f>
        <v>5</v>
      </c>
      <c r="R81" s="5" t="b">
        <v>0</v>
      </c>
      <c r="S81" s="5" t="b">
        <v>0</v>
      </c>
      <c r="T81" s="5" t="s">
        <v>33</v>
      </c>
      <c r="U81" s="5" t="s">
        <v>2043</v>
      </c>
      <c r="V81" s="5" t="s">
        <v>2058</v>
      </c>
      <c r="W81" s="5"/>
      <c r="X81" s="5"/>
    </row>
    <row r="82" spans="1:24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30" t="str">
        <f>TEXT(CrowdfundingTable[[#This Row],[Date Created Conversion]],"ddd")</f>
        <v>Tue</v>
      </c>
      <c r="Q82" s="30">
        <f>_xlfn.DAYS(CrowdfundingTable[[#This Row],[Date Ended Conversion]],CrowdfundingTable[[#This Row],[Date Created Conversion]])</f>
        <v>30</v>
      </c>
      <c r="R82" s="5" t="b">
        <v>0</v>
      </c>
      <c r="S82" s="5" t="b">
        <v>0</v>
      </c>
      <c r="T82" s="5" t="s">
        <v>89</v>
      </c>
      <c r="U82" s="5" t="s">
        <v>2037</v>
      </c>
      <c r="V82" s="5" t="s">
        <v>2065</v>
      </c>
      <c r="W82" s="5"/>
      <c r="X82" s="5"/>
    </row>
    <row r="83" spans="1:24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30" t="str">
        <f>TEXT(CrowdfundingTable[[#This Row],[Date Created Conversion]],"ddd")</f>
        <v>Thu</v>
      </c>
      <c r="Q83" s="30">
        <f>_xlfn.DAYS(CrowdfundingTable[[#This Row],[Date Ended Conversion]],CrowdfundingTable[[#This Row],[Date Created Conversion]])</f>
        <v>25</v>
      </c>
      <c r="R83" s="5" t="b">
        <v>0</v>
      </c>
      <c r="S83" s="5" t="b">
        <v>0</v>
      </c>
      <c r="T83" s="5" t="s">
        <v>23</v>
      </c>
      <c r="U83" s="5" t="s">
        <v>2039</v>
      </c>
      <c r="V83" s="5" t="s">
        <v>2060</v>
      </c>
      <c r="W83" s="5"/>
      <c r="X83" s="5"/>
    </row>
    <row r="84" spans="1:24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30" t="str">
        <f>TEXT(CrowdfundingTable[[#This Row],[Date Created Conversion]],"ddd")</f>
        <v>Thu</v>
      </c>
      <c r="Q84" s="30">
        <f>_xlfn.DAYS(CrowdfundingTable[[#This Row],[Date Ended Conversion]],CrowdfundingTable[[#This Row],[Date Created Conversion]])</f>
        <v>7</v>
      </c>
      <c r="R84" s="5" t="b">
        <v>0</v>
      </c>
      <c r="S84" s="5" t="b">
        <v>1</v>
      </c>
      <c r="T84" s="5" t="s">
        <v>89</v>
      </c>
      <c r="U84" s="5" t="s">
        <v>2037</v>
      </c>
      <c r="V84" s="5" t="s">
        <v>2065</v>
      </c>
      <c r="W84" s="5"/>
      <c r="X84" s="5"/>
    </row>
    <row r="85" spans="1:24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30" t="str">
        <f>TEXT(CrowdfundingTable[[#This Row],[Date Created Conversion]],"ddd")</f>
        <v>Thu</v>
      </c>
      <c r="Q85" s="30">
        <f>_xlfn.DAYS(CrowdfundingTable[[#This Row],[Date Ended Conversion]],CrowdfundingTable[[#This Row],[Date Created Conversion]])</f>
        <v>22</v>
      </c>
      <c r="R85" s="5" t="b">
        <v>0</v>
      </c>
      <c r="S85" s="5" t="b">
        <v>0</v>
      </c>
      <c r="T85" s="5" t="s">
        <v>50</v>
      </c>
      <c r="U85" s="5" t="s">
        <v>2039</v>
      </c>
      <c r="V85" s="5" t="s">
        <v>2049</v>
      </c>
      <c r="W85" s="5"/>
      <c r="X85" s="5"/>
    </row>
    <row r="86" spans="1:24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30" t="str">
        <f>TEXT(CrowdfundingTable[[#This Row],[Date Created Conversion]],"ddd")</f>
        <v>Sat</v>
      </c>
      <c r="Q86" s="30">
        <f>_xlfn.DAYS(CrowdfundingTable[[#This Row],[Date Ended Conversion]],CrowdfundingTable[[#This Row],[Date Created Conversion]])</f>
        <v>10</v>
      </c>
      <c r="R86" s="5" t="b">
        <v>0</v>
      </c>
      <c r="S86" s="5" t="b">
        <v>0</v>
      </c>
      <c r="T86" s="5" t="s">
        <v>65</v>
      </c>
      <c r="U86" s="5" t="s">
        <v>2042</v>
      </c>
      <c r="V86" s="5" t="s">
        <v>2066</v>
      </c>
      <c r="W86" s="5"/>
      <c r="X86" s="5"/>
    </row>
    <row r="87" spans="1:24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30" t="str">
        <f>TEXT(CrowdfundingTable[[#This Row],[Date Created Conversion]],"ddd")</f>
        <v>Sun</v>
      </c>
      <c r="Q87" s="30">
        <f>_xlfn.DAYS(CrowdfundingTable[[#This Row],[Date Ended Conversion]],CrowdfundingTable[[#This Row],[Date Created Conversion]])</f>
        <v>8</v>
      </c>
      <c r="R87" s="5" t="b">
        <v>0</v>
      </c>
      <c r="S87" s="5" t="b">
        <v>0</v>
      </c>
      <c r="T87" s="5" t="s">
        <v>60</v>
      </c>
      <c r="U87" s="5" t="s">
        <v>2039</v>
      </c>
      <c r="V87" s="5" t="s">
        <v>2052</v>
      </c>
      <c r="W87" s="5"/>
      <c r="X87" s="5"/>
    </row>
    <row r="88" spans="1:24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30" t="str">
        <f>TEXT(CrowdfundingTable[[#This Row],[Date Created Conversion]],"ddd")</f>
        <v>Mon</v>
      </c>
      <c r="Q88" s="30">
        <f>_xlfn.DAYS(CrowdfundingTable[[#This Row],[Date Ended Conversion]],CrowdfundingTable[[#This Row],[Date Created Conversion]])</f>
        <v>13</v>
      </c>
      <c r="R88" s="5" t="b">
        <v>1</v>
      </c>
      <c r="S88" s="5" t="b">
        <v>0</v>
      </c>
      <c r="T88" s="5" t="s">
        <v>33</v>
      </c>
      <c r="U88" s="5" t="s">
        <v>2043</v>
      </c>
      <c r="V88" s="5" t="s">
        <v>2058</v>
      </c>
      <c r="W88" s="5"/>
      <c r="X88" s="5"/>
    </row>
    <row r="89" spans="1:24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30" t="str">
        <f>TEXT(CrowdfundingTable[[#This Row],[Date Created Conversion]],"ddd")</f>
        <v>Tue</v>
      </c>
      <c r="Q89" s="30">
        <f>_xlfn.DAYS(CrowdfundingTable[[#This Row],[Date Ended Conversion]],CrowdfundingTable[[#This Row],[Date Created Conversion]])</f>
        <v>11</v>
      </c>
      <c r="R89" s="5" t="b">
        <v>0</v>
      </c>
      <c r="S89" s="5" t="b">
        <v>1</v>
      </c>
      <c r="T89" s="5" t="s">
        <v>23</v>
      </c>
      <c r="U89" s="5" t="s">
        <v>2039</v>
      </c>
      <c r="V89" s="5" t="s">
        <v>2060</v>
      </c>
      <c r="W89" s="5"/>
      <c r="X89" s="5"/>
    </row>
    <row r="90" spans="1:24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30" t="str">
        <f>TEXT(CrowdfundingTable[[#This Row],[Date Created Conversion]],"ddd")</f>
        <v>Thu</v>
      </c>
      <c r="Q90" s="30">
        <f>_xlfn.DAYS(CrowdfundingTable[[#This Row],[Date Ended Conversion]],CrowdfundingTable[[#This Row],[Date Created Conversion]])</f>
        <v>22</v>
      </c>
      <c r="R90" s="5" t="b">
        <v>0</v>
      </c>
      <c r="S90" s="5" t="b">
        <v>0</v>
      </c>
      <c r="T90" s="5" t="s">
        <v>206</v>
      </c>
      <c r="U90" s="5" t="s">
        <v>2041</v>
      </c>
      <c r="V90" s="5" t="s">
        <v>2064</v>
      </c>
      <c r="W90" s="5"/>
      <c r="X90" s="5"/>
    </row>
    <row r="91" spans="1:24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30" t="str">
        <f>TEXT(CrowdfundingTable[[#This Row],[Date Created Conversion]],"ddd")</f>
        <v>Thu</v>
      </c>
      <c r="Q91" s="30">
        <f>_xlfn.DAYS(CrowdfundingTable[[#This Row],[Date Ended Conversion]],CrowdfundingTable[[#This Row],[Date Created Conversion]])</f>
        <v>2</v>
      </c>
      <c r="R91" s="5" t="b">
        <v>0</v>
      </c>
      <c r="S91" s="5" t="b">
        <v>0</v>
      </c>
      <c r="T91" s="5" t="s">
        <v>33</v>
      </c>
      <c r="U91" s="5" t="s">
        <v>2043</v>
      </c>
      <c r="V91" s="5" t="s">
        <v>2058</v>
      </c>
      <c r="W91" s="5"/>
      <c r="X91" s="5"/>
    </row>
    <row r="92" spans="1:24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30" t="str">
        <f>TEXT(CrowdfundingTable[[#This Row],[Date Created Conversion]],"ddd")</f>
        <v>Thu</v>
      </c>
      <c r="Q92" s="30">
        <f>_xlfn.DAYS(CrowdfundingTable[[#This Row],[Date Ended Conversion]],CrowdfundingTable[[#This Row],[Date Created Conversion]])</f>
        <v>0</v>
      </c>
      <c r="R92" s="5" t="b">
        <v>0</v>
      </c>
      <c r="S92" s="5" t="b">
        <v>1</v>
      </c>
      <c r="T92" s="5" t="s">
        <v>33</v>
      </c>
      <c r="U92" s="5" t="s">
        <v>2043</v>
      </c>
      <c r="V92" s="5" t="s">
        <v>2058</v>
      </c>
      <c r="W92" s="5"/>
      <c r="X92" s="5"/>
    </row>
    <row r="93" spans="1:24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30" t="str">
        <f>TEXT(CrowdfundingTable[[#This Row],[Date Created Conversion]],"ddd")</f>
        <v>Sat</v>
      </c>
      <c r="Q93" s="30">
        <f>_xlfn.DAYS(CrowdfundingTable[[#This Row],[Date Ended Conversion]],CrowdfundingTable[[#This Row],[Date Created Conversion]])</f>
        <v>28</v>
      </c>
      <c r="R93" s="5" t="b">
        <v>0</v>
      </c>
      <c r="S93" s="5" t="b">
        <v>0</v>
      </c>
      <c r="T93" s="5" t="s">
        <v>206</v>
      </c>
      <c r="U93" s="5" t="s">
        <v>2041</v>
      </c>
      <c r="V93" s="5" t="s">
        <v>2064</v>
      </c>
      <c r="W93" s="5"/>
      <c r="X93" s="5"/>
    </row>
    <row r="94" spans="1:24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30" t="str">
        <f>TEXT(CrowdfundingTable[[#This Row],[Date Created Conversion]],"ddd")</f>
        <v>Wed</v>
      </c>
      <c r="Q94" s="30">
        <f>_xlfn.DAYS(CrowdfundingTable[[#This Row],[Date Ended Conversion]],CrowdfundingTable[[#This Row],[Date Created Conversion]])</f>
        <v>1</v>
      </c>
      <c r="R94" s="5" t="b">
        <v>0</v>
      </c>
      <c r="S94" s="5" t="b">
        <v>1</v>
      </c>
      <c r="T94" s="5" t="s">
        <v>89</v>
      </c>
      <c r="U94" s="5" t="s">
        <v>2037</v>
      </c>
      <c r="V94" s="5" t="s">
        <v>2065</v>
      </c>
      <c r="W94" s="5"/>
      <c r="X94" s="5"/>
    </row>
    <row r="95" spans="1:24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30" t="str">
        <f>TEXT(CrowdfundingTable[[#This Row],[Date Created Conversion]],"ddd")</f>
        <v>Sat</v>
      </c>
      <c r="Q95" s="30">
        <f>_xlfn.DAYS(CrowdfundingTable[[#This Row],[Date Ended Conversion]],CrowdfundingTable[[#This Row],[Date Created Conversion]])</f>
        <v>4</v>
      </c>
      <c r="R95" s="5" t="b">
        <v>0</v>
      </c>
      <c r="S95" s="5" t="b">
        <v>1</v>
      </c>
      <c r="T95" s="5" t="s">
        <v>33</v>
      </c>
      <c r="U95" s="5" t="s">
        <v>2043</v>
      </c>
      <c r="V95" s="5" t="s">
        <v>2058</v>
      </c>
      <c r="W95" s="5"/>
      <c r="X95" s="5"/>
    </row>
    <row r="96" spans="1:24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30" t="str">
        <f>TEXT(CrowdfundingTable[[#This Row],[Date Created Conversion]],"ddd")</f>
        <v>Sun</v>
      </c>
      <c r="Q96" s="30">
        <f>_xlfn.DAYS(CrowdfundingTable[[#This Row],[Date Ended Conversion]],CrowdfundingTable[[#This Row],[Date Created Conversion]])</f>
        <v>11</v>
      </c>
      <c r="R96" s="5" t="b">
        <v>0</v>
      </c>
      <c r="S96" s="5" t="b">
        <v>0</v>
      </c>
      <c r="T96" s="5" t="s">
        <v>28</v>
      </c>
      <c r="U96" s="5" t="s">
        <v>2042</v>
      </c>
      <c r="V96" s="5" t="s">
        <v>2067</v>
      </c>
      <c r="W96" s="5"/>
      <c r="X96" s="5"/>
    </row>
    <row r="97" spans="1:24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30" t="str">
        <f>TEXT(CrowdfundingTable[[#This Row],[Date Created Conversion]],"ddd")</f>
        <v>Mon</v>
      </c>
      <c r="Q97" s="30">
        <f>_xlfn.DAYS(CrowdfundingTable[[#This Row],[Date Ended Conversion]],CrowdfundingTable[[#This Row],[Date Created Conversion]])</f>
        <v>7</v>
      </c>
      <c r="R97" s="5" t="b">
        <v>0</v>
      </c>
      <c r="S97" s="5" t="b">
        <v>0</v>
      </c>
      <c r="T97" s="5" t="s">
        <v>42</v>
      </c>
      <c r="U97" s="5" t="s">
        <v>2035</v>
      </c>
      <c r="V97" s="5" t="s">
        <v>2047</v>
      </c>
      <c r="W97" s="5"/>
      <c r="X97" s="5"/>
    </row>
    <row r="98" spans="1:24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30" t="str">
        <f>TEXT(CrowdfundingTable[[#This Row],[Date Created Conversion]],"ddd")</f>
        <v>Thu</v>
      </c>
      <c r="Q98" s="30">
        <f>_xlfn.DAYS(CrowdfundingTable[[#This Row],[Date Ended Conversion]],CrowdfundingTable[[#This Row],[Date Created Conversion]])</f>
        <v>13</v>
      </c>
      <c r="R98" s="5" t="b">
        <v>0</v>
      </c>
      <c r="S98" s="5" t="b">
        <v>0</v>
      </c>
      <c r="T98" s="5" t="s">
        <v>33</v>
      </c>
      <c r="U98" s="5" t="s">
        <v>2043</v>
      </c>
      <c r="V98" s="5" t="s">
        <v>2058</v>
      </c>
      <c r="W98" s="5"/>
      <c r="X98" s="5"/>
    </row>
    <row r="99" spans="1:24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30" t="str">
        <f>TEXT(CrowdfundingTable[[#This Row],[Date Created Conversion]],"ddd")</f>
        <v>Thu</v>
      </c>
      <c r="Q99" s="30">
        <f>_xlfn.DAYS(CrowdfundingTable[[#This Row],[Date Ended Conversion]],CrowdfundingTable[[#This Row],[Date Created Conversion]])</f>
        <v>54</v>
      </c>
      <c r="R99" s="5" t="b">
        <v>0</v>
      </c>
      <c r="S99" s="5" t="b">
        <v>0</v>
      </c>
      <c r="T99" s="5" t="s">
        <v>17</v>
      </c>
      <c r="U99" s="5" t="s">
        <v>2036</v>
      </c>
      <c r="V99" s="5" t="s">
        <v>2051</v>
      </c>
      <c r="W99" s="5"/>
      <c r="X99" s="5"/>
    </row>
    <row r="100" spans="1:24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30" t="str">
        <f>TEXT(CrowdfundingTable[[#This Row],[Date Created Conversion]],"ddd")</f>
        <v>Mon</v>
      </c>
      <c r="Q100" s="30">
        <f>_xlfn.DAYS(CrowdfundingTable[[#This Row],[Date Ended Conversion]],CrowdfundingTable[[#This Row],[Date Created Conversion]])</f>
        <v>4</v>
      </c>
      <c r="R100" s="5" t="b">
        <v>0</v>
      </c>
      <c r="S100" s="5" t="b">
        <v>0</v>
      </c>
      <c r="T100" s="5" t="s">
        <v>89</v>
      </c>
      <c r="U100" s="5" t="s">
        <v>2037</v>
      </c>
      <c r="V100" s="5" t="s">
        <v>2065</v>
      </c>
      <c r="W100" s="5"/>
      <c r="X100" s="5"/>
    </row>
    <row r="101" spans="1:24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30" t="str">
        <f>TEXT(CrowdfundingTable[[#This Row],[Date Created Conversion]],"ddd")</f>
        <v>Tue</v>
      </c>
      <c r="Q101" s="30">
        <f>_xlfn.DAYS(CrowdfundingTable[[#This Row],[Date Ended Conversion]],CrowdfundingTable[[#This Row],[Date Created Conversion]])</f>
        <v>29</v>
      </c>
      <c r="R101" s="5" t="b">
        <v>0</v>
      </c>
      <c r="S101" s="5" t="b">
        <v>0</v>
      </c>
      <c r="T101" s="5" t="s">
        <v>33</v>
      </c>
      <c r="U101" s="5" t="s">
        <v>2043</v>
      </c>
      <c r="V101" s="5" t="s">
        <v>2058</v>
      </c>
      <c r="W101" s="5"/>
      <c r="X101" s="5"/>
    </row>
    <row r="102" spans="1:24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30" t="str">
        <f>TEXT(CrowdfundingTable[[#This Row],[Date Created Conversion]],"ddd")</f>
        <v>Wed</v>
      </c>
      <c r="Q102" s="30">
        <f>_xlfn.DAYS(CrowdfundingTable[[#This Row],[Date Ended Conversion]],CrowdfundingTable[[#This Row],[Date Created Conversion]])</f>
        <v>18</v>
      </c>
      <c r="R102" s="5" t="b">
        <v>0</v>
      </c>
      <c r="S102" s="5" t="b">
        <v>0</v>
      </c>
      <c r="T102" s="5" t="s">
        <v>33</v>
      </c>
      <c r="U102" s="5" t="s">
        <v>2043</v>
      </c>
      <c r="V102" s="5" t="s">
        <v>2058</v>
      </c>
      <c r="W102" s="5"/>
      <c r="X102" s="5"/>
    </row>
    <row r="103" spans="1:24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30" t="str">
        <f>TEXT(CrowdfundingTable[[#This Row],[Date Created Conversion]],"ddd")</f>
        <v>Sat</v>
      </c>
      <c r="Q103" s="30">
        <f>_xlfn.DAYS(CrowdfundingTable[[#This Row],[Date Ended Conversion]],CrowdfundingTable[[#This Row],[Date Created Conversion]])</f>
        <v>7</v>
      </c>
      <c r="R103" s="5" t="b">
        <v>0</v>
      </c>
      <c r="S103" s="5" t="b">
        <v>1</v>
      </c>
      <c r="T103" s="5" t="s">
        <v>50</v>
      </c>
      <c r="U103" s="5" t="s">
        <v>2039</v>
      </c>
      <c r="V103" s="5" t="s">
        <v>2049</v>
      </c>
      <c r="W103" s="5"/>
      <c r="X103" s="5"/>
    </row>
    <row r="104" spans="1:24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30" t="str">
        <f>TEXT(CrowdfundingTable[[#This Row],[Date Created Conversion]],"ddd")</f>
        <v>Mon</v>
      </c>
      <c r="Q104" s="30">
        <f>_xlfn.DAYS(CrowdfundingTable[[#This Row],[Date Ended Conversion]],CrowdfundingTable[[#This Row],[Date Created Conversion]])</f>
        <v>7</v>
      </c>
      <c r="R104" s="5" t="b">
        <v>0</v>
      </c>
      <c r="S104" s="5" t="b">
        <v>1</v>
      </c>
      <c r="T104" s="5" t="s">
        <v>65</v>
      </c>
      <c r="U104" s="5" t="s">
        <v>2042</v>
      </c>
      <c r="V104" s="5" t="s">
        <v>2066</v>
      </c>
      <c r="W104" s="5"/>
      <c r="X104" s="5"/>
    </row>
    <row r="105" spans="1:24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30" t="str">
        <f>TEXT(CrowdfundingTable[[#This Row],[Date Created Conversion]],"ddd")</f>
        <v>Sun</v>
      </c>
      <c r="Q105" s="30">
        <f>_xlfn.DAYS(CrowdfundingTable[[#This Row],[Date Ended Conversion]],CrowdfundingTable[[#This Row],[Date Created Conversion]])</f>
        <v>9</v>
      </c>
      <c r="R105" s="5" t="b">
        <v>0</v>
      </c>
      <c r="S105" s="5" t="b">
        <v>0</v>
      </c>
      <c r="T105" s="5" t="s">
        <v>50</v>
      </c>
      <c r="U105" s="5" t="s">
        <v>2039</v>
      </c>
      <c r="V105" s="5" t="s">
        <v>2049</v>
      </c>
      <c r="W105" s="5"/>
      <c r="X105" s="5"/>
    </row>
    <row r="106" spans="1:24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30" t="str">
        <f>TEXT(CrowdfundingTable[[#This Row],[Date Created Conversion]],"ddd")</f>
        <v>Tue</v>
      </c>
      <c r="Q106" s="30">
        <f>_xlfn.DAYS(CrowdfundingTable[[#This Row],[Date Ended Conversion]],CrowdfundingTable[[#This Row],[Date Created Conversion]])</f>
        <v>1</v>
      </c>
      <c r="R106" s="5" t="b">
        <v>0</v>
      </c>
      <c r="S106" s="5" t="b">
        <v>0</v>
      </c>
      <c r="T106" s="5" t="s">
        <v>60</v>
      </c>
      <c r="U106" s="5" t="s">
        <v>2039</v>
      </c>
      <c r="V106" s="5" t="s">
        <v>2052</v>
      </c>
      <c r="W106" s="5"/>
      <c r="X106" s="5"/>
    </row>
    <row r="107" spans="1:24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30" t="str">
        <f>TEXT(CrowdfundingTable[[#This Row],[Date Created Conversion]],"ddd")</f>
        <v>Tue</v>
      </c>
      <c r="Q107" s="30">
        <f>_xlfn.DAYS(CrowdfundingTable[[#This Row],[Date Ended Conversion]],CrowdfundingTable[[#This Row],[Date Created Conversion]])</f>
        <v>18</v>
      </c>
      <c r="R107" s="5" t="b">
        <v>0</v>
      </c>
      <c r="S107" s="5" t="b">
        <v>0</v>
      </c>
      <c r="T107" s="5" t="s">
        <v>28</v>
      </c>
      <c r="U107" s="5" t="s">
        <v>2042</v>
      </c>
      <c r="V107" s="5" t="s">
        <v>2067</v>
      </c>
      <c r="W107" s="5"/>
      <c r="X107" s="5"/>
    </row>
    <row r="108" spans="1:24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30" t="str">
        <f>TEXT(CrowdfundingTable[[#This Row],[Date Created Conversion]],"ddd")</f>
        <v>Sun</v>
      </c>
      <c r="Q108" s="30">
        <f>_xlfn.DAYS(CrowdfundingTable[[#This Row],[Date Ended Conversion]],CrowdfundingTable[[#This Row],[Date Created Conversion]])</f>
        <v>5</v>
      </c>
      <c r="R108" s="5" t="b">
        <v>0</v>
      </c>
      <c r="S108" s="5" t="b">
        <v>0</v>
      </c>
      <c r="T108" s="5" t="s">
        <v>33</v>
      </c>
      <c r="U108" s="5" t="s">
        <v>2043</v>
      </c>
      <c r="V108" s="5" t="s">
        <v>2058</v>
      </c>
      <c r="W108" s="5"/>
      <c r="X108" s="5"/>
    </row>
    <row r="109" spans="1:24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30" t="str">
        <f>TEXT(CrowdfundingTable[[#This Row],[Date Created Conversion]],"ddd")</f>
        <v>Mon</v>
      </c>
      <c r="Q109" s="30">
        <f>_xlfn.DAYS(CrowdfundingTable[[#This Row],[Date Ended Conversion]],CrowdfundingTable[[#This Row],[Date Created Conversion]])</f>
        <v>17</v>
      </c>
      <c r="R109" s="5" t="b">
        <v>0</v>
      </c>
      <c r="S109" s="5" t="b">
        <v>1</v>
      </c>
      <c r="T109" s="5" t="s">
        <v>33</v>
      </c>
      <c r="U109" s="5" t="s">
        <v>2043</v>
      </c>
      <c r="V109" s="5" t="s">
        <v>2058</v>
      </c>
      <c r="W109" s="5"/>
      <c r="X109" s="5"/>
    </row>
    <row r="110" spans="1:24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30" t="str">
        <f>TEXT(CrowdfundingTable[[#This Row],[Date Created Conversion]],"ddd")</f>
        <v>Fri</v>
      </c>
      <c r="Q110" s="30">
        <f>_xlfn.DAYS(CrowdfundingTable[[#This Row],[Date Ended Conversion]],CrowdfundingTable[[#This Row],[Date Created Conversion]])</f>
        <v>37</v>
      </c>
      <c r="R110" s="5" t="b">
        <v>0</v>
      </c>
      <c r="S110" s="5" t="b">
        <v>0</v>
      </c>
      <c r="T110" s="5" t="s">
        <v>42</v>
      </c>
      <c r="U110" s="5" t="s">
        <v>2035</v>
      </c>
      <c r="V110" s="5" t="s">
        <v>2047</v>
      </c>
      <c r="W110" s="5"/>
      <c r="X110" s="5"/>
    </row>
    <row r="111" spans="1:24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30" t="str">
        <f>TEXT(CrowdfundingTable[[#This Row],[Date Created Conversion]],"ddd")</f>
        <v>Sun</v>
      </c>
      <c r="Q111" s="30">
        <f>_xlfn.DAYS(CrowdfundingTable[[#This Row],[Date Ended Conversion]],CrowdfundingTable[[#This Row],[Date Created Conversion]])</f>
        <v>2</v>
      </c>
      <c r="R111" s="5" t="b">
        <v>0</v>
      </c>
      <c r="S111" s="5" t="b">
        <v>0</v>
      </c>
      <c r="T111" s="5" t="s">
        <v>269</v>
      </c>
      <c r="U111" s="5" t="s">
        <v>2035</v>
      </c>
      <c r="V111" s="5" t="s">
        <v>2063</v>
      </c>
      <c r="W111" s="5"/>
      <c r="X111" s="5"/>
    </row>
    <row r="112" spans="1:24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30" t="str">
        <f>TEXT(CrowdfundingTable[[#This Row],[Date Created Conversion]],"ddd")</f>
        <v>Tue</v>
      </c>
      <c r="Q112" s="30">
        <f>_xlfn.DAYS(CrowdfundingTable[[#This Row],[Date Ended Conversion]],CrowdfundingTable[[#This Row],[Date Created Conversion]])</f>
        <v>19</v>
      </c>
      <c r="R112" s="5" t="b">
        <v>0</v>
      </c>
      <c r="S112" s="5" t="b">
        <v>0</v>
      </c>
      <c r="T112" s="5" t="s">
        <v>17</v>
      </c>
      <c r="U112" s="5" t="s">
        <v>2036</v>
      </c>
      <c r="V112" s="5" t="s">
        <v>2051</v>
      </c>
      <c r="W112" s="5"/>
      <c r="X112" s="5"/>
    </row>
    <row r="113" spans="1:24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30" t="str">
        <f>TEXT(CrowdfundingTable[[#This Row],[Date Created Conversion]],"ddd")</f>
        <v>Sat</v>
      </c>
      <c r="Q113" s="30">
        <f>_xlfn.DAYS(CrowdfundingTable[[#This Row],[Date Ended Conversion]],CrowdfundingTable[[#This Row],[Date Created Conversion]])</f>
        <v>6</v>
      </c>
      <c r="R113" s="5" t="b">
        <v>0</v>
      </c>
      <c r="S113" s="5" t="b">
        <v>0</v>
      </c>
      <c r="T113" s="5" t="s">
        <v>133</v>
      </c>
      <c r="U113" s="5" t="s">
        <v>2041</v>
      </c>
      <c r="V113" s="5" t="s">
        <v>2059</v>
      </c>
      <c r="W113" s="5"/>
      <c r="X113" s="5"/>
    </row>
    <row r="114" spans="1:24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30" t="str">
        <f>TEXT(CrowdfundingTable[[#This Row],[Date Created Conversion]],"ddd")</f>
        <v>Sun</v>
      </c>
      <c r="Q114" s="30">
        <f>_xlfn.DAYS(CrowdfundingTable[[#This Row],[Date Ended Conversion]],CrowdfundingTable[[#This Row],[Date Created Conversion]])</f>
        <v>15</v>
      </c>
      <c r="R114" s="5" t="b">
        <v>0</v>
      </c>
      <c r="S114" s="5" t="b">
        <v>0</v>
      </c>
      <c r="T114" s="5" t="s">
        <v>28</v>
      </c>
      <c r="U114" s="5" t="s">
        <v>2042</v>
      </c>
      <c r="V114" s="5" t="s">
        <v>2067</v>
      </c>
      <c r="W114" s="5"/>
      <c r="X114" s="5"/>
    </row>
    <row r="115" spans="1:24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30" t="str">
        <f>TEXT(CrowdfundingTable[[#This Row],[Date Created Conversion]],"ddd")</f>
        <v>Tue</v>
      </c>
      <c r="Q115" s="30">
        <f>_xlfn.DAYS(CrowdfundingTable[[#This Row],[Date Ended Conversion]],CrowdfundingTable[[#This Row],[Date Created Conversion]])</f>
        <v>7</v>
      </c>
      <c r="R115" s="5" t="b">
        <v>0</v>
      </c>
      <c r="S115" s="5" t="b">
        <v>0</v>
      </c>
      <c r="T115" s="5" t="s">
        <v>17</v>
      </c>
      <c r="U115" s="5" t="s">
        <v>2036</v>
      </c>
      <c r="V115" s="5" t="s">
        <v>2051</v>
      </c>
      <c r="W115" s="5"/>
      <c r="X115" s="5"/>
    </row>
    <row r="116" spans="1:24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30" t="str">
        <f>TEXT(CrowdfundingTable[[#This Row],[Date Created Conversion]],"ddd")</f>
        <v>Tue</v>
      </c>
      <c r="Q116" s="30">
        <f>_xlfn.DAYS(CrowdfundingTable[[#This Row],[Date Ended Conversion]],CrowdfundingTable[[#This Row],[Date Created Conversion]])</f>
        <v>1</v>
      </c>
      <c r="R116" s="5" t="b">
        <v>0</v>
      </c>
      <c r="S116" s="5" t="b">
        <v>1</v>
      </c>
      <c r="T116" s="5" t="s">
        <v>65</v>
      </c>
      <c r="U116" s="5" t="s">
        <v>2042</v>
      </c>
      <c r="V116" s="5" t="s">
        <v>2066</v>
      </c>
      <c r="W116" s="5"/>
      <c r="X116" s="5"/>
    </row>
    <row r="117" spans="1:24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30" t="str">
        <f>TEXT(CrowdfundingTable[[#This Row],[Date Created Conversion]],"ddd")</f>
        <v>Fri</v>
      </c>
      <c r="Q117" s="30">
        <f>_xlfn.DAYS(CrowdfundingTable[[#This Row],[Date Ended Conversion]],CrowdfundingTable[[#This Row],[Date Created Conversion]])</f>
        <v>35</v>
      </c>
      <c r="R117" s="5" t="b">
        <v>0</v>
      </c>
      <c r="S117" s="5" t="b">
        <v>0</v>
      </c>
      <c r="T117" s="5" t="s">
        <v>119</v>
      </c>
      <c r="U117" s="5" t="s">
        <v>2041</v>
      </c>
      <c r="V117" s="5" t="s">
        <v>2050</v>
      </c>
      <c r="W117" s="5"/>
      <c r="X117" s="5"/>
    </row>
    <row r="118" spans="1:24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30" t="str">
        <f>TEXT(CrowdfundingTable[[#This Row],[Date Created Conversion]],"ddd")</f>
        <v>Fri</v>
      </c>
      <c r="Q118" s="30">
        <f>_xlfn.DAYS(CrowdfundingTable[[#This Row],[Date Ended Conversion]],CrowdfundingTable[[#This Row],[Date Created Conversion]])</f>
        <v>1</v>
      </c>
      <c r="R118" s="5" t="b">
        <v>0</v>
      </c>
      <c r="S118" s="5" t="b">
        <v>0</v>
      </c>
      <c r="T118" s="5" t="s">
        <v>33</v>
      </c>
      <c r="U118" s="5" t="s">
        <v>2043</v>
      </c>
      <c r="V118" s="5" t="s">
        <v>2058</v>
      </c>
      <c r="W118" s="5"/>
      <c r="X118" s="5"/>
    </row>
    <row r="119" spans="1:24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30" t="str">
        <f>TEXT(CrowdfundingTable[[#This Row],[Date Created Conversion]],"ddd")</f>
        <v>Thu</v>
      </c>
      <c r="Q119" s="30">
        <f>_xlfn.DAYS(CrowdfundingTable[[#This Row],[Date Ended Conversion]],CrowdfundingTable[[#This Row],[Date Created Conversion]])</f>
        <v>6</v>
      </c>
      <c r="R119" s="5" t="b">
        <v>0</v>
      </c>
      <c r="S119" s="5" t="b">
        <v>0</v>
      </c>
      <c r="T119" s="5" t="s">
        <v>269</v>
      </c>
      <c r="U119" s="5" t="s">
        <v>2035</v>
      </c>
      <c r="V119" s="5" t="s">
        <v>2063</v>
      </c>
      <c r="W119" s="5"/>
      <c r="X119" s="5"/>
    </row>
    <row r="120" spans="1:24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30" t="str">
        <f>TEXT(CrowdfundingTable[[#This Row],[Date Created Conversion]],"ddd")</f>
        <v>Sun</v>
      </c>
      <c r="Q120" s="30">
        <f>_xlfn.DAYS(CrowdfundingTable[[#This Row],[Date Ended Conversion]],CrowdfundingTable[[#This Row],[Date Created Conversion]])</f>
        <v>6</v>
      </c>
      <c r="R120" s="5" t="b">
        <v>0</v>
      </c>
      <c r="S120" s="5" t="b">
        <v>0</v>
      </c>
      <c r="T120" s="5" t="s">
        <v>122</v>
      </c>
      <c r="U120" s="5" t="s">
        <v>2040</v>
      </c>
      <c r="V120" s="5" t="s">
        <v>2057</v>
      </c>
      <c r="W120" s="5"/>
      <c r="X120" s="5"/>
    </row>
    <row r="121" spans="1:24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30" t="str">
        <f>TEXT(CrowdfundingTable[[#This Row],[Date Created Conversion]],"ddd")</f>
        <v>Mon</v>
      </c>
      <c r="Q121" s="30">
        <f>_xlfn.DAYS(CrowdfundingTable[[#This Row],[Date Ended Conversion]],CrowdfundingTable[[#This Row],[Date Created Conversion]])</f>
        <v>17</v>
      </c>
      <c r="R121" s="5" t="b">
        <v>0</v>
      </c>
      <c r="S121" s="5" t="b">
        <v>1</v>
      </c>
      <c r="T121" s="5" t="s">
        <v>42</v>
      </c>
      <c r="U121" s="5" t="s">
        <v>2035</v>
      </c>
      <c r="V121" s="5" t="s">
        <v>2047</v>
      </c>
      <c r="W121" s="5"/>
      <c r="X121" s="5"/>
    </row>
    <row r="122" spans="1:24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30" t="str">
        <f>TEXT(CrowdfundingTable[[#This Row],[Date Created Conversion]],"ddd")</f>
        <v>Fri</v>
      </c>
      <c r="Q122" s="30">
        <f>_xlfn.DAYS(CrowdfundingTable[[#This Row],[Date Ended Conversion]],CrowdfundingTable[[#This Row],[Date Created Conversion]])</f>
        <v>4</v>
      </c>
      <c r="R122" s="5" t="b">
        <v>0</v>
      </c>
      <c r="S122" s="5" t="b">
        <v>1</v>
      </c>
      <c r="T122" s="5" t="s">
        <v>292</v>
      </c>
      <c r="U122" s="5" t="s">
        <v>2037</v>
      </c>
      <c r="V122" s="5" t="s">
        <v>2055</v>
      </c>
      <c r="W122" s="5"/>
      <c r="X122" s="5"/>
    </row>
    <row r="123" spans="1:24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30" t="str">
        <f>TEXT(CrowdfundingTable[[#This Row],[Date Created Conversion]],"ddd")</f>
        <v>Sun</v>
      </c>
      <c r="Q123" s="30">
        <f>_xlfn.DAYS(CrowdfundingTable[[#This Row],[Date Ended Conversion]],CrowdfundingTable[[#This Row],[Date Created Conversion]])</f>
        <v>13</v>
      </c>
      <c r="R123" s="5" t="b">
        <v>0</v>
      </c>
      <c r="S123" s="5" t="b">
        <v>0</v>
      </c>
      <c r="T123" s="5" t="s">
        <v>89</v>
      </c>
      <c r="U123" s="5" t="s">
        <v>2037</v>
      </c>
      <c r="V123" s="5" t="s">
        <v>2065</v>
      </c>
      <c r="W123" s="5"/>
      <c r="X123" s="5"/>
    </row>
    <row r="124" spans="1:24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30" t="str">
        <f>TEXT(CrowdfundingTable[[#This Row],[Date Created Conversion]],"ddd")</f>
        <v>Thu</v>
      </c>
      <c r="Q124" s="30">
        <f>_xlfn.DAYS(CrowdfundingTable[[#This Row],[Date Ended Conversion]],CrowdfundingTable[[#This Row],[Date Created Conversion]])</f>
        <v>27</v>
      </c>
      <c r="R124" s="5" t="b">
        <v>0</v>
      </c>
      <c r="S124" s="5" t="b">
        <v>0</v>
      </c>
      <c r="T124" s="5" t="s">
        <v>119</v>
      </c>
      <c r="U124" s="5" t="s">
        <v>2041</v>
      </c>
      <c r="V124" s="5" t="s">
        <v>2050</v>
      </c>
      <c r="W124" s="5"/>
      <c r="X124" s="5"/>
    </row>
    <row r="125" spans="1:24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30" t="str">
        <f>TEXT(CrowdfundingTable[[#This Row],[Date Created Conversion]],"ddd")</f>
        <v>Tue</v>
      </c>
      <c r="Q125" s="30">
        <f>_xlfn.DAYS(CrowdfundingTable[[#This Row],[Date Ended Conversion]],CrowdfundingTable[[#This Row],[Date Created Conversion]])</f>
        <v>3</v>
      </c>
      <c r="R125" s="5" t="b">
        <v>1</v>
      </c>
      <c r="S125" s="5" t="b">
        <v>0</v>
      </c>
      <c r="T125" s="5" t="s">
        <v>33</v>
      </c>
      <c r="U125" s="5" t="s">
        <v>2043</v>
      </c>
      <c r="V125" s="5" t="s">
        <v>2058</v>
      </c>
      <c r="W125" s="5"/>
      <c r="X125" s="5"/>
    </row>
    <row r="126" spans="1:24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30" t="str">
        <f>TEXT(CrowdfundingTable[[#This Row],[Date Created Conversion]],"ddd")</f>
        <v>Mon</v>
      </c>
      <c r="Q126" s="30">
        <f>_xlfn.DAYS(CrowdfundingTable[[#This Row],[Date Ended Conversion]],CrowdfundingTable[[#This Row],[Date Created Conversion]])</f>
        <v>53</v>
      </c>
      <c r="R126" s="5" t="b">
        <v>0</v>
      </c>
      <c r="S126" s="5" t="b">
        <v>0</v>
      </c>
      <c r="T126" s="5" t="s">
        <v>122</v>
      </c>
      <c r="U126" s="5" t="s">
        <v>2040</v>
      </c>
      <c r="V126" s="5" t="s">
        <v>2057</v>
      </c>
      <c r="W126" s="5"/>
      <c r="X126" s="5"/>
    </row>
    <row r="127" spans="1:24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30" t="str">
        <f>TEXT(CrowdfundingTable[[#This Row],[Date Created Conversion]],"ddd")</f>
        <v>Wed</v>
      </c>
      <c r="Q127" s="30">
        <f>_xlfn.DAYS(CrowdfundingTable[[#This Row],[Date Ended Conversion]],CrowdfundingTable[[#This Row],[Date Created Conversion]])</f>
        <v>4</v>
      </c>
      <c r="R127" s="5" t="b">
        <v>0</v>
      </c>
      <c r="S127" s="5" t="b">
        <v>0</v>
      </c>
      <c r="T127" s="5" t="s">
        <v>33</v>
      </c>
      <c r="U127" s="5" t="s">
        <v>2043</v>
      </c>
      <c r="V127" s="5" t="s">
        <v>2058</v>
      </c>
      <c r="W127" s="5"/>
      <c r="X127" s="5"/>
    </row>
    <row r="128" spans="1:24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30" t="str">
        <f>TEXT(CrowdfundingTable[[#This Row],[Date Created Conversion]],"ddd")</f>
        <v>Sun</v>
      </c>
      <c r="Q128" s="30">
        <f>_xlfn.DAYS(CrowdfundingTable[[#This Row],[Date Ended Conversion]],CrowdfundingTable[[#This Row],[Date Created Conversion]])</f>
        <v>28</v>
      </c>
      <c r="R128" s="5" t="b">
        <v>0</v>
      </c>
      <c r="S128" s="5" t="b">
        <v>1</v>
      </c>
      <c r="T128" s="5" t="s">
        <v>33</v>
      </c>
      <c r="U128" s="5" t="s">
        <v>2043</v>
      </c>
      <c r="V128" s="5" t="s">
        <v>2058</v>
      </c>
      <c r="W128" s="5"/>
      <c r="X128" s="5"/>
    </row>
    <row r="129" spans="1:24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30" t="str">
        <f>TEXT(CrowdfundingTable[[#This Row],[Date Created Conversion]],"ddd")</f>
        <v>Wed</v>
      </c>
      <c r="Q129" s="30">
        <f>_xlfn.DAYS(CrowdfundingTable[[#This Row],[Date Ended Conversion]],CrowdfundingTable[[#This Row],[Date Created Conversion]])</f>
        <v>3</v>
      </c>
      <c r="R129" s="5" t="b">
        <v>0</v>
      </c>
      <c r="S129" s="5" t="b">
        <v>0</v>
      </c>
      <c r="T129" s="5" t="s">
        <v>33</v>
      </c>
      <c r="U129" s="5" t="s">
        <v>2043</v>
      </c>
      <c r="V129" s="5" t="s">
        <v>2058</v>
      </c>
      <c r="W129" s="5"/>
      <c r="X129" s="5"/>
    </row>
    <row r="130" spans="1:24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30" t="str">
        <f>TEXT(CrowdfundingTable[[#This Row],[Date Created Conversion]],"ddd")</f>
        <v>Fri</v>
      </c>
      <c r="Q130" s="30">
        <f>_xlfn.DAYS(CrowdfundingTable[[#This Row],[Date Ended Conversion]],CrowdfundingTable[[#This Row],[Date Created Conversion]])</f>
        <v>13</v>
      </c>
      <c r="R130" s="5" t="b">
        <v>0</v>
      </c>
      <c r="S130" s="5" t="b">
        <v>0</v>
      </c>
      <c r="T130" s="5" t="s">
        <v>23</v>
      </c>
      <c r="U130" s="5" t="s">
        <v>2039</v>
      </c>
      <c r="V130" s="5" t="s">
        <v>2060</v>
      </c>
      <c r="W130" s="5"/>
      <c r="X130" s="5"/>
    </row>
    <row r="131" spans="1:24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30" t="str">
        <f>TEXT(CrowdfundingTable[[#This Row],[Date Created Conversion]],"ddd")</f>
        <v>Tue</v>
      </c>
      <c r="Q131" s="30">
        <f>_xlfn.DAYS(CrowdfundingTable[[#This Row],[Date Ended Conversion]],CrowdfundingTable[[#This Row],[Date Created Conversion]])</f>
        <v>25</v>
      </c>
      <c r="R131" s="5" t="b">
        <v>0</v>
      </c>
      <c r="S131" s="5" t="b">
        <v>0</v>
      </c>
      <c r="T131" s="5" t="s">
        <v>17</v>
      </c>
      <c r="U131" s="5" t="s">
        <v>2036</v>
      </c>
      <c r="V131" s="5" t="s">
        <v>2051</v>
      </c>
      <c r="W131" s="5"/>
      <c r="X131" s="5"/>
    </row>
    <row r="132" spans="1:24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30" t="str">
        <f>TEXT(CrowdfundingTable[[#This Row],[Date Created Conversion]],"ddd")</f>
        <v>Wed</v>
      </c>
      <c r="Q132" s="30">
        <f>_xlfn.DAYS(CrowdfundingTable[[#This Row],[Date Ended Conversion]],CrowdfundingTable[[#This Row],[Date Created Conversion]])</f>
        <v>16</v>
      </c>
      <c r="R132" s="5" t="b">
        <v>0</v>
      </c>
      <c r="S132" s="5" t="b">
        <v>0</v>
      </c>
      <c r="T132" s="5" t="s">
        <v>53</v>
      </c>
      <c r="U132" s="5" t="s">
        <v>2035</v>
      </c>
      <c r="V132" s="5" t="s">
        <v>2048</v>
      </c>
      <c r="W132" s="5"/>
      <c r="X132" s="5"/>
    </row>
    <row r="133" spans="1:24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30" t="str">
        <f>TEXT(CrowdfundingTable[[#This Row],[Date Created Conversion]],"ddd")</f>
        <v>Fri</v>
      </c>
      <c r="Q133" s="30">
        <f>_xlfn.DAYS(CrowdfundingTable[[#This Row],[Date Ended Conversion]],CrowdfundingTable[[#This Row],[Date Created Conversion]])</f>
        <v>13</v>
      </c>
      <c r="R133" s="5" t="b">
        <v>0</v>
      </c>
      <c r="S133" s="5" t="b">
        <v>0</v>
      </c>
      <c r="T133" s="5" t="s">
        <v>28</v>
      </c>
      <c r="U133" s="5" t="s">
        <v>2042</v>
      </c>
      <c r="V133" s="5" t="s">
        <v>2067</v>
      </c>
      <c r="W133" s="5"/>
      <c r="X133" s="5"/>
    </row>
    <row r="134" spans="1:24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30" t="str">
        <f>TEXT(CrowdfundingTable[[#This Row],[Date Created Conversion]],"ddd")</f>
        <v>Fri</v>
      </c>
      <c r="Q134" s="30">
        <f>_xlfn.DAYS(CrowdfundingTable[[#This Row],[Date Ended Conversion]],CrowdfundingTable[[#This Row],[Date Created Conversion]])</f>
        <v>16</v>
      </c>
      <c r="R134" s="5" t="b">
        <v>0</v>
      </c>
      <c r="S134" s="5" t="b">
        <v>1</v>
      </c>
      <c r="T134" s="5" t="s">
        <v>33</v>
      </c>
      <c r="U134" s="5" t="s">
        <v>2043</v>
      </c>
      <c r="V134" s="5" t="s">
        <v>2058</v>
      </c>
      <c r="W134" s="5"/>
      <c r="X134" s="5"/>
    </row>
    <row r="135" spans="1:24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30" t="str">
        <f>TEXT(CrowdfundingTable[[#This Row],[Date Created Conversion]],"ddd")</f>
        <v>Fri</v>
      </c>
      <c r="Q135" s="30">
        <f>_xlfn.DAYS(CrowdfundingTable[[#This Row],[Date Ended Conversion]],CrowdfundingTable[[#This Row],[Date Created Conversion]])</f>
        <v>22</v>
      </c>
      <c r="R135" s="5" t="b">
        <v>0</v>
      </c>
      <c r="S135" s="5" t="b">
        <v>0</v>
      </c>
      <c r="T135" s="5" t="s">
        <v>319</v>
      </c>
      <c r="U135" s="5" t="s">
        <v>2039</v>
      </c>
      <c r="V135" s="5" t="s">
        <v>2068</v>
      </c>
      <c r="W135" s="5"/>
      <c r="X135" s="5"/>
    </row>
    <row r="136" spans="1:24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30" t="str">
        <f>TEXT(CrowdfundingTable[[#This Row],[Date Created Conversion]],"ddd")</f>
        <v>Sun</v>
      </c>
      <c r="Q136" s="30">
        <f>_xlfn.DAYS(CrowdfundingTable[[#This Row],[Date Ended Conversion]],CrowdfundingTable[[#This Row],[Date Created Conversion]])</f>
        <v>49</v>
      </c>
      <c r="R136" s="5" t="b">
        <v>0</v>
      </c>
      <c r="S136" s="5" t="b">
        <v>1</v>
      </c>
      <c r="T136" s="5" t="s">
        <v>42</v>
      </c>
      <c r="U136" s="5" t="s">
        <v>2035</v>
      </c>
      <c r="V136" s="5" t="s">
        <v>2047</v>
      </c>
      <c r="W136" s="5"/>
      <c r="X136" s="5"/>
    </row>
    <row r="137" spans="1:24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30" t="str">
        <f>TEXT(CrowdfundingTable[[#This Row],[Date Created Conversion]],"ddd")</f>
        <v>Thu</v>
      </c>
      <c r="Q137" s="30">
        <f>_xlfn.DAYS(CrowdfundingTable[[#This Row],[Date Ended Conversion]],CrowdfundingTable[[#This Row],[Date Created Conversion]])</f>
        <v>5</v>
      </c>
      <c r="R137" s="5" t="b">
        <v>0</v>
      </c>
      <c r="S137" s="5" t="b">
        <v>1</v>
      </c>
      <c r="T137" s="5" t="s">
        <v>33</v>
      </c>
      <c r="U137" s="5" t="s">
        <v>2043</v>
      </c>
      <c r="V137" s="5" t="s">
        <v>2058</v>
      </c>
      <c r="W137" s="5"/>
      <c r="X137" s="5"/>
    </row>
    <row r="138" spans="1:24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30" t="str">
        <f>TEXT(CrowdfundingTable[[#This Row],[Date Created Conversion]],"ddd")</f>
        <v>Sat</v>
      </c>
      <c r="Q138" s="30">
        <f>_xlfn.DAYS(CrowdfundingTable[[#This Row],[Date Ended Conversion]],CrowdfundingTable[[#This Row],[Date Created Conversion]])</f>
        <v>12</v>
      </c>
      <c r="R138" s="5" t="b">
        <v>0</v>
      </c>
      <c r="S138" s="5" t="b">
        <v>1</v>
      </c>
      <c r="T138" s="5" t="s">
        <v>53</v>
      </c>
      <c r="U138" s="5" t="s">
        <v>2035</v>
      </c>
      <c r="V138" s="5" t="s">
        <v>2048</v>
      </c>
      <c r="W138" s="5"/>
      <c r="X138" s="5"/>
    </row>
    <row r="139" spans="1:24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30" t="str">
        <f>TEXT(CrowdfundingTable[[#This Row],[Date Created Conversion]],"ddd")</f>
        <v>Wed</v>
      </c>
      <c r="Q139" s="30">
        <f>_xlfn.DAYS(CrowdfundingTable[[#This Row],[Date Ended Conversion]],CrowdfundingTable[[#This Row],[Date Created Conversion]])</f>
        <v>6</v>
      </c>
      <c r="R139" s="5" t="b">
        <v>0</v>
      </c>
      <c r="S139" s="5" t="b">
        <v>0</v>
      </c>
      <c r="T139" s="5" t="s">
        <v>68</v>
      </c>
      <c r="U139" s="5" t="s">
        <v>2041</v>
      </c>
      <c r="V139" s="5" t="s">
        <v>2056</v>
      </c>
      <c r="W139" s="5"/>
      <c r="X139" s="5"/>
    </row>
    <row r="140" spans="1:24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30" t="str">
        <f>TEXT(CrowdfundingTable[[#This Row],[Date Created Conversion]],"ddd")</f>
        <v>Fri</v>
      </c>
      <c r="Q140" s="30">
        <f>_xlfn.DAYS(CrowdfundingTable[[#This Row],[Date Ended Conversion]],CrowdfundingTable[[#This Row],[Date Created Conversion]])</f>
        <v>6</v>
      </c>
      <c r="R140" s="5" t="b">
        <v>0</v>
      </c>
      <c r="S140" s="5" t="b">
        <v>0</v>
      </c>
      <c r="T140" s="5" t="s">
        <v>292</v>
      </c>
      <c r="U140" s="5" t="s">
        <v>2037</v>
      </c>
      <c r="V140" s="5" t="s">
        <v>2055</v>
      </c>
      <c r="W140" s="5"/>
      <c r="X140" s="5"/>
    </row>
    <row r="141" spans="1:24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30" t="str">
        <f>TEXT(CrowdfundingTable[[#This Row],[Date Created Conversion]],"ddd")</f>
        <v>Tue</v>
      </c>
      <c r="Q141" s="30">
        <f>_xlfn.DAYS(CrowdfundingTable[[#This Row],[Date Ended Conversion]],CrowdfundingTable[[#This Row],[Date Created Conversion]])</f>
        <v>16</v>
      </c>
      <c r="R141" s="5" t="b">
        <v>0</v>
      </c>
      <c r="S141" s="5" t="b">
        <v>1</v>
      </c>
      <c r="T141" s="5" t="s">
        <v>65</v>
      </c>
      <c r="U141" s="5" t="s">
        <v>2042</v>
      </c>
      <c r="V141" s="5" t="s">
        <v>2066</v>
      </c>
      <c r="W141" s="5"/>
      <c r="X141" s="5"/>
    </row>
    <row r="142" spans="1:24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30" t="str">
        <f>TEXT(CrowdfundingTable[[#This Row],[Date Created Conversion]],"ddd")</f>
        <v>Sun</v>
      </c>
      <c r="Q142" s="30">
        <f>_xlfn.DAYS(CrowdfundingTable[[#This Row],[Date Ended Conversion]],CrowdfundingTable[[#This Row],[Date Created Conversion]])</f>
        <v>5</v>
      </c>
      <c r="R142" s="5" t="b">
        <v>0</v>
      </c>
      <c r="S142" s="5" t="b">
        <v>0</v>
      </c>
      <c r="T142" s="5" t="s">
        <v>42</v>
      </c>
      <c r="U142" s="5" t="s">
        <v>2035</v>
      </c>
      <c r="V142" s="5" t="s">
        <v>2047</v>
      </c>
      <c r="W142" s="5"/>
      <c r="X142" s="5"/>
    </row>
    <row r="143" spans="1:24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30" t="str">
        <f>TEXT(CrowdfundingTable[[#This Row],[Date Created Conversion]],"ddd")</f>
        <v>Fri</v>
      </c>
      <c r="Q143" s="30">
        <f>_xlfn.DAYS(CrowdfundingTable[[#This Row],[Date Ended Conversion]],CrowdfundingTable[[#This Row],[Date Created Conversion]])</f>
        <v>6</v>
      </c>
      <c r="R143" s="5" t="b">
        <v>0</v>
      </c>
      <c r="S143" s="5" t="b">
        <v>0</v>
      </c>
      <c r="T143" s="5" t="s">
        <v>28</v>
      </c>
      <c r="U143" s="5" t="s">
        <v>2042</v>
      </c>
      <c r="V143" s="5" t="s">
        <v>2067</v>
      </c>
      <c r="W143" s="5"/>
      <c r="X143" s="5"/>
    </row>
    <row r="144" spans="1:24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30" t="str">
        <f>TEXT(CrowdfundingTable[[#This Row],[Date Created Conversion]],"ddd")</f>
        <v>Fri</v>
      </c>
      <c r="Q144" s="30">
        <f>_xlfn.DAYS(CrowdfundingTable[[#This Row],[Date Ended Conversion]],CrowdfundingTable[[#This Row],[Date Created Conversion]])</f>
        <v>41</v>
      </c>
      <c r="R144" s="5" t="b">
        <v>0</v>
      </c>
      <c r="S144" s="5" t="b">
        <v>0</v>
      </c>
      <c r="T144" s="5" t="s">
        <v>28</v>
      </c>
      <c r="U144" s="5" t="s">
        <v>2042</v>
      </c>
      <c r="V144" s="5" t="s">
        <v>2067</v>
      </c>
      <c r="W144" s="5"/>
      <c r="X144" s="5"/>
    </row>
    <row r="145" spans="1:24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30" t="str">
        <f>TEXT(CrowdfundingTable[[#This Row],[Date Created Conversion]],"ddd")</f>
        <v>Mon</v>
      </c>
      <c r="Q145" s="30">
        <f>_xlfn.DAYS(CrowdfundingTable[[#This Row],[Date Ended Conversion]],CrowdfundingTable[[#This Row],[Date Created Conversion]])</f>
        <v>20</v>
      </c>
      <c r="R145" s="5" t="b">
        <v>0</v>
      </c>
      <c r="S145" s="5" t="b">
        <v>0</v>
      </c>
      <c r="T145" s="5" t="s">
        <v>60</v>
      </c>
      <c r="U145" s="5" t="s">
        <v>2039</v>
      </c>
      <c r="V145" s="5" t="s">
        <v>2052</v>
      </c>
      <c r="W145" s="5"/>
      <c r="X145" s="5"/>
    </row>
    <row r="146" spans="1:24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30" t="str">
        <f>TEXT(CrowdfundingTable[[#This Row],[Date Created Conversion]],"ddd")</f>
        <v>Mon</v>
      </c>
      <c r="Q146" s="30">
        <f>_xlfn.DAYS(CrowdfundingTable[[#This Row],[Date Ended Conversion]],CrowdfundingTable[[#This Row],[Date Created Conversion]])</f>
        <v>8</v>
      </c>
      <c r="R146" s="5" t="b">
        <v>0</v>
      </c>
      <c r="S146" s="5" t="b">
        <v>0</v>
      </c>
      <c r="T146" s="5" t="s">
        <v>33</v>
      </c>
      <c r="U146" s="5" t="s">
        <v>2043</v>
      </c>
      <c r="V146" s="5" t="s">
        <v>2058</v>
      </c>
      <c r="W146" s="5"/>
      <c r="X146" s="5"/>
    </row>
    <row r="147" spans="1:24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30" t="str">
        <f>TEXT(CrowdfundingTable[[#This Row],[Date Created Conversion]],"ddd")</f>
        <v>Sun</v>
      </c>
      <c r="Q147" s="30">
        <f>_xlfn.DAYS(CrowdfundingTable[[#This Row],[Date Ended Conversion]],CrowdfundingTable[[#This Row],[Date Created Conversion]])</f>
        <v>5</v>
      </c>
      <c r="R147" s="5" t="b">
        <v>0</v>
      </c>
      <c r="S147" s="5" t="b">
        <v>0</v>
      </c>
      <c r="T147" s="5" t="s">
        <v>65</v>
      </c>
      <c r="U147" s="5" t="s">
        <v>2042</v>
      </c>
      <c r="V147" s="5" t="s">
        <v>2066</v>
      </c>
      <c r="W147" s="5"/>
      <c r="X147" s="5"/>
    </row>
    <row r="148" spans="1:24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30" t="str">
        <f>TEXT(CrowdfundingTable[[#This Row],[Date Created Conversion]],"ddd")</f>
        <v>Tue</v>
      </c>
      <c r="Q148" s="30">
        <f>_xlfn.DAYS(CrowdfundingTable[[#This Row],[Date Ended Conversion]],CrowdfundingTable[[#This Row],[Date Created Conversion]])</f>
        <v>20</v>
      </c>
      <c r="R148" s="5" t="b">
        <v>0</v>
      </c>
      <c r="S148" s="5" t="b">
        <v>0</v>
      </c>
      <c r="T148" s="5" t="s">
        <v>33</v>
      </c>
      <c r="U148" s="5" t="s">
        <v>2043</v>
      </c>
      <c r="V148" s="5" t="s">
        <v>2058</v>
      </c>
      <c r="W148" s="5"/>
      <c r="X148" s="5"/>
    </row>
    <row r="149" spans="1:24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30" t="str">
        <f>TEXT(CrowdfundingTable[[#This Row],[Date Created Conversion]],"ddd")</f>
        <v>Mon</v>
      </c>
      <c r="Q149" s="30">
        <f>_xlfn.DAYS(CrowdfundingTable[[#This Row],[Date Ended Conversion]],CrowdfundingTable[[#This Row],[Date Created Conversion]])</f>
        <v>6</v>
      </c>
      <c r="R149" s="5" t="b">
        <v>0</v>
      </c>
      <c r="S149" s="5" t="b">
        <v>1</v>
      </c>
      <c r="T149" s="5" t="s">
        <v>33</v>
      </c>
      <c r="U149" s="5" t="s">
        <v>2043</v>
      </c>
      <c r="V149" s="5" t="s">
        <v>2058</v>
      </c>
      <c r="W149" s="5"/>
      <c r="X149" s="5"/>
    </row>
    <row r="150" spans="1:24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30" t="str">
        <f>TEXT(CrowdfundingTable[[#This Row],[Date Created Conversion]],"ddd")</f>
        <v>Tue</v>
      </c>
      <c r="Q150" s="30">
        <f>_xlfn.DAYS(CrowdfundingTable[[#This Row],[Date Ended Conversion]],CrowdfundingTable[[#This Row],[Date Created Conversion]])</f>
        <v>9</v>
      </c>
      <c r="R150" s="5" t="b">
        <v>0</v>
      </c>
      <c r="S150" s="5" t="b">
        <v>0</v>
      </c>
      <c r="T150" s="5" t="s">
        <v>65</v>
      </c>
      <c r="U150" s="5" t="s">
        <v>2042</v>
      </c>
      <c r="V150" s="5" t="s">
        <v>2066</v>
      </c>
      <c r="W150" s="5"/>
      <c r="X150" s="5"/>
    </row>
    <row r="151" spans="1:24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30" t="str">
        <f>TEXT(CrowdfundingTable[[#This Row],[Date Created Conversion]],"ddd")</f>
        <v>Tue</v>
      </c>
      <c r="Q151" s="30">
        <f>_xlfn.DAYS(CrowdfundingTable[[#This Row],[Date Ended Conversion]],CrowdfundingTable[[#This Row],[Date Created Conversion]])</f>
        <v>52</v>
      </c>
      <c r="R151" s="5" t="b">
        <v>0</v>
      </c>
      <c r="S151" s="5" t="b">
        <v>0</v>
      </c>
      <c r="T151" s="5" t="s">
        <v>60</v>
      </c>
      <c r="U151" s="5" t="s">
        <v>2039</v>
      </c>
      <c r="V151" s="5" t="s">
        <v>2052</v>
      </c>
      <c r="W151" s="5"/>
      <c r="X151" s="5"/>
    </row>
    <row r="152" spans="1:24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30" t="str">
        <f>TEXT(CrowdfundingTable[[#This Row],[Date Created Conversion]],"ddd")</f>
        <v>Sun</v>
      </c>
      <c r="Q152" s="30">
        <f>_xlfn.DAYS(CrowdfundingTable[[#This Row],[Date Ended Conversion]],CrowdfundingTable[[#This Row],[Date Created Conversion]])</f>
        <v>1</v>
      </c>
      <c r="R152" s="5" t="b">
        <v>0</v>
      </c>
      <c r="S152" s="5" t="b">
        <v>0</v>
      </c>
      <c r="T152" s="5" t="s">
        <v>23</v>
      </c>
      <c r="U152" s="5" t="s">
        <v>2039</v>
      </c>
      <c r="V152" s="5" t="s">
        <v>2060</v>
      </c>
      <c r="W152" s="5"/>
      <c r="X152" s="5"/>
    </row>
    <row r="153" spans="1:24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30" t="str">
        <f>TEXT(CrowdfundingTable[[#This Row],[Date Created Conversion]],"ddd")</f>
        <v>Mon</v>
      </c>
      <c r="Q153" s="30">
        <f>_xlfn.DAYS(CrowdfundingTable[[#This Row],[Date Ended Conversion]],CrowdfundingTable[[#This Row],[Date Created Conversion]])</f>
        <v>51</v>
      </c>
      <c r="R153" s="5" t="b">
        <v>0</v>
      </c>
      <c r="S153" s="5" t="b">
        <v>0</v>
      </c>
      <c r="T153" s="5" t="s">
        <v>50</v>
      </c>
      <c r="U153" s="5" t="s">
        <v>2039</v>
      </c>
      <c r="V153" s="5" t="s">
        <v>2049</v>
      </c>
      <c r="W153" s="5"/>
      <c r="X153" s="5"/>
    </row>
    <row r="154" spans="1:24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30" t="str">
        <f>TEXT(CrowdfundingTable[[#This Row],[Date Created Conversion]],"ddd")</f>
        <v>Fri</v>
      </c>
      <c r="Q154" s="30">
        <f>_xlfn.DAYS(CrowdfundingTable[[#This Row],[Date Ended Conversion]],CrowdfundingTable[[#This Row],[Date Created Conversion]])</f>
        <v>7</v>
      </c>
      <c r="R154" s="5" t="b">
        <v>0</v>
      </c>
      <c r="S154" s="5" t="b">
        <v>0</v>
      </c>
      <c r="T154" s="5" t="s">
        <v>60</v>
      </c>
      <c r="U154" s="5" t="s">
        <v>2039</v>
      </c>
      <c r="V154" s="5" t="s">
        <v>2052</v>
      </c>
      <c r="W154" s="5"/>
      <c r="X154" s="5"/>
    </row>
    <row r="155" spans="1:24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30" t="str">
        <f>TEXT(CrowdfundingTable[[#This Row],[Date Created Conversion]],"ddd")</f>
        <v>Fri</v>
      </c>
      <c r="Q155" s="30">
        <f>_xlfn.DAYS(CrowdfundingTable[[#This Row],[Date Ended Conversion]],CrowdfundingTable[[#This Row],[Date Created Conversion]])</f>
        <v>6</v>
      </c>
      <c r="R155" s="5" t="b">
        <v>0</v>
      </c>
      <c r="S155" s="5" t="b">
        <v>0</v>
      </c>
      <c r="T155" s="5" t="s">
        <v>33</v>
      </c>
      <c r="U155" s="5" t="s">
        <v>2043</v>
      </c>
      <c r="V155" s="5" t="s">
        <v>2058</v>
      </c>
      <c r="W155" s="5"/>
      <c r="X155" s="5"/>
    </row>
    <row r="156" spans="1:24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30" t="str">
        <f>TEXT(CrowdfundingTable[[#This Row],[Date Created Conversion]],"ddd")</f>
        <v>Thu</v>
      </c>
      <c r="Q156" s="30">
        <f>_xlfn.DAYS(CrowdfundingTable[[#This Row],[Date Ended Conversion]],CrowdfundingTable[[#This Row],[Date Created Conversion]])</f>
        <v>23</v>
      </c>
      <c r="R156" s="5" t="b">
        <v>0</v>
      </c>
      <c r="S156" s="5" t="b">
        <v>1</v>
      </c>
      <c r="T156" s="5" t="s">
        <v>60</v>
      </c>
      <c r="U156" s="5" t="s">
        <v>2039</v>
      </c>
      <c r="V156" s="5" t="s">
        <v>2052</v>
      </c>
      <c r="W156" s="5"/>
      <c r="X156" s="5"/>
    </row>
    <row r="157" spans="1:24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30" t="str">
        <f>TEXT(CrowdfundingTable[[#This Row],[Date Created Conversion]],"ddd")</f>
        <v>Thu</v>
      </c>
      <c r="Q157" s="30">
        <f>_xlfn.DAYS(CrowdfundingTable[[#This Row],[Date Ended Conversion]],CrowdfundingTable[[#This Row],[Date Created Conversion]])</f>
        <v>15</v>
      </c>
      <c r="R157" s="5" t="b">
        <v>0</v>
      </c>
      <c r="S157" s="5" t="b">
        <v>0</v>
      </c>
      <c r="T157" s="5" t="s">
        <v>33</v>
      </c>
      <c r="U157" s="5" t="s">
        <v>2043</v>
      </c>
      <c r="V157" s="5" t="s">
        <v>2058</v>
      </c>
      <c r="W157" s="5"/>
      <c r="X157" s="5"/>
    </row>
    <row r="158" spans="1:24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30" t="str">
        <f>TEXT(CrowdfundingTable[[#This Row],[Date Created Conversion]],"ddd")</f>
        <v>Sat</v>
      </c>
      <c r="Q158" s="30">
        <f>_xlfn.DAYS(CrowdfundingTable[[#This Row],[Date Ended Conversion]],CrowdfundingTable[[#This Row],[Date Created Conversion]])</f>
        <v>24</v>
      </c>
      <c r="R158" s="5" t="b">
        <v>0</v>
      </c>
      <c r="S158" s="5" t="b">
        <v>0</v>
      </c>
      <c r="T158" s="5" t="s">
        <v>23</v>
      </c>
      <c r="U158" s="5" t="s">
        <v>2039</v>
      </c>
      <c r="V158" s="5" t="s">
        <v>2060</v>
      </c>
      <c r="W158" s="5"/>
      <c r="X158" s="5"/>
    </row>
    <row r="159" spans="1:24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30" t="str">
        <f>TEXT(CrowdfundingTable[[#This Row],[Date Created Conversion]],"ddd")</f>
        <v>Mon</v>
      </c>
      <c r="Q159" s="30">
        <f>_xlfn.DAYS(CrowdfundingTable[[#This Row],[Date Ended Conversion]],CrowdfundingTable[[#This Row],[Date Created Conversion]])</f>
        <v>12</v>
      </c>
      <c r="R159" s="5" t="b">
        <v>0</v>
      </c>
      <c r="S159" s="5" t="b">
        <v>0</v>
      </c>
      <c r="T159" s="5" t="s">
        <v>122</v>
      </c>
      <c r="U159" s="5" t="s">
        <v>2040</v>
      </c>
      <c r="V159" s="5" t="s">
        <v>2057</v>
      </c>
      <c r="W159" s="5"/>
      <c r="X159" s="5"/>
    </row>
    <row r="160" spans="1:24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30" t="str">
        <f>TEXT(CrowdfundingTable[[#This Row],[Date Created Conversion]],"ddd")</f>
        <v>Tue</v>
      </c>
      <c r="Q160" s="30">
        <f>_xlfn.DAYS(CrowdfundingTable[[#This Row],[Date Ended Conversion]],CrowdfundingTable[[#This Row],[Date Created Conversion]])</f>
        <v>1</v>
      </c>
      <c r="R160" s="5" t="b">
        <v>0</v>
      </c>
      <c r="S160" s="5" t="b">
        <v>0</v>
      </c>
      <c r="T160" s="5" t="s">
        <v>23</v>
      </c>
      <c r="U160" s="5" t="s">
        <v>2039</v>
      </c>
      <c r="V160" s="5" t="s">
        <v>2060</v>
      </c>
      <c r="W160" s="5"/>
      <c r="X160" s="5"/>
    </row>
    <row r="161" spans="1:24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30" t="str">
        <f>TEXT(CrowdfundingTable[[#This Row],[Date Created Conversion]],"ddd")</f>
        <v>Wed</v>
      </c>
      <c r="Q161" s="30">
        <f>_xlfn.DAYS(CrowdfundingTable[[#This Row],[Date Ended Conversion]],CrowdfundingTable[[#This Row],[Date Created Conversion]])</f>
        <v>18</v>
      </c>
      <c r="R161" s="5" t="b">
        <v>0</v>
      </c>
      <c r="S161" s="5" t="b">
        <v>1</v>
      </c>
      <c r="T161" s="5" t="s">
        <v>33</v>
      </c>
      <c r="U161" s="5" t="s">
        <v>2043</v>
      </c>
      <c r="V161" s="5" t="s">
        <v>2058</v>
      </c>
      <c r="W161" s="5"/>
      <c r="X161" s="5"/>
    </row>
    <row r="162" spans="1:24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30" t="str">
        <f>TEXT(CrowdfundingTable[[#This Row],[Date Created Conversion]],"ddd")</f>
        <v>Sat</v>
      </c>
      <c r="Q162" s="30">
        <f>_xlfn.DAYS(CrowdfundingTable[[#This Row],[Date Ended Conversion]],CrowdfundingTable[[#This Row],[Date Created Conversion]])</f>
        <v>16</v>
      </c>
      <c r="R162" s="5" t="b">
        <v>0</v>
      </c>
      <c r="S162" s="5" t="b">
        <v>0</v>
      </c>
      <c r="T162" s="5" t="s">
        <v>65</v>
      </c>
      <c r="U162" s="5" t="s">
        <v>2042</v>
      </c>
      <c r="V162" s="5" t="s">
        <v>2066</v>
      </c>
      <c r="W162" s="5"/>
      <c r="X162" s="5"/>
    </row>
    <row r="163" spans="1:24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30" t="str">
        <f>TEXT(CrowdfundingTable[[#This Row],[Date Created Conversion]],"ddd")</f>
        <v>Wed</v>
      </c>
      <c r="Q163" s="30">
        <f>_xlfn.DAYS(CrowdfundingTable[[#This Row],[Date Ended Conversion]],CrowdfundingTable[[#This Row],[Date Created Conversion]])</f>
        <v>6</v>
      </c>
      <c r="R163" s="5" t="b">
        <v>0</v>
      </c>
      <c r="S163" s="5" t="b">
        <v>1</v>
      </c>
      <c r="T163" s="5" t="s">
        <v>28</v>
      </c>
      <c r="U163" s="5" t="s">
        <v>2042</v>
      </c>
      <c r="V163" s="5" t="s">
        <v>2067</v>
      </c>
      <c r="W163" s="5"/>
      <c r="X163" s="5"/>
    </row>
    <row r="164" spans="1:24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30" t="str">
        <f>TEXT(CrowdfundingTable[[#This Row],[Date Created Conversion]],"ddd")</f>
        <v>Sat</v>
      </c>
      <c r="Q164" s="30">
        <f>_xlfn.DAYS(CrowdfundingTable[[#This Row],[Date Ended Conversion]],CrowdfundingTable[[#This Row],[Date Created Conversion]])</f>
        <v>30</v>
      </c>
      <c r="R164" s="5" t="b">
        <v>0</v>
      </c>
      <c r="S164" s="5" t="b">
        <v>0</v>
      </c>
      <c r="T164" s="5" t="s">
        <v>23</v>
      </c>
      <c r="U164" s="5" t="s">
        <v>2039</v>
      </c>
      <c r="V164" s="5" t="s">
        <v>2060</v>
      </c>
      <c r="W164" s="5"/>
      <c r="X164" s="5"/>
    </row>
    <row r="165" spans="1:24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30" t="str">
        <f>TEXT(CrowdfundingTable[[#This Row],[Date Created Conversion]],"ddd")</f>
        <v>Fri</v>
      </c>
      <c r="Q165" s="30">
        <f>_xlfn.DAYS(CrowdfundingTable[[#This Row],[Date Ended Conversion]],CrowdfundingTable[[#This Row],[Date Created Conversion]])</f>
        <v>49</v>
      </c>
      <c r="R165" s="5" t="b">
        <v>0</v>
      </c>
      <c r="S165" s="5" t="b">
        <v>1</v>
      </c>
      <c r="T165" s="5" t="s">
        <v>122</v>
      </c>
      <c r="U165" s="5" t="s">
        <v>2040</v>
      </c>
      <c r="V165" s="5" t="s">
        <v>2057</v>
      </c>
      <c r="W165" s="5"/>
      <c r="X165" s="5"/>
    </row>
    <row r="166" spans="1:24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30" t="str">
        <f>TEXT(CrowdfundingTable[[#This Row],[Date Created Conversion]],"ddd")</f>
        <v>Sun</v>
      </c>
      <c r="Q166" s="30">
        <f>_xlfn.DAYS(CrowdfundingTable[[#This Row],[Date Ended Conversion]],CrowdfundingTable[[#This Row],[Date Created Conversion]])</f>
        <v>1</v>
      </c>
      <c r="R166" s="5" t="b">
        <v>0</v>
      </c>
      <c r="S166" s="5" t="b">
        <v>0</v>
      </c>
      <c r="T166" s="5" t="s">
        <v>33</v>
      </c>
      <c r="U166" s="5" t="s">
        <v>2043</v>
      </c>
      <c r="V166" s="5" t="s">
        <v>2058</v>
      </c>
      <c r="W166" s="5"/>
      <c r="X166" s="5"/>
    </row>
    <row r="167" spans="1:24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30" t="str">
        <f>TEXT(CrowdfundingTable[[#This Row],[Date Created Conversion]],"ddd")</f>
        <v>Tue</v>
      </c>
      <c r="Q167" s="30">
        <f>_xlfn.DAYS(CrowdfundingTable[[#This Row],[Date Ended Conversion]],CrowdfundingTable[[#This Row],[Date Created Conversion]])</f>
        <v>32</v>
      </c>
      <c r="R167" s="5" t="b">
        <v>0</v>
      </c>
      <c r="S167" s="5" t="b">
        <v>0</v>
      </c>
      <c r="T167" s="5" t="s">
        <v>28</v>
      </c>
      <c r="U167" s="5" t="s">
        <v>2042</v>
      </c>
      <c r="V167" s="5" t="s">
        <v>2067</v>
      </c>
      <c r="W167" s="5"/>
      <c r="X167" s="5"/>
    </row>
    <row r="168" spans="1:24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30" t="str">
        <f>TEXT(CrowdfundingTable[[#This Row],[Date Created Conversion]],"ddd")</f>
        <v>Wed</v>
      </c>
      <c r="Q168" s="30">
        <f>_xlfn.DAYS(CrowdfundingTable[[#This Row],[Date Ended Conversion]],CrowdfundingTable[[#This Row],[Date Created Conversion]])</f>
        <v>4</v>
      </c>
      <c r="R168" s="5" t="b">
        <v>0</v>
      </c>
      <c r="S168" s="5" t="b">
        <v>0</v>
      </c>
      <c r="T168" s="5" t="s">
        <v>122</v>
      </c>
      <c r="U168" s="5" t="s">
        <v>2040</v>
      </c>
      <c r="V168" s="5" t="s">
        <v>2057</v>
      </c>
      <c r="W168" s="5"/>
      <c r="X168" s="5"/>
    </row>
    <row r="169" spans="1:24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30" t="str">
        <f>TEXT(CrowdfundingTable[[#This Row],[Date Created Conversion]],"ddd")</f>
        <v>Mon</v>
      </c>
      <c r="Q169" s="30">
        <f>_xlfn.DAYS(CrowdfundingTable[[#This Row],[Date Ended Conversion]],CrowdfundingTable[[#This Row],[Date Created Conversion]])</f>
        <v>10</v>
      </c>
      <c r="R169" s="5" t="b">
        <v>0</v>
      </c>
      <c r="S169" s="5" t="b">
        <v>0</v>
      </c>
      <c r="T169" s="5" t="s">
        <v>33</v>
      </c>
      <c r="U169" s="5" t="s">
        <v>2043</v>
      </c>
      <c r="V169" s="5" t="s">
        <v>2058</v>
      </c>
      <c r="W169" s="5"/>
      <c r="X169" s="5"/>
    </row>
    <row r="170" spans="1:24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30" t="str">
        <f>TEXT(CrowdfundingTable[[#This Row],[Date Created Conversion]],"ddd")</f>
        <v>Fri</v>
      </c>
      <c r="Q170" s="30">
        <f>_xlfn.DAYS(CrowdfundingTable[[#This Row],[Date Ended Conversion]],CrowdfundingTable[[#This Row],[Date Created Conversion]])</f>
        <v>23</v>
      </c>
      <c r="R170" s="5" t="b">
        <v>0</v>
      </c>
      <c r="S170" s="5" t="b">
        <v>1</v>
      </c>
      <c r="T170" s="5" t="s">
        <v>60</v>
      </c>
      <c r="U170" s="5" t="s">
        <v>2039</v>
      </c>
      <c r="V170" s="5" t="s">
        <v>2052</v>
      </c>
      <c r="W170" s="5"/>
      <c r="X170" s="5"/>
    </row>
    <row r="171" spans="1:24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30" t="str">
        <f>TEXT(CrowdfundingTable[[#This Row],[Date Created Conversion]],"ddd")</f>
        <v>Sun</v>
      </c>
      <c r="Q171" s="30">
        <f>_xlfn.DAYS(CrowdfundingTable[[#This Row],[Date Ended Conversion]],CrowdfundingTable[[#This Row],[Date Created Conversion]])</f>
        <v>28</v>
      </c>
      <c r="R171" s="5" t="b">
        <v>0</v>
      </c>
      <c r="S171" s="5" t="b">
        <v>1</v>
      </c>
      <c r="T171" s="5" t="s">
        <v>100</v>
      </c>
      <c r="U171" s="5" t="s">
        <v>2035</v>
      </c>
      <c r="V171" s="5" t="s">
        <v>2062</v>
      </c>
      <c r="W171" s="5"/>
      <c r="X171" s="5"/>
    </row>
    <row r="172" spans="1:24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30" t="str">
        <f>TEXT(CrowdfundingTable[[#This Row],[Date Created Conversion]],"ddd")</f>
        <v>Thu</v>
      </c>
      <c r="Q172" s="30">
        <f>_xlfn.DAYS(CrowdfundingTable[[#This Row],[Date Ended Conversion]],CrowdfundingTable[[#This Row],[Date Created Conversion]])</f>
        <v>7</v>
      </c>
      <c r="R172" s="5" t="b">
        <v>0</v>
      </c>
      <c r="S172" s="5" t="b">
        <v>0</v>
      </c>
      <c r="T172" s="5" t="s">
        <v>60</v>
      </c>
      <c r="U172" s="5" t="s">
        <v>2039</v>
      </c>
      <c r="V172" s="5" t="s">
        <v>2052</v>
      </c>
      <c r="W172" s="5"/>
      <c r="X172" s="5"/>
    </row>
    <row r="173" spans="1:24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30" t="str">
        <f>TEXT(CrowdfundingTable[[#This Row],[Date Created Conversion]],"ddd")</f>
        <v>Thu</v>
      </c>
      <c r="Q173" s="30">
        <f>_xlfn.DAYS(CrowdfundingTable[[#This Row],[Date Ended Conversion]],CrowdfundingTable[[#This Row],[Date Created Conversion]])</f>
        <v>22</v>
      </c>
      <c r="R173" s="5" t="b">
        <v>0</v>
      </c>
      <c r="S173" s="5" t="b">
        <v>0</v>
      </c>
      <c r="T173" s="5" t="s">
        <v>206</v>
      </c>
      <c r="U173" s="5" t="s">
        <v>2041</v>
      </c>
      <c r="V173" s="5" t="s">
        <v>2064</v>
      </c>
      <c r="W173" s="5"/>
      <c r="X173" s="5"/>
    </row>
    <row r="174" spans="1:24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30" t="str">
        <f>TEXT(CrowdfundingTable[[#This Row],[Date Created Conversion]],"ddd")</f>
        <v>Sat</v>
      </c>
      <c r="Q174" s="30">
        <f>_xlfn.DAYS(CrowdfundingTable[[#This Row],[Date Ended Conversion]],CrowdfundingTable[[#This Row],[Date Created Conversion]])</f>
        <v>15</v>
      </c>
      <c r="R174" s="5" t="b">
        <v>0</v>
      </c>
      <c r="S174" s="5" t="b">
        <v>1</v>
      </c>
      <c r="T174" s="5" t="s">
        <v>42</v>
      </c>
      <c r="U174" s="5" t="s">
        <v>2035</v>
      </c>
      <c r="V174" s="5" t="s">
        <v>2047</v>
      </c>
      <c r="W174" s="5"/>
      <c r="X174" s="5"/>
    </row>
    <row r="175" spans="1:24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30" t="str">
        <f>TEXT(CrowdfundingTable[[#This Row],[Date Created Conversion]],"ddd")</f>
        <v>Sat</v>
      </c>
      <c r="Q175" s="30">
        <f>_xlfn.DAYS(CrowdfundingTable[[#This Row],[Date Ended Conversion]],CrowdfundingTable[[#This Row],[Date Created Conversion]])</f>
        <v>6</v>
      </c>
      <c r="R175" s="5" t="b">
        <v>0</v>
      </c>
      <c r="S175" s="5" t="b">
        <v>0</v>
      </c>
      <c r="T175" s="5" t="s">
        <v>33</v>
      </c>
      <c r="U175" s="5" t="s">
        <v>2043</v>
      </c>
      <c r="V175" s="5" t="s">
        <v>2058</v>
      </c>
      <c r="W175" s="5"/>
      <c r="X175" s="5"/>
    </row>
    <row r="176" spans="1:24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30" t="str">
        <f>TEXT(CrowdfundingTable[[#This Row],[Date Created Conversion]],"ddd")</f>
        <v>Mon</v>
      </c>
      <c r="Q176" s="30">
        <f>_xlfn.DAYS(CrowdfundingTable[[#This Row],[Date Ended Conversion]],CrowdfundingTable[[#This Row],[Date Created Conversion]])</f>
        <v>1</v>
      </c>
      <c r="R176" s="5" t="b">
        <v>0</v>
      </c>
      <c r="S176" s="5" t="b">
        <v>1</v>
      </c>
      <c r="T176" s="5" t="s">
        <v>65</v>
      </c>
      <c r="U176" s="5" t="s">
        <v>2042</v>
      </c>
      <c r="V176" s="5" t="s">
        <v>2066</v>
      </c>
      <c r="W176" s="5"/>
      <c r="X176" s="5"/>
    </row>
    <row r="177" spans="1:24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30" t="str">
        <f>TEXT(CrowdfundingTable[[#This Row],[Date Created Conversion]],"ddd")</f>
        <v>Wed</v>
      </c>
      <c r="Q177" s="30">
        <f>_xlfn.DAYS(CrowdfundingTable[[#This Row],[Date Ended Conversion]],CrowdfundingTable[[#This Row],[Date Created Conversion]])</f>
        <v>19</v>
      </c>
      <c r="R177" s="5" t="b">
        <v>0</v>
      </c>
      <c r="S177" s="5" t="b">
        <v>0</v>
      </c>
      <c r="T177" s="5" t="s">
        <v>33</v>
      </c>
      <c r="U177" s="5" t="s">
        <v>2043</v>
      </c>
      <c r="V177" s="5" t="s">
        <v>2058</v>
      </c>
      <c r="W177" s="5"/>
      <c r="X177" s="5"/>
    </row>
    <row r="178" spans="1:24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30" t="str">
        <f>TEXT(CrowdfundingTable[[#This Row],[Date Created Conversion]],"ddd")</f>
        <v>Sat</v>
      </c>
      <c r="Q178" s="30">
        <f>_xlfn.DAYS(CrowdfundingTable[[#This Row],[Date Ended Conversion]],CrowdfundingTable[[#This Row],[Date Created Conversion]])</f>
        <v>9</v>
      </c>
      <c r="R178" s="5" t="b">
        <v>0</v>
      </c>
      <c r="S178" s="5" t="b">
        <v>0</v>
      </c>
      <c r="T178" s="5" t="s">
        <v>33</v>
      </c>
      <c r="U178" s="5" t="s">
        <v>2043</v>
      </c>
      <c r="V178" s="5" t="s">
        <v>2058</v>
      </c>
      <c r="W178" s="5"/>
      <c r="X178" s="5"/>
    </row>
    <row r="179" spans="1:24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30" t="str">
        <f>TEXT(CrowdfundingTable[[#This Row],[Date Created Conversion]],"ddd")</f>
        <v>Mon</v>
      </c>
      <c r="Q179" s="30">
        <f>_xlfn.DAYS(CrowdfundingTable[[#This Row],[Date Ended Conversion]],CrowdfundingTable[[#This Row],[Date Created Conversion]])</f>
        <v>25</v>
      </c>
      <c r="R179" s="5" t="b">
        <v>0</v>
      </c>
      <c r="S179" s="5" t="b">
        <v>0</v>
      </c>
      <c r="T179" s="5" t="s">
        <v>33</v>
      </c>
      <c r="U179" s="5" t="s">
        <v>2043</v>
      </c>
      <c r="V179" s="5" t="s">
        <v>2058</v>
      </c>
      <c r="W179" s="5"/>
      <c r="X179" s="5"/>
    </row>
    <row r="180" spans="1:24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30" t="str">
        <f>TEXT(CrowdfundingTable[[#This Row],[Date Created Conversion]],"ddd")</f>
        <v>Thu</v>
      </c>
      <c r="Q180" s="30">
        <f>_xlfn.DAYS(CrowdfundingTable[[#This Row],[Date Ended Conversion]],CrowdfundingTable[[#This Row],[Date Created Conversion]])</f>
        <v>9</v>
      </c>
      <c r="R180" s="5" t="b">
        <v>0</v>
      </c>
      <c r="S180" s="5" t="b">
        <v>0</v>
      </c>
      <c r="T180" s="5" t="s">
        <v>17</v>
      </c>
      <c r="U180" s="5" t="s">
        <v>2036</v>
      </c>
      <c r="V180" s="5" t="s">
        <v>2051</v>
      </c>
      <c r="W180" s="5"/>
      <c r="X180" s="5"/>
    </row>
    <row r="181" spans="1:24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30" t="str">
        <f>TEXT(CrowdfundingTable[[#This Row],[Date Created Conversion]],"ddd")</f>
        <v>Sun</v>
      </c>
      <c r="Q181" s="30">
        <f>_xlfn.DAYS(CrowdfundingTable[[#This Row],[Date Ended Conversion]],CrowdfundingTable[[#This Row],[Date Created Conversion]])</f>
        <v>1</v>
      </c>
      <c r="R181" s="5" t="b">
        <v>0</v>
      </c>
      <c r="S181" s="5" t="b">
        <v>1</v>
      </c>
      <c r="T181" s="5" t="s">
        <v>33</v>
      </c>
      <c r="U181" s="5" t="s">
        <v>2043</v>
      </c>
      <c r="V181" s="5" t="s">
        <v>2058</v>
      </c>
      <c r="W181" s="5"/>
      <c r="X181" s="5"/>
    </row>
    <row r="182" spans="1:24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30" t="str">
        <f>TEXT(CrowdfundingTable[[#This Row],[Date Created Conversion]],"ddd")</f>
        <v>Mon</v>
      </c>
      <c r="Q182" s="30">
        <f>_xlfn.DAYS(CrowdfundingTable[[#This Row],[Date Ended Conversion]],CrowdfundingTable[[#This Row],[Date Created Conversion]])</f>
        <v>5</v>
      </c>
      <c r="R182" s="5" t="b">
        <v>0</v>
      </c>
      <c r="S182" s="5" t="b">
        <v>0</v>
      </c>
      <c r="T182" s="5" t="s">
        <v>65</v>
      </c>
      <c r="U182" s="5" t="s">
        <v>2042</v>
      </c>
      <c r="V182" s="5" t="s">
        <v>2066</v>
      </c>
      <c r="W182" s="5"/>
      <c r="X182" s="5"/>
    </row>
    <row r="183" spans="1:24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30" t="str">
        <f>TEXT(CrowdfundingTable[[#This Row],[Date Created Conversion]],"ddd")</f>
        <v>Wed</v>
      </c>
      <c r="Q183" s="30">
        <f>_xlfn.DAYS(CrowdfundingTable[[#This Row],[Date Ended Conversion]],CrowdfundingTable[[#This Row],[Date Created Conversion]])</f>
        <v>18</v>
      </c>
      <c r="R183" s="5" t="b">
        <v>0</v>
      </c>
      <c r="S183" s="5" t="b">
        <v>0</v>
      </c>
      <c r="T183" s="5" t="s">
        <v>28</v>
      </c>
      <c r="U183" s="5" t="s">
        <v>2042</v>
      </c>
      <c r="V183" s="5" t="s">
        <v>2067</v>
      </c>
      <c r="W183" s="5"/>
      <c r="X183" s="5"/>
    </row>
    <row r="184" spans="1:24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30" t="str">
        <f>TEXT(CrowdfundingTable[[#This Row],[Date Created Conversion]],"ddd")</f>
        <v>Sat</v>
      </c>
      <c r="Q184" s="30">
        <f>_xlfn.DAYS(CrowdfundingTable[[#This Row],[Date Ended Conversion]],CrowdfundingTable[[#This Row],[Date Created Conversion]])</f>
        <v>16</v>
      </c>
      <c r="R184" s="5" t="b">
        <v>0</v>
      </c>
      <c r="S184" s="5" t="b">
        <v>0</v>
      </c>
      <c r="T184" s="5" t="s">
        <v>33</v>
      </c>
      <c r="U184" s="5" t="s">
        <v>2043</v>
      </c>
      <c r="V184" s="5" t="s">
        <v>2058</v>
      </c>
      <c r="W184" s="5"/>
      <c r="X184" s="5"/>
    </row>
    <row r="185" spans="1:24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30" t="str">
        <f>TEXT(CrowdfundingTable[[#This Row],[Date Created Conversion]],"ddd")</f>
        <v>Thu</v>
      </c>
      <c r="Q185" s="30">
        <f>_xlfn.DAYS(CrowdfundingTable[[#This Row],[Date Ended Conversion]],CrowdfundingTable[[#This Row],[Date Created Conversion]])</f>
        <v>13</v>
      </c>
      <c r="R185" s="5" t="b">
        <v>0</v>
      </c>
      <c r="S185" s="5" t="b">
        <v>0</v>
      </c>
      <c r="T185" s="5" t="s">
        <v>23</v>
      </c>
      <c r="U185" s="5" t="s">
        <v>2039</v>
      </c>
      <c r="V185" s="5" t="s">
        <v>2060</v>
      </c>
      <c r="W185" s="5"/>
      <c r="X185" s="5"/>
    </row>
    <row r="186" spans="1:24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30" t="str">
        <f>TEXT(CrowdfundingTable[[#This Row],[Date Created Conversion]],"ddd")</f>
        <v>Fri</v>
      </c>
      <c r="Q186" s="30">
        <f>_xlfn.DAYS(CrowdfundingTable[[#This Row],[Date Ended Conversion]],CrowdfundingTable[[#This Row],[Date Created Conversion]])</f>
        <v>1</v>
      </c>
      <c r="R186" s="5" t="b">
        <v>0</v>
      </c>
      <c r="S186" s="5" t="b">
        <v>0</v>
      </c>
      <c r="T186" s="5" t="s">
        <v>33</v>
      </c>
      <c r="U186" s="5" t="s">
        <v>2043</v>
      </c>
      <c r="V186" s="5" t="s">
        <v>2058</v>
      </c>
      <c r="W186" s="5"/>
      <c r="X186" s="5"/>
    </row>
    <row r="187" spans="1:24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30" t="str">
        <f>TEXT(CrowdfundingTable[[#This Row],[Date Created Conversion]],"ddd")</f>
        <v>Sun</v>
      </c>
      <c r="Q187" s="30">
        <f>_xlfn.DAYS(CrowdfundingTable[[#This Row],[Date Ended Conversion]],CrowdfundingTable[[#This Row],[Date Created Conversion]])</f>
        <v>11</v>
      </c>
      <c r="R187" s="5" t="b">
        <v>0</v>
      </c>
      <c r="S187" s="5" t="b">
        <v>0</v>
      </c>
      <c r="T187" s="5" t="s">
        <v>269</v>
      </c>
      <c r="U187" s="5" t="s">
        <v>2035</v>
      </c>
      <c r="V187" s="5" t="s">
        <v>2063</v>
      </c>
      <c r="W187" s="5"/>
      <c r="X187" s="5"/>
    </row>
    <row r="188" spans="1:24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30" t="str">
        <f>TEXT(CrowdfundingTable[[#This Row],[Date Created Conversion]],"ddd")</f>
        <v>Fri</v>
      </c>
      <c r="Q188" s="30">
        <f>_xlfn.DAYS(CrowdfundingTable[[#This Row],[Date Ended Conversion]],CrowdfundingTable[[#This Row],[Date Created Conversion]])</f>
        <v>15</v>
      </c>
      <c r="R188" s="5" t="b">
        <v>0</v>
      </c>
      <c r="S188" s="5" t="b">
        <v>0</v>
      </c>
      <c r="T188" s="5" t="s">
        <v>33</v>
      </c>
      <c r="U188" s="5" t="s">
        <v>2043</v>
      </c>
      <c r="V188" s="5" t="s">
        <v>2058</v>
      </c>
      <c r="W188" s="5"/>
      <c r="X188" s="5"/>
    </row>
    <row r="189" spans="1:24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30" t="str">
        <f>TEXT(CrowdfundingTable[[#This Row],[Date Created Conversion]],"ddd")</f>
        <v>Sat</v>
      </c>
      <c r="Q189" s="30">
        <f>_xlfn.DAYS(CrowdfundingTable[[#This Row],[Date Ended Conversion]],CrowdfundingTable[[#This Row],[Date Created Conversion]])</f>
        <v>28</v>
      </c>
      <c r="R189" s="5" t="b">
        <v>0</v>
      </c>
      <c r="S189" s="5" t="b">
        <v>1</v>
      </c>
      <c r="T189" s="5" t="s">
        <v>100</v>
      </c>
      <c r="U189" s="5" t="s">
        <v>2035</v>
      </c>
      <c r="V189" s="5" t="s">
        <v>2062</v>
      </c>
      <c r="W189" s="5"/>
      <c r="X189" s="5"/>
    </row>
    <row r="190" spans="1:24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30" t="str">
        <f>TEXT(CrowdfundingTable[[#This Row],[Date Created Conversion]],"ddd")</f>
        <v>Tue</v>
      </c>
      <c r="Q190" s="30">
        <f>_xlfn.DAYS(CrowdfundingTable[[#This Row],[Date Ended Conversion]],CrowdfundingTable[[#This Row],[Date Created Conversion]])</f>
        <v>1</v>
      </c>
      <c r="R190" s="5" t="b">
        <v>0</v>
      </c>
      <c r="S190" s="5" t="b">
        <v>0</v>
      </c>
      <c r="T190" s="5" t="s">
        <v>33</v>
      </c>
      <c r="U190" s="5" t="s">
        <v>2043</v>
      </c>
      <c r="V190" s="5" t="s">
        <v>2058</v>
      </c>
      <c r="W190" s="5"/>
      <c r="X190" s="5"/>
    </row>
    <row r="191" spans="1:24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30" t="str">
        <f>TEXT(CrowdfundingTable[[#This Row],[Date Created Conversion]],"ddd")</f>
        <v>Fri</v>
      </c>
      <c r="Q191" s="30">
        <f>_xlfn.DAYS(CrowdfundingTable[[#This Row],[Date Ended Conversion]],CrowdfundingTable[[#This Row],[Date Created Conversion]])</f>
        <v>0</v>
      </c>
      <c r="R191" s="5" t="b">
        <v>0</v>
      </c>
      <c r="S191" s="5" t="b">
        <v>0</v>
      </c>
      <c r="T191" s="5" t="s">
        <v>33</v>
      </c>
      <c r="U191" s="5" t="s">
        <v>2043</v>
      </c>
      <c r="V191" s="5" t="s">
        <v>2058</v>
      </c>
      <c r="W191" s="5"/>
      <c r="X191" s="5"/>
    </row>
    <row r="192" spans="1:24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30" t="str">
        <f>TEXT(CrowdfundingTable[[#This Row],[Date Created Conversion]],"ddd")</f>
        <v>Tue</v>
      </c>
      <c r="Q192" s="30">
        <f>_xlfn.DAYS(CrowdfundingTable[[#This Row],[Date Ended Conversion]],CrowdfundingTable[[#This Row],[Date Created Conversion]])</f>
        <v>1</v>
      </c>
      <c r="R192" s="5" t="b">
        <v>0</v>
      </c>
      <c r="S192" s="5" t="b">
        <v>1</v>
      </c>
      <c r="T192" s="5" t="s">
        <v>33</v>
      </c>
      <c r="U192" s="5" t="s">
        <v>2043</v>
      </c>
      <c r="V192" s="5" t="s">
        <v>2058</v>
      </c>
      <c r="W192" s="5"/>
      <c r="X192" s="5"/>
    </row>
    <row r="193" spans="1:24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30" t="str">
        <f>TEXT(CrowdfundingTable[[#This Row],[Date Created Conversion]],"ddd")</f>
        <v>Tue</v>
      </c>
      <c r="Q193" s="30">
        <f>_xlfn.DAYS(CrowdfundingTable[[#This Row],[Date Ended Conversion]],CrowdfundingTable[[#This Row],[Date Created Conversion]])</f>
        <v>3</v>
      </c>
      <c r="R193" s="5" t="b">
        <v>0</v>
      </c>
      <c r="S193" s="5" t="b">
        <v>0</v>
      </c>
      <c r="T193" s="5" t="s">
        <v>33</v>
      </c>
      <c r="U193" s="5" t="s">
        <v>2043</v>
      </c>
      <c r="V193" s="5" t="s">
        <v>2058</v>
      </c>
      <c r="W193" s="5"/>
      <c r="X193" s="5"/>
    </row>
    <row r="194" spans="1:24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30" t="str">
        <f>TEXT(CrowdfundingTable[[#This Row],[Date Created Conversion]],"ddd")</f>
        <v>Fri</v>
      </c>
      <c r="Q194" s="30">
        <f>_xlfn.DAYS(CrowdfundingTable[[#This Row],[Date Ended Conversion]],CrowdfundingTable[[#This Row],[Date Created Conversion]])</f>
        <v>4</v>
      </c>
      <c r="R194" s="5" t="b">
        <v>0</v>
      </c>
      <c r="S194" s="5" t="b">
        <v>0</v>
      </c>
      <c r="T194" s="5" t="s">
        <v>23</v>
      </c>
      <c r="U194" s="5" t="s">
        <v>2039</v>
      </c>
      <c r="V194" s="5" t="s">
        <v>2060</v>
      </c>
      <c r="W194" s="5"/>
      <c r="X194" s="5"/>
    </row>
    <row r="195" spans="1:24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30" t="str">
        <f>TEXT(CrowdfundingTable[[#This Row],[Date Created Conversion]],"ddd")</f>
        <v>Sun</v>
      </c>
      <c r="Q195" s="30">
        <f>_xlfn.DAYS(CrowdfundingTable[[#This Row],[Date Ended Conversion]],CrowdfundingTable[[#This Row],[Date Created Conversion]])</f>
        <v>4</v>
      </c>
      <c r="R195" s="5" t="b">
        <v>1</v>
      </c>
      <c r="S195" s="5" t="b">
        <v>0</v>
      </c>
      <c r="T195" s="5" t="s">
        <v>60</v>
      </c>
      <c r="U195" s="5" t="s">
        <v>2039</v>
      </c>
      <c r="V195" s="5" t="s">
        <v>2052</v>
      </c>
      <c r="W195" s="5"/>
      <c r="X195" s="5"/>
    </row>
    <row r="196" spans="1:24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30" t="str">
        <f>TEXT(CrowdfundingTable[[#This Row],[Date Created Conversion]],"ddd")</f>
        <v>Mon</v>
      </c>
      <c r="Q196" s="30">
        <f>_xlfn.DAYS(CrowdfundingTable[[#This Row],[Date Ended Conversion]],CrowdfundingTable[[#This Row],[Date Created Conversion]])</f>
        <v>16</v>
      </c>
      <c r="R196" s="5" t="b">
        <v>0</v>
      </c>
      <c r="S196" s="5" t="b">
        <v>0</v>
      </c>
      <c r="T196" s="5" t="s">
        <v>148</v>
      </c>
      <c r="U196" s="5" t="s">
        <v>2039</v>
      </c>
      <c r="V196" s="5" t="s">
        <v>2054</v>
      </c>
      <c r="W196" s="5"/>
      <c r="X196" s="5"/>
    </row>
    <row r="197" spans="1:24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30" t="str">
        <f>TEXT(CrowdfundingTable[[#This Row],[Date Created Conversion]],"ddd")</f>
        <v>Sun</v>
      </c>
      <c r="Q197" s="30">
        <f>_xlfn.DAYS(CrowdfundingTable[[#This Row],[Date Ended Conversion]],CrowdfundingTable[[#This Row],[Date Created Conversion]])</f>
        <v>7</v>
      </c>
      <c r="R197" s="5" t="b">
        <v>0</v>
      </c>
      <c r="S197" s="5" t="b">
        <v>0</v>
      </c>
      <c r="T197" s="5" t="s">
        <v>50</v>
      </c>
      <c r="U197" s="5" t="s">
        <v>2039</v>
      </c>
      <c r="V197" s="5" t="s">
        <v>2049</v>
      </c>
      <c r="W197" s="5"/>
      <c r="X197" s="5"/>
    </row>
    <row r="198" spans="1:24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30" t="str">
        <f>TEXT(CrowdfundingTable[[#This Row],[Date Created Conversion]],"ddd")</f>
        <v>Sat</v>
      </c>
      <c r="Q198" s="30">
        <f>_xlfn.DAYS(CrowdfundingTable[[#This Row],[Date Ended Conversion]],CrowdfundingTable[[#This Row],[Date Created Conversion]])</f>
        <v>19</v>
      </c>
      <c r="R198" s="5" t="b">
        <v>0</v>
      </c>
      <c r="S198" s="5" t="b">
        <v>0</v>
      </c>
      <c r="T198" s="5" t="s">
        <v>65</v>
      </c>
      <c r="U198" s="5" t="s">
        <v>2042</v>
      </c>
      <c r="V198" s="5" t="s">
        <v>2066</v>
      </c>
      <c r="W198" s="5"/>
      <c r="X198" s="5"/>
    </row>
    <row r="199" spans="1:24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30" t="str">
        <f>TEXT(CrowdfundingTable[[#This Row],[Date Created Conversion]],"ddd")</f>
        <v>Fri</v>
      </c>
      <c r="Q199" s="30">
        <f>_xlfn.DAYS(CrowdfundingTable[[#This Row],[Date Ended Conversion]],CrowdfundingTable[[#This Row],[Date Created Conversion]])</f>
        <v>14</v>
      </c>
      <c r="R199" s="5" t="b">
        <v>0</v>
      </c>
      <c r="S199" s="5" t="b">
        <v>0</v>
      </c>
      <c r="T199" s="5" t="s">
        <v>53</v>
      </c>
      <c r="U199" s="5" t="s">
        <v>2035</v>
      </c>
      <c r="V199" s="5" t="s">
        <v>2048</v>
      </c>
      <c r="W199" s="5"/>
      <c r="X199" s="5"/>
    </row>
    <row r="200" spans="1:24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30" t="str">
        <f>TEXT(CrowdfundingTable[[#This Row],[Date Created Conversion]],"ddd")</f>
        <v>Fri</v>
      </c>
      <c r="Q200" s="30">
        <f>_xlfn.DAYS(CrowdfundingTable[[#This Row],[Date Ended Conversion]],CrowdfundingTable[[#This Row],[Date Created Conversion]])</f>
        <v>29</v>
      </c>
      <c r="R200" s="5" t="b">
        <v>0</v>
      </c>
      <c r="S200" s="5" t="b">
        <v>0</v>
      </c>
      <c r="T200" s="5" t="s">
        <v>50</v>
      </c>
      <c r="U200" s="5" t="s">
        <v>2039</v>
      </c>
      <c r="V200" s="5" t="s">
        <v>2049</v>
      </c>
      <c r="W200" s="5"/>
      <c r="X200" s="5"/>
    </row>
    <row r="201" spans="1:24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30" t="str">
        <f>TEXT(CrowdfundingTable[[#This Row],[Date Created Conversion]],"ddd")</f>
        <v>Tue</v>
      </c>
      <c r="Q201" s="30">
        <f>_xlfn.DAYS(CrowdfundingTable[[#This Row],[Date Ended Conversion]],CrowdfundingTable[[#This Row],[Date Created Conversion]])</f>
        <v>4</v>
      </c>
      <c r="R201" s="5" t="b">
        <v>0</v>
      </c>
      <c r="S201" s="5" t="b">
        <v>0</v>
      </c>
      <c r="T201" s="5" t="s">
        <v>23</v>
      </c>
      <c r="U201" s="5" t="s">
        <v>2039</v>
      </c>
      <c r="V201" s="5" t="s">
        <v>2060</v>
      </c>
      <c r="W201" s="5"/>
      <c r="X201" s="5"/>
    </row>
    <row r="202" spans="1:24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30" t="str">
        <f>TEXT(CrowdfundingTable[[#This Row],[Date Created Conversion]],"ddd")</f>
        <v>Thu</v>
      </c>
      <c r="Q202" s="30">
        <f>_xlfn.DAYS(CrowdfundingTable[[#This Row],[Date Ended Conversion]],CrowdfundingTable[[#This Row],[Date Created Conversion]])</f>
        <v>11</v>
      </c>
      <c r="R202" s="5" t="b">
        <v>0</v>
      </c>
      <c r="S202" s="5" t="b">
        <v>0</v>
      </c>
      <c r="T202" s="5" t="s">
        <v>33</v>
      </c>
      <c r="U202" s="5" t="s">
        <v>2043</v>
      </c>
      <c r="V202" s="5" t="s">
        <v>2058</v>
      </c>
      <c r="W202" s="5"/>
      <c r="X202" s="5"/>
    </row>
    <row r="203" spans="1:24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30" t="str">
        <f>TEXT(CrowdfundingTable[[#This Row],[Date Created Conversion]],"ddd")</f>
        <v>Fri</v>
      </c>
      <c r="Q203" s="30">
        <f>_xlfn.DAYS(CrowdfundingTable[[#This Row],[Date Ended Conversion]],CrowdfundingTable[[#This Row],[Date Created Conversion]])</f>
        <v>18</v>
      </c>
      <c r="R203" s="5" t="b">
        <v>0</v>
      </c>
      <c r="S203" s="5" t="b">
        <v>0</v>
      </c>
      <c r="T203" s="5" t="s">
        <v>28</v>
      </c>
      <c r="U203" s="5" t="s">
        <v>2042</v>
      </c>
      <c r="V203" s="5" t="s">
        <v>2067</v>
      </c>
      <c r="W203" s="5"/>
      <c r="X203" s="5"/>
    </row>
    <row r="204" spans="1:24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30" t="str">
        <f>TEXT(CrowdfundingTable[[#This Row],[Date Created Conversion]],"ddd")</f>
        <v>Sun</v>
      </c>
      <c r="Q204" s="30">
        <f>_xlfn.DAYS(CrowdfundingTable[[#This Row],[Date Ended Conversion]],CrowdfundingTable[[#This Row],[Date Created Conversion]])</f>
        <v>4</v>
      </c>
      <c r="R204" s="5" t="b">
        <v>0</v>
      </c>
      <c r="S204" s="5" t="b">
        <v>0</v>
      </c>
      <c r="T204" s="5" t="s">
        <v>17</v>
      </c>
      <c r="U204" s="5" t="s">
        <v>2036</v>
      </c>
      <c r="V204" s="5" t="s">
        <v>2051</v>
      </c>
      <c r="W204" s="5"/>
      <c r="X204" s="5"/>
    </row>
    <row r="205" spans="1:24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30" t="str">
        <f>TEXT(CrowdfundingTable[[#This Row],[Date Created Conversion]],"ddd")</f>
        <v>Tue</v>
      </c>
      <c r="Q205" s="30">
        <f>_xlfn.DAYS(CrowdfundingTable[[#This Row],[Date Ended Conversion]],CrowdfundingTable[[#This Row],[Date Created Conversion]])</f>
        <v>2</v>
      </c>
      <c r="R205" s="5" t="b">
        <v>0</v>
      </c>
      <c r="S205" s="5" t="b">
        <v>0</v>
      </c>
      <c r="T205" s="5" t="s">
        <v>33</v>
      </c>
      <c r="U205" s="5" t="s">
        <v>2043</v>
      </c>
      <c r="V205" s="5" t="s">
        <v>2058</v>
      </c>
      <c r="W205" s="5"/>
      <c r="X205" s="5"/>
    </row>
    <row r="206" spans="1:24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30" t="str">
        <f>TEXT(CrowdfundingTable[[#This Row],[Date Created Conversion]],"ddd")</f>
        <v>Sun</v>
      </c>
      <c r="Q206" s="30">
        <f>_xlfn.DAYS(CrowdfundingTable[[#This Row],[Date Ended Conversion]],CrowdfundingTable[[#This Row],[Date Created Conversion]])</f>
        <v>10</v>
      </c>
      <c r="R206" s="5" t="b">
        <v>0</v>
      </c>
      <c r="S206" s="5" t="b">
        <v>0</v>
      </c>
      <c r="T206" s="5" t="s">
        <v>159</v>
      </c>
      <c r="U206" s="5" t="s">
        <v>2039</v>
      </c>
      <c r="V206" s="5" t="s">
        <v>2053</v>
      </c>
      <c r="W206" s="5"/>
      <c r="X206" s="5"/>
    </row>
    <row r="207" spans="1:24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30" t="str">
        <f>TEXT(CrowdfundingTable[[#This Row],[Date Created Conversion]],"ddd")</f>
        <v>Wed</v>
      </c>
      <c r="Q207" s="30">
        <f>_xlfn.DAYS(CrowdfundingTable[[#This Row],[Date Ended Conversion]],CrowdfundingTable[[#This Row],[Date Created Conversion]])</f>
        <v>12</v>
      </c>
      <c r="R207" s="5" t="b">
        <v>1</v>
      </c>
      <c r="S207" s="5" t="b">
        <v>0</v>
      </c>
      <c r="T207" s="5" t="s">
        <v>33</v>
      </c>
      <c r="U207" s="5" t="s">
        <v>2043</v>
      </c>
      <c r="V207" s="5" t="s">
        <v>2058</v>
      </c>
      <c r="W207" s="5"/>
      <c r="X207" s="5"/>
    </row>
    <row r="208" spans="1:24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30" t="str">
        <f>TEXT(CrowdfundingTable[[#This Row],[Date Created Conversion]],"ddd")</f>
        <v>Sat</v>
      </c>
      <c r="Q208" s="30">
        <f>_xlfn.DAYS(CrowdfundingTable[[#This Row],[Date Ended Conversion]],CrowdfundingTable[[#This Row],[Date Created Conversion]])</f>
        <v>9</v>
      </c>
      <c r="R208" s="5" t="b">
        <v>0</v>
      </c>
      <c r="S208" s="5" t="b">
        <v>0</v>
      </c>
      <c r="T208" s="5" t="s">
        <v>119</v>
      </c>
      <c r="U208" s="5" t="s">
        <v>2041</v>
      </c>
      <c r="V208" s="5" t="s">
        <v>2050</v>
      </c>
      <c r="W208" s="5"/>
      <c r="X208" s="5"/>
    </row>
    <row r="209" spans="1:24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30" t="str">
        <f>TEXT(CrowdfundingTable[[#This Row],[Date Created Conversion]],"ddd")</f>
        <v>Tue</v>
      </c>
      <c r="Q209" s="30">
        <f>_xlfn.DAYS(CrowdfundingTable[[#This Row],[Date Ended Conversion]],CrowdfundingTable[[#This Row],[Date Created Conversion]])</f>
        <v>20</v>
      </c>
      <c r="R209" s="5" t="b">
        <v>0</v>
      </c>
      <c r="S209" s="5" t="b">
        <v>1</v>
      </c>
      <c r="T209" s="5" t="s">
        <v>23</v>
      </c>
      <c r="U209" s="5" t="s">
        <v>2039</v>
      </c>
      <c r="V209" s="5" t="s">
        <v>2060</v>
      </c>
      <c r="W209" s="5"/>
      <c r="X209" s="5"/>
    </row>
    <row r="210" spans="1:24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30" t="str">
        <f>TEXT(CrowdfundingTable[[#This Row],[Date Created Conversion]],"ddd")</f>
        <v>Thu</v>
      </c>
      <c r="Q210" s="30">
        <f>_xlfn.DAYS(CrowdfundingTable[[#This Row],[Date Ended Conversion]],CrowdfundingTable[[#This Row],[Date Created Conversion]])</f>
        <v>24</v>
      </c>
      <c r="R210" s="5" t="b">
        <v>0</v>
      </c>
      <c r="S210" s="5" t="b">
        <v>0</v>
      </c>
      <c r="T210" s="5" t="s">
        <v>42</v>
      </c>
      <c r="U210" s="5" t="s">
        <v>2035</v>
      </c>
      <c r="V210" s="5" t="s">
        <v>2047</v>
      </c>
      <c r="W210" s="5"/>
      <c r="X210" s="5"/>
    </row>
    <row r="211" spans="1:24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30" t="str">
        <f>TEXT(CrowdfundingTable[[#This Row],[Date Created Conversion]],"ddd")</f>
        <v>Fri</v>
      </c>
      <c r="Q211" s="30">
        <f>_xlfn.DAYS(CrowdfundingTable[[#This Row],[Date Ended Conversion]],CrowdfundingTable[[#This Row],[Date Created Conversion]])</f>
        <v>7</v>
      </c>
      <c r="R211" s="5" t="b">
        <v>0</v>
      </c>
      <c r="S211" s="5" t="b">
        <v>0</v>
      </c>
      <c r="T211" s="5" t="s">
        <v>42</v>
      </c>
      <c r="U211" s="5" t="s">
        <v>2035</v>
      </c>
      <c r="V211" s="5" t="s">
        <v>2047</v>
      </c>
      <c r="W211" s="5"/>
      <c r="X211" s="5"/>
    </row>
    <row r="212" spans="1:24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30" t="str">
        <f>TEXT(CrowdfundingTable[[#This Row],[Date Created Conversion]],"ddd")</f>
        <v>Fri</v>
      </c>
      <c r="Q212" s="30">
        <f>_xlfn.DAYS(CrowdfundingTable[[#This Row],[Date Ended Conversion]],CrowdfundingTable[[#This Row],[Date Created Conversion]])</f>
        <v>27</v>
      </c>
      <c r="R212" s="5" t="b">
        <v>0</v>
      </c>
      <c r="S212" s="5" t="b">
        <v>0</v>
      </c>
      <c r="T212" s="5" t="s">
        <v>474</v>
      </c>
      <c r="U212" s="5" t="s">
        <v>2035</v>
      </c>
      <c r="V212" s="5" t="s">
        <v>2061</v>
      </c>
      <c r="W212" s="5"/>
      <c r="X212" s="5"/>
    </row>
    <row r="213" spans="1:24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30" t="str">
        <f>TEXT(CrowdfundingTable[[#This Row],[Date Created Conversion]],"ddd")</f>
        <v>Tue</v>
      </c>
      <c r="Q213" s="30">
        <f>_xlfn.DAYS(CrowdfundingTable[[#This Row],[Date Ended Conversion]],CrowdfundingTable[[#This Row],[Date Created Conversion]])</f>
        <v>24</v>
      </c>
      <c r="R213" s="5" t="b">
        <v>0</v>
      </c>
      <c r="S213" s="5" t="b">
        <v>0</v>
      </c>
      <c r="T213" s="5" t="s">
        <v>33</v>
      </c>
      <c r="U213" s="5" t="s">
        <v>2043</v>
      </c>
      <c r="V213" s="5" t="s">
        <v>2058</v>
      </c>
      <c r="W213" s="5"/>
      <c r="X213" s="5"/>
    </row>
    <row r="214" spans="1:24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30" t="str">
        <f>TEXT(CrowdfundingTable[[#This Row],[Date Created Conversion]],"ddd")</f>
        <v>Sun</v>
      </c>
      <c r="Q214" s="30">
        <f>_xlfn.DAYS(CrowdfundingTable[[#This Row],[Date Ended Conversion]],CrowdfundingTable[[#This Row],[Date Created Conversion]])</f>
        <v>46</v>
      </c>
      <c r="R214" s="5" t="b">
        <v>0</v>
      </c>
      <c r="S214" s="5" t="b">
        <v>0</v>
      </c>
      <c r="T214" s="5" t="s">
        <v>33</v>
      </c>
      <c r="U214" s="5" t="s">
        <v>2043</v>
      </c>
      <c r="V214" s="5" t="s">
        <v>2058</v>
      </c>
      <c r="W214" s="5"/>
      <c r="X214" s="5"/>
    </row>
    <row r="215" spans="1:24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30" t="str">
        <f>TEXT(CrowdfundingTable[[#This Row],[Date Created Conversion]],"ddd")</f>
        <v>Sat</v>
      </c>
      <c r="Q215" s="30">
        <f>_xlfn.DAYS(CrowdfundingTable[[#This Row],[Date Ended Conversion]],CrowdfundingTable[[#This Row],[Date Created Conversion]])</f>
        <v>8</v>
      </c>
      <c r="R215" s="5" t="b">
        <v>0</v>
      </c>
      <c r="S215" s="5" t="b">
        <v>1</v>
      </c>
      <c r="T215" s="5" t="s">
        <v>60</v>
      </c>
      <c r="U215" s="5" t="s">
        <v>2039</v>
      </c>
      <c r="V215" s="5" t="s">
        <v>2052</v>
      </c>
      <c r="W215" s="5"/>
      <c r="X215" s="5"/>
    </row>
    <row r="216" spans="1:24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30" t="str">
        <f>TEXT(CrowdfundingTable[[#This Row],[Date Created Conversion]],"ddd")</f>
        <v>Thu</v>
      </c>
      <c r="Q216" s="30">
        <f>_xlfn.DAYS(CrowdfundingTable[[#This Row],[Date Ended Conversion]],CrowdfundingTable[[#This Row],[Date Created Conversion]])</f>
        <v>6</v>
      </c>
      <c r="R216" s="5" t="b">
        <v>0</v>
      </c>
      <c r="S216" s="5" t="b">
        <v>0</v>
      </c>
      <c r="T216" s="5" t="s">
        <v>23</v>
      </c>
      <c r="U216" s="5" t="s">
        <v>2039</v>
      </c>
      <c r="V216" s="5" t="s">
        <v>2060</v>
      </c>
      <c r="W216" s="5"/>
      <c r="X216" s="5"/>
    </row>
    <row r="217" spans="1:24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30" t="str">
        <f>TEXT(CrowdfundingTable[[#This Row],[Date Created Conversion]],"ddd")</f>
        <v>Wed</v>
      </c>
      <c r="Q217" s="30">
        <f>_xlfn.DAYS(CrowdfundingTable[[#This Row],[Date Ended Conversion]],CrowdfundingTable[[#This Row],[Date Created Conversion]])</f>
        <v>2</v>
      </c>
      <c r="R217" s="5" t="b">
        <v>0</v>
      </c>
      <c r="S217" s="5" t="b">
        <v>0</v>
      </c>
      <c r="T217" s="5" t="s">
        <v>33</v>
      </c>
      <c r="U217" s="5" t="s">
        <v>2043</v>
      </c>
      <c r="V217" s="5" t="s">
        <v>2058</v>
      </c>
      <c r="W217" s="5"/>
      <c r="X217" s="5"/>
    </row>
    <row r="218" spans="1:24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30" t="str">
        <f>TEXT(CrowdfundingTable[[#This Row],[Date Created Conversion]],"ddd")</f>
        <v>Tue</v>
      </c>
      <c r="Q218" s="30">
        <f>_xlfn.DAYS(CrowdfundingTable[[#This Row],[Date Ended Conversion]],CrowdfundingTable[[#This Row],[Date Created Conversion]])</f>
        <v>2</v>
      </c>
      <c r="R218" s="5" t="b">
        <v>0</v>
      </c>
      <c r="S218" s="5" t="b">
        <v>0</v>
      </c>
      <c r="T218" s="5" t="s">
        <v>33</v>
      </c>
      <c r="U218" s="5" t="s">
        <v>2043</v>
      </c>
      <c r="V218" s="5" t="s">
        <v>2058</v>
      </c>
      <c r="W218" s="5"/>
      <c r="X218" s="5"/>
    </row>
    <row r="219" spans="1:24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30" t="str">
        <f>TEXT(CrowdfundingTable[[#This Row],[Date Created Conversion]],"ddd")</f>
        <v>Sun</v>
      </c>
      <c r="Q219" s="30">
        <f>_xlfn.DAYS(CrowdfundingTable[[#This Row],[Date Ended Conversion]],CrowdfundingTable[[#This Row],[Date Created Conversion]])</f>
        <v>9</v>
      </c>
      <c r="R219" s="5" t="b">
        <v>0</v>
      </c>
      <c r="S219" s="5" t="b">
        <v>0</v>
      </c>
      <c r="T219" s="5" t="s">
        <v>474</v>
      </c>
      <c r="U219" s="5" t="s">
        <v>2035</v>
      </c>
      <c r="V219" s="5" t="s">
        <v>2061</v>
      </c>
      <c r="W219" s="5"/>
      <c r="X219" s="5"/>
    </row>
    <row r="220" spans="1:24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30" t="str">
        <f>TEXT(CrowdfundingTable[[#This Row],[Date Created Conversion]],"ddd")</f>
        <v>Fri</v>
      </c>
      <c r="Q220" s="30">
        <f>_xlfn.DAYS(CrowdfundingTable[[#This Row],[Date Ended Conversion]],CrowdfundingTable[[#This Row],[Date Created Conversion]])</f>
        <v>34</v>
      </c>
      <c r="R220" s="5" t="b">
        <v>0</v>
      </c>
      <c r="S220" s="5" t="b">
        <v>1</v>
      </c>
      <c r="T220" s="5" t="s">
        <v>100</v>
      </c>
      <c r="U220" s="5" t="s">
        <v>2035</v>
      </c>
      <c r="V220" s="5" t="s">
        <v>2062</v>
      </c>
      <c r="W220" s="5"/>
      <c r="X220" s="5"/>
    </row>
    <row r="221" spans="1:24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30" t="str">
        <f>TEXT(CrowdfundingTable[[#This Row],[Date Created Conversion]],"ddd")</f>
        <v>Thu</v>
      </c>
      <c r="Q221" s="30">
        <f>_xlfn.DAYS(CrowdfundingTable[[#This Row],[Date Ended Conversion]],CrowdfundingTable[[#This Row],[Date Created Conversion]])</f>
        <v>12</v>
      </c>
      <c r="R221" s="5" t="b">
        <v>0</v>
      </c>
      <c r="S221" s="5" t="b">
        <v>0</v>
      </c>
      <c r="T221" s="5" t="s">
        <v>71</v>
      </c>
      <c r="U221" s="5" t="s">
        <v>2035</v>
      </c>
      <c r="V221" s="5" t="s">
        <v>2045</v>
      </c>
      <c r="W221" s="5"/>
      <c r="X221" s="5"/>
    </row>
    <row r="222" spans="1:24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30" t="str">
        <f>TEXT(CrowdfundingTable[[#This Row],[Date Created Conversion]],"ddd")</f>
        <v>Fri</v>
      </c>
      <c r="Q222" s="30">
        <f>_xlfn.DAYS(CrowdfundingTable[[#This Row],[Date Ended Conversion]],CrowdfundingTable[[#This Row],[Date Created Conversion]])</f>
        <v>18</v>
      </c>
      <c r="R222" s="5" t="b">
        <v>1</v>
      </c>
      <c r="S222" s="5" t="b">
        <v>0</v>
      </c>
      <c r="T222" s="5" t="s">
        <v>33</v>
      </c>
      <c r="U222" s="5" t="s">
        <v>2043</v>
      </c>
      <c r="V222" s="5" t="s">
        <v>2058</v>
      </c>
      <c r="W222" s="5"/>
      <c r="X222" s="5"/>
    </row>
    <row r="223" spans="1:24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30" t="str">
        <f>TEXT(CrowdfundingTable[[#This Row],[Date Created Conversion]],"ddd")</f>
        <v>Thu</v>
      </c>
      <c r="Q223" s="30">
        <f>_xlfn.DAYS(CrowdfundingTable[[#This Row],[Date Ended Conversion]],CrowdfundingTable[[#This Row],[Date Created Conversion]])</f>
        <v>2</v>
      </c>
      <c r="R223" s="5" t="b">
        <v>1</v>
      </c>
      <c r="S223" s="5" t="b">
        <v>0</v>
      </c>
      <c r="T223" s="5" t="s">
        <v>17</v>
      </c>
      <c r="U223" s="5" t="s">
        <v>2036</v>
      </c>
      <c r="V223" s="5" t="s">
        <v>2051</v>
      </c>
      <c r="W223" s="5"/>
      <c r="X223" s="5"/>
    </row>
    <row r="224" spans="1:24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30" t="str">
        <f>TEXT(CrowdfundingTable[[#This Row],[Date Created Conversion]],"ddd")</f>
        <v>Thu</v>
      </c>
      <c r="Q224" s="30">
        <f>_xlfn.DAYS(CrowdfundingTable[[#This Row],[Date Ended Conversion]],CrowdfundingTable[[#This Row],[Date Created Conversion]])</f>
        <v>1</v>
      </c>
      <c r="R224" s="5" t="b">
        <v>0</v>
      </c>
      <c r="S224" s="5" t="b">
        <v>0</v>
      </c>
      <c r="T224" s="5" t="s">
        <v>122</v>
      </c>
      <c r="U224" s="5" t="s">
        <v>2040</v>
      </c>
      <c r="V224" s="5" t="s">
        <v>2057</v>
      </c>
      <c r="W224" s="5"/>
      <c r="X224" s="5"/>
    </row>
    <row r="225" spans="1:24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30" t="str">
        <f>TEXT(CrowdfundingTable[[#This Row],[Date Created Conversion]],"ddd")</f>
        <v>Wed</v>
      </c>
      <c r="Q225" s="30">
        <f>_xlfn.DAYS(CrowdfundingTable[[#This Row],[Date Ended Conversion]],CrowdfundingTable[[#This Row],[Date Created Conversion]])</f>
        <v>14</v>
      </c>
      <c r="R225" s="5" t="b">
        <v>0</v>
      </c>
      <c r="S225" s="5" t="b">
        <v>0</v>
      </c>
      <c r="T225" s="5" t="s">
        <v>33</v>
      </c>
      <c r="U225" s="5" t="s">
        <v>2043</v>
      </c>
      <c r="V225" s="5" t="s">
        <v>2058</v>
      </c>
      <c r="W225" s="5"/>
      <c r="X225" s="5"/>
    </row>
    <row r="226" spans="1:24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30" t="str">
        <f>TEXT(CrowdfundingTable[[#This Row],[Date Created Conversion]],"ddd")</f>
        <v>Wed</v>
      </c>
      <c r="Q226" s="30">
        <f>_xlfn.DAYS(CrowdfundingTable[[#This Row],[Date Ended Conversion]],CrowdfundingTable[[#This Row],[Date Created Conversion]])</f>
        <v>45</v>
      </c>
      <c r="R226" s="5" t="b">
        <v>0</v>
      </c>
      <c r="S226" s="5" t="b">
        <v>0</v>
      </c>
      <c r="T226" s="5" t="s">
        <v>474</v>
      </c>
      <c r="U226" s="5" t="s">
        <v>2035</v>
      </c>
      <c r="V226" s="5" t="s">
        <v>2061</v>
      </c>
      <c r="W226" s="5"/>
      <c r="X226" s="5"/>
    </row>
    <row r="227" spans="1:24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30" t="str">
        <f>TEXT(CrowdfundingTable[[#This Row],[Date Created Conversion]],"ddd")</f>
        <v>Sat</v>
      </c>
      <c r="Q227" s="30">
        <f>_xlfn.DAYS(CrowdfundingTable[[#This Row],[Date Ended Conversion]],CrowdfundingTable[[#This Row],[Date Created Conversion]])</f>
        <v>0</v>
      </c>
      <c r="R227" s="5" t="b">
        <v>1</v>
      </c>
      <c r="S227" s="5" t="b">
        <v>0</v>
      </c>
      <c r="T227" s="5" t="s">
        <v>23</v>
      </c>
      <c r="U227" s="5" t="s">
        <v>2039</v>
      </c>
      <c r="V227" s="5" t="s">
        <v>2060</v>
      </c>
      <c r="W227" s="5"/>
      <c r="X227" s="5"/>
    </row>
    <row r="228" spans="1:24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30" t="str">
        <f>TEXT(CrowdfundingTable[[#This Row],[Date Created Conversion]],"ddd")</f>
        <v>Thu</v>
      </c>
      <c r="Q228" s="30">
        <f>_xlfn.DAYS(CrowdfundingTable[[#This Row],[Date Ended Conversion]],CrowdfundingTable[[#This Row],[Date Created Conversion]])</f>
        <v>37</v>
      </c>
      <c r="R228" s="5" t="b">
        <v>0</v>
      </c>
      <c r="S228" s="5" t="b">
        <v>0</v>
      </c>
      <c r="T228" s="5" t="s">
        <v>122</v>
      </c>
      <c r="U228" s="5" t="s">
        <v>2040</v>
      </c>
      <c r="V228" s="5" t="s">
        <v>2057</v>
      </c>
      <c r="W228" s="5"/>
      <c r="X228" s="5"/>
    </row>
    <row r="229" spans="1:24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30" t="str">
        <f>TEXT(CrowdfundingTable[[#This Row],[Date Created Conversion]],"ddd")</f>
        <v>Fri</v>
      </c>
      <c r="Q229" s="30">
        <f>_xlfn.DAYS(CrowdfundingTable[[#This Row],[Date Ended Conversion]],CrowdfundingTable[[#This Row],[Date Created Conversion]])</f>
        <v>6</v>
      </c>
      <c r="R229" s="5" t="b">
        <v>0</v>
      </c>
      <c r="S229" s="5" t="b">
        <v>0</v>
      </c>
      <c r="T229" s="5" t="s">
        <v>292</v>
      </c>
      <c r="U229" s="5" t="s">
        <v>2037</v>
      </c>
      <c r="V229" s="5" t="s">
        <v>2055</v>
      </c>
      <c r="W229" s="5"/>
      <c r="X229" s="5"/>
    </row>
    <row r="230" spans="1:24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30" t="str">
        <f>TEXT(CrowdfundingTable[[#This Row],[Date Created Conversion]],"ddd")</f>
        <v>Wed</v>
      </c>
      <c r="Q230" s="30">
        <f>_xlfn.DAYS(CrowdfundingTable[[#This Row],[Date Ended Conversion]],CrowdfundingTable[[#This Row],[Date Created Conversion]])</f>
        <v>25</v>
      </c>
      <c r="R230" s="5" t="b">
        <v>0</v>
      </c>
      <c r="S230" s="5" t="b">
        <v>0</v>
      </c>
      <c r="T230" s="5" t="s">
        <v>71</v>
      </c>
      <c r="U230" s="5" t="s">
        <v>2035</v>
      </c>
      <c r="V230" s="5" t="s">
        <v>2045</v>
      </c>
      <c r="W230" s="5"/>
      <c r="X230" s="5"/>
    </row>
    <row r="231" spans="1:24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30" t="str">
        <f>TEXT(CrowdfundingTable[[#This Row],[Date Created Conversion]],"ddd")</f>
        <v>Thu</v>
      </c>
      <c r="Q231" s="30">
        <f>_xlfn.DAYS(CrowdfundingTable[[#This Row],[Date Ended Conversion]],CrowdfundingTable[[#This Row],[Date Created Conversion]])</f>
        <v>48</v>
      </c>
      <c r="R231" s="5" t="b">
        <v>0</v>
      </c>
      <c r="S231" s="5" t="b">
        <v>1</v>
      </c>
      <c r="T231" s="5" t="s">
        <v>292</v>
      </c>
      <c r="U231" s="5" t="s">
        <v>2037</v>
      </c>
      <c r="V231" s="5" t="s">
        <v>2055</v>
      </c>
      <c r="W231" s="5"/>
      <c r="X231" s="5"/>
    </row>
    <row r="232" spans="1:24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30" t="str">
        <f>TEXT(CrowdfundingTable[[#This Row],[Date Created Conversion]],"ddd")</f>
        <v>Fri</v>
      </c>
      <c r="Q232" s="30">
        <f>_xlfn.DAYS(CrowdfundingTable[[#This Row],[Date Ended Conversion]],CrowdfundingTable[[#This Row],[Date Created Conversion]])</f>
        <v>0</v>
      </c>
      <c r="R232" s="5" t="b">
        <v>0</v>
      </c>
      <c r="S232" s="5" t="b">
        <v>0</v>
      </c>
      <c r="T232" s="5" t="s">
        <v>89</v>
      </c>
      <c r="U232" s="5" t="s">
        <v>2037</v>
      </c>
      <c r="V232" s="5" t="s">
        <v>2065</v>
      </c>
      <c r="W232" s="5"/>
      <c r="X232" s="5"/>
    </row>
    <row r="233" spans="1:24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30" t="str">
        <f>TEXT(CrowdfundingTable[[#This Row],[Date Created Conversion]],"ddd")</f>
        <v>Tue</v>
      </c>
      <c r="Q233" s="30">
        <f>_xlfn.DAYS(CrowdfundingTable[[#This Row],[Date Ended Conversion]],CrowdfundingTable[[#This Row],[Date Created Conversion]])</f>
        <v>58</v>
      </c>
      <c r="R233" s="5" t="b">
        <v>0</v>
      </c>
      <c r="S233" s="5" t="b">
        <v>0</v>
      </c>
      <c r="T233" s="5" t="s">
        <v>33</v>
      </c>
      <c r="U233" s="5" t="s">
        <v>2043</v>
      </c>
      <c r="V233" s="5" t="s">
        <v>2058</v>
      </c>
      <c r="W233" s="5"/>
      <c r="X233" s="5"/>
    </row>
    <row r="234" spans="1:24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30" t="str">
        <f>TEXT(CrowdfundingTable[[#This Row],[Date Created Conversion]],"ddd")</f>
        <v>Mon</v>
      </c>
      <c r="Q234" s="30">
        <f>_xlfn.DAYS(CrowdfundingTable[[#This Row],[Date Ended Conversion]],CrowdfundingTable[[#This Row],[Date Created Conversion]])</f>
        <v>1</v>
      </c>
      <c r="R234" s="5" t="b">
        <v>0</v>
      </c>
      <c r="S234" s="5" t="b">
        <v>0</v>
      </c>
      <c r="T234" s="5" t="s">
        <v>33</v>
      </c>
      <c r="U234" s="5" t="s">
        <v>2043</v>
      </c>
      <c r="V234" s="5" t="s">
        <v>2058</v>
      </c>
      <c r="W234" s="5"/>
      <c r="X234" s="5"/>
    </row>
    <row r="235" spans="1:24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30" t="str">
        <f>TEXT(CrowdfundingTable[[#This Row],[Date Created Conversion]],"ddd")</f>
        <v>Sun</v>
      </c>
      <c r="Q235" s="30">
        <f>_xlfn.DAYS(CrowdfundingTable[[#This Row],[Date Ended Conversion]],CrowdfundingTable[[#This Row],[Date Created Conversion]])</f>
        <v>16</v>
      </c>
      <c r="R235" s="5" t="b">
        <v>0</v>
      </c>
      <c r="S235" s="5" t="b">
        <v>0</v>
      </c>
      <c r="T235" s="5" t="s">
        <v>71</v>
      </c>
      <c r="U235" s="5" t="s">
        <v>2035</v>
      </c>
      <c r="V235" s="5" t="s">
        <v>2045</v>
      </c>
      <c r="W235" s="5"/>
      <c r="X235" s="5"/>
    </row>
    <row r="236" spans="1:24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30" t="str">
        <f>TEXT(CrowdfundingTable[[#This Row],[Date Created Conversion]],"ddd")</f>
        <v>Tue</v>
      </c>
      <c r="Q236" s="30">
        <f>_xlfn.DAYS(CrowdfundingTable[[#This Row],[Date Ended Conversion]],CrowdfundingTable[[#This Row],[Date Created Conversion]])</f>
        <v>7</v>
      </c>
      <c r="R236" s="5" t="b">
        <v>0</v>
      </c>
      <c r="S236" s="5" t="b">
        <v>1</v>
      </c>
      <c r="T236" s="5" t="s">
        <v>89</v>
      </c>
      <c r="U236" s="5" t="s">
        <v>2037</v>
      </c>
      <c r="V236" s="5" t="s">
        <v>2065</v>
      </c>
      <c r="W236" s="5"/>
      <c r="X236" s="5"/>
    </row>
    <row r="237" spans="1:24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30" t="str">
        <f>TEXT(CrowdfundingTable[[#This Row],[Date Created Conversion]],"ddd")</f>
        <v>Mon</v>
      </c>
      <c r="Q237" s="30">
        <f>_xlfn.DAYS(CrowdfundingTable[[#This Row],[Date Ended Conversion]],CrowdfundingTable[[#This Row],[Date Created Conversion]])</f>
        <v>5</v>
      </c>
      <c r="R237" s="5" t="b">
        <v>0</v>
      </c>
      <c r="S237" s="5" t="b">
        <v>0</v>
      </c>
      <c r="T237" s="5" t="s">
        <v>71</v>
      </c>
      <c r="U237" s="5" t="s">
        <v>2035</v>
      </c>
      <c r="V237" s="5" t="s">
        <v>2045</v>
      </c>
      <c r="W237" s="5"/>
      <c r="X237" s="5"/>
    </row>
    <row r="238" spans="1:24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30" t="str">
        <f>TEXT(CrowdfundingTable[[#This Row],[Date Created Conversion]],"ddd")</f>
        <v>Tue</v>
      </c>
      <c r="Q238" s="30">
        <f>_xlfn.DAYS(CrowdfundingTable[[#This Row],[Date Ended Conversion]],CrowdfundingTable[[#This Row],[Date Created Conversion]])</f>
        <v>7</v>
      </c>
      <c r="R238" s="5" t="b">
        <v>0</v>
      </c>
      <c r="S238" s="5" t="b">
        <v>1</v>
      </c>
      <c r="T238" s="5" t="s">
        <v>23</v>
      </c>
      <c r="U238" s="5" t="s">
        <v>2039</v>
      </c>
      <c r="V238" s="5" t="s">
        <v>2060</v>
      </c>
      <c r="W238" s="5"/>
      <c r="X238" s="5"/>
    </row>
    <row r="239" spans="1:24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30" t="str">
        <f>TEXT(CrowdfundingTable[[#This Row],[Date Created Conversion]],"ddd")</f>
        <v>Fri</v>
      </c>
      <c r="Q239" s="30">
        <f>_xlfn.DAYS(CrowdfundingTable[[#This Row],[Date Ended Conversion]],CrowdfundingTable[[#This Row],[Date Created Conversion]])</f>
        <v>2</v>
      </c>
      <c r="R239" s="5" t="b">
        <v>0</v>
      </c>
      <c r="S239" s="5" t="b">
        <v>0</v>
      </c>
      <c r="T239" s="5" t="s">
        <v>71</v>
      </c>
      <c r="U239" s="5" t="s">
        <v>2035</v>
      </c>
      <c r="V239" s="5" t="s">
        <v>2045</v>
      </c>
      <c r="W239" s="5"/>
      <c r="X239" s="5"/>
    </row>
    <row r="240" spans="1:24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30" t="str">
        <f>TEXT(CrowdfundingTable[[#This Row],[Date Created Conversion]],"ddd")</f>
        <v>Thu</v>
      </c>
      <c r="Q240" s="30">
        <f>_xlfn.DAYS(CrowdfundingTable[[#This Row],[Date Ended Conversion]],CrowdfundingTable[[#This Row],[Date Created Conversion]])</f>
        <v>25</v>
      </c>
      <c r="R240" s="5" t="b">
        <v>0</v>
      </c>
      <c r="S240" s="5" t="b">
        <v>1</v>
      </c>
      <c r="T240" s="5" t="s">
        <v>33</v>
      </c>
      <c r="U240" s="5" t="s">
        <v>2043</v>
      </c>
      <c r="V240" s="5" t="s">
        <v>2058</v>
      </c>
      <c r="W240" s="5"/>
      <c r="X240" s="5"/>
    </row>
    <row r="241" spans="1:24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30" t="str">
        <f>TEXT(CrowdfundingTable[[#This Row],[Date Created Conversion]],"ddd")</f>
        <v>Sat</v>
      </c>
      <c r="Q241" s="30">
        <f>_xlfn.DAYS(CrowdfundingTable[[#This Row],[Date Ended Conversion]],CrowdfundingTable[[#This Row],[Date Created Conversion]])</f>
        <v>4</v>
      </c>
      <c r="R241" s="5" t="b">
        <v>0</v>
      </c>
      <c r="S241" s="5" t="b">
        <v>0</v>
      </c>
      <c r="T241" s="5" t="s">
        <v>65</v>
      </c>
      <c r="U241" s="5" t="s">
        <v>2042</v>
      </c>
      <c r="V241" s="5" t="s">
        <v>2066</v>
      </c>
      <c r="W241" s="5"/>
      <c r="X241" s="5"/>
    </row>
    <row r="242" spans="1:24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30" t="str">
        <f>TEXT(CrowdfundingTable[[#This Row],[Date Created Conversion]],"ddd")</f>
        <v>Fri</v>
      </c>
      <c r="Q242" s="30">
        <f>_xlfn.DAYS(CrowdfundingTable[[#This Row],[Date Ended Conversion]],CrowdfundingTable[[#This Row],[Date Created Conversion]])</f>
        <v>1</v>
      </c>
      <c r="R242" s="5" t="b">
        <v>0</v>
      </c>
      <c r="S242" s="5" t="b">
        <v>0</v>
      </c>
      <c r="T242" s="5" t="s">
        <v>33</v>
      </c>
      <c r="U242" s="5" t="s">
        <v>2043</v>
      </c>
      <c r="V242" s="5" t="s">
        <v>2058</v>
      </c>
      <c r="W242" s="5"/>
      <c r="X242" s="5"/>
    </row>
    <row r="243" spans="1:24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30" t="str">
        <f>TEXT(CrowdfundingTable[[#This Row],[Date Created Conversion]],"ddd")</f>
        <v>Sun</v>
      </c>
      <c r="Q243" s="30">
        <f>_xlfn.DAYS(CrowdfundingTable[[#This Row],[Date Ended Conversion]],CrowdfundingTable[[#This Row],[Date Created Conversion]])</f>
        <v>10</v>
      </c>
      <c r="R243" s="5" t="b">
        <v>0</v>
      </c>
      <c r="S243" s="5" t="b">
        <v>1</v>
      </c>
      <c r="T243" s="5" t="s">
        <v>68</v>
      </c>
      <c r="U243" s="5" t="s">
        <v>2041</v>
      </c>
      <c r="V243" s="5" t="s">
        <v>2056</v>
      </c>
      <c r="W243" s="5"/>
      <c r="X243" s="5"/>
    </row>
    <row r="244" spans="1:24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30" t="str">
        <f>TEXT(CrowdfundingTable[[#This Row],[Date Created Conversion]],"ddd")</f>
        <v>Wed</v>
      </c>
      <c r="Q244" s="30">
        <f>_xlfn.DAYS(CrowdfundingTable[[#This Row],[Date Ended Conversion]],CrowdfundingTable[[#This Row],[Date Created Conversion]])</f>
        <v>10</v>
      </c>
      <c r="R244" s="5" t="b">
        <v>0</v>
      </c>
      <c r="S244" s="5" t="b">
        <v>1</v>
      </c>
      <c r="T244" s="5" t="s">
        <v>23</v>
      </c>
      <c r="U244" s="5" t="s">
        <v>2039</v>
      </c>
      <c r="V244" s="5" t="s">
        <v>2060</v>
      </c>
      <c r="W244" s="5"/>
      <c r="X244" s="5"/>
    </row>
    <row r="245" spans="1:24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30" t="str">
        <f>TEXT(CrowdfundingTable[[#This Row],[Date Created Conversion]],"ddd")</f>
        <v>Sun</v>
      </c>
      <c r="Q245" s="30">
        <f>_xlfn.DAYS(CrowdfundingTable[[#This Row],[Date Ended Conversion]],CrowdfundingTable[[#This Row],[Date Created Conversion]])</f>
        <v>3</v>
      </c>
      <c r="R245" s="5" t="b">
        <v>0</v>
      </c>
      <c r="S245" s="5" t="b">
        <v>0</v>
      </c>
      <c r="T245" s="5" t="s">
        <v>33</v>
      </c>
      <c r="U245" s="5" t="s">
        <v>2043</v>
      </c>
      <c r="V245" s="5" t="s">
        <v>2058</v>
      </c>
      <c r="W245" s="5"/>
      <c r="X245" s="5"/>
    </row>
    <row r="246" spans="1:24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30" t="str">
        <f>TEXT(CrowdfundingTable[[#This Row],[Date Created Conversion]],"ddd")</f>
        <v>Mon</v>
      </c>
      <c r="Q246" s="30">
        <f>_xlfn.DAYS(CrowdfundingTable[[#This Row],[Date Ended Conversion]],CrowdfundingTable[[#This Row],[Date Created Conversion]])</f>
        <v>52</v>
      </c>
      <c r="R246" s="5" t="b">
        <v>0</v>
      </c>
      <c r="S246" s="5" t="b">
        <v>0</v>
      </c>
      <c r="T246" s="5" t="s">
        <v>33</v>
      </c>
      <c r="U246" s="5" t="s">
        <v>2043</v>
      </c>
      <c r="V246" s="5" t="s">
        <v>2058</v>
      </c>
      <c r="W246" s="5"/>
      <c r="X246" s="5"/>
    </row>
    <row r="247" spans="1:24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30" t="str">
        <f>TEXT(CrowdfundingTable[[#This Row],[Date Created Conversion]],"ddd")</f>
        <v>Mon</v>
      </c>
      <c r="Q247" s="30">
        <f>_xlfn.DAYS(CrowdfundingTable[[#This Row],[Date Ended Conversion]],CrowdfundingTable[[#This Row],[Date Created Conversion]])</f>
        <v>1</v>
      </c>
      <c r="R247" s="5" t="b">
        <v>0</v>
      </c>
      <c r="S247" s="5" t="b">
        <v>0</v>
      </c>
      <c r="T247" s="5" t="s">
        <v>33</v>
      </c>
      <c r="U247" s="5" t="s">
        <v>2043</v>
      </c>
      <c r="V247" s="5" t="s">
        <v>2058</v>
      </c>
      <c r="W247" s="5"/>
      <c r="X247" s="5"/>
    </row>
    <row r="248" spans="1:24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30" t="str">
        <f>TEXT(CrowdfundingTable[[#This Row],[Date Created Conversion]],"ddd")</f>
        <v>Mon</v>
      </c>
      <c r="Q248" s="30">
        <f>_xlfn.DAYS(CrowdfundingTable[[#This Row],[Date Ended Conversion]],CrowdfundingTable[[#This Row],[Date Created Conversion]])</f>
        <v>4</v>
      </c>
      <c r="R248" s="5" t="b">
        <v>0</v>
      </c>
      <c r="S248" s="5" t="b">
        <v>0</v>
      </c>
      <c r="T248" s="5" t="s">
        <v>28</v>
      </c>
      <c r="U248" s="5" t="s">
        <v>2042</v>
      </c>
      <c r="V248" s="5" t="s">
        <v>2067</v>
      </c>
      <c r="W248" s="5"/>
      <c r="X248" s="5"/>
    </row>
    <row r="249" spans="1:24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30" t="str">
        <f>TEXT(CrowdfundingTable[[#This Row],[Date Created Conversion]],"ddd")</f>
        <v>Thu</v>
      </c>
      <c r="Q249" s="30">
        <f>_xlfn.DAYS(CrowdfundingTable[[#This Row],[Date Ended Conversion]],CrowdfundingTable[[#This Row],[Date Created Conversion]])</f>
        <v>15</v>
      </c>
      <c r="R249" s="5" t="b">
        <v>0</v>
      </c>
      <c r="S249" s="5" t="b">
        <v>1</v>
      </c>
      <c r="T249" s="5" t="s">
        <v>119</v>
      </c>
      <c r="U249" s="5" t="s">
        <v>2041</v>
      </c>
      <c r="V249" s="5" t="s">
        <v>2050</v>
      </c>
      <c r="W249" s="5"/>
      <c r="X249" s="5"/>
    </row>
    <row r="250" spans="1:24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30" t="str">
        <f>TEXT(CrowdfundingTable[[#This Row],[Date Created Conversion]],"ddd")</f>
        <v>Wed</v>
      </c>
      <c r="Q250" s="30">
        <f>_xlfn.DAYS(CrowdfundingTable[[#This Row],[Date Ended Conversion]],CrowdfundingTable[[#This Row],[Date Created Conversion]])</f>
        <v>5</v>
      </c>
      <c r="R250" s="5" t="b">
        <v>0</v>
      </c>
      <c r="S250" s="5" t="b">
        <v>0</v>
      </c>
      <c r="T250" s="5" t="s">
        <v>292</v>
      </c>
      <c r="U250" s="5" t="s">
        <v>2037</v>
      </c>
      <c r="V250" s="5" t="s">
        <v>2055</v>
      </c>
      <c r="W250" s="5"/>
      <c r="X250" s="5"/>
    </row>
    <row r="251" spans="1:24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30" t="str">
        <f>TEXT(CrowdfundingTable[[#This Row],[Date Created Conversion]],"ddd")</f>
        <v>Fri</v>
      </c>
      <c r="Q251" s="30">
        <f>_xlfn.DAYS(CrowdfundingTable[[#This Row],[Date Ended Conversion]],CrowdfundingTable[[#This Row],[Date Created Conversion]])</f>
        <v>7</v>
      </c>
      <c r="R251" s="5" t="b">
        <v>0</v>
      </c>
      <c r="S251" s="5" t="b">
        <v>0</v>
      </c>
      <c r="T251" s="5" t="s">
        <v>206</v>
      </c>
      <c r="U251" s="5" t="s">
        <v>2041</v>
      </c>
      <c r="V251" s="5" t="s">
        <v>2064</v>
      </c>
      <c r="W251" s="5"/>
      <c r="X251" s="5"/>
    </row>
    <row r="252" spans="1:24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30" t="str">
        <f>TEXT(CrowdfundingTable[[#This Row],[Date Created Conversion]],"ddd")</f>
        <v>Mon</v>
      </c>
      <c r="Q252" s="30">
        <f>_xlfn.DAYS(CrowdfundingTable[[#This Row],[Date Ended Conversion]],CrowdfundingTable[[#This Row],[Date Created Conversion]])</f>
        <v>35</v>
      </c>
      <c r="R252" s="5" t="b">
        <v>0</v>
      </c>
      <c r="S252" s="5" t="b">
        <v>0</v>
      </c>
      <c r="T252" s="5" t="s">
        <v>23</v>
      </c>
      <c r="U252" s="5" t="s">
        <v>2039</v>
      </c>
      <c r="V252" s="5" t="s">
        <v>2060</v>
      </c>
      <c r="W252" s="5"/>
      <c r="X252" s="5"/>
    </row>
    <row r="253" spans="1:24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30" t="str">
        <f>TEXT(CrowdfundingTable[[#This Row],[Date Created Conversion]],"ddd")</f>
        <v>Sun</v>
      </c>
      <c r="Q253" s="30">
        <f>_xlfn.DAYS(CrowdfundingTable[[#This Row],[Date Ended Conversion]],CrowdfundingTable[[#This Row],[Date Created Conversion]])</f>
        <v>2</v>
      </c>
      <c r="R253" s="5" t="b">
        <v>0</v>
      </c>
      <c r="S253" s="5" t="b">
        <v>0</v>
      </c>
      <c r="T253" s="5" t="s">
        <v>33</v>
      </c>
      <c r="U253" s="5" t="s">
        <v>2043</v>
      </c>
      <c r="V253" s="5" t="s">
        <v>2058</v>
      </c>
      <c r="W253" s="5"/>
      <c r="X253" s="5"/>
    </row>
    <row r="254" spans="1:24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30" t="str">
        <f>TEXT(CrowdfundingTable[[#This Row],[Date Created Conversion]],"ddd")</f>
        <v>Fri</v>
      </c>
      <c r="Q254" s="30">
        <f>_xlfn.DAYS(CrowdfundingTable[[#This Row],[Date Ended Conversion]],CrowdfundingTable[[#This Row],[Date Created Conversion]])</f>
        <v>5</v>
      </c>
      <c r="R254" s="5" t="b">
        <v>0</v>
      </c>
      <c r="S254" s="5" t="b">
        <v>0</v>
      </c>
      <c r="T254" s="5" t="s">
        <v>33</v>
      </c>
      <c r="U254" s="5" t="s">
        <v>2043</v>
      </c>
      <c r="V254" s="5" t="s">
        <v>2058</v>
      </c>
      <c r="W254" s="5"/>
      <c r="X254" s="5"/>
    </row>
    <row r="255" spans="1:24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30" t="str">
        <f>TEXT(CrowdfundingTable[[#This Row],[Date Created Conversion]],"ddd")</f>
        <v>Fri</v>
      </c>
      <c r="Q255" s="30">
        <f>_xlfn.DAYS(CrowdfundingTable[[#This Row],[Date Ended Conversion]],CrowdfundingTable[[#This Row],[Date Created Conversion]])</f>
        <v>12</v>
      </c>
      <c r="R255" s="5" t="b">
        <v>0</v>
      </c>
      <c r="S255" s="5" t="b">
        <v>0</v>
      </c>
      <c r="T255" s="5" t="s">
        <v>53</v>
      </c>
      <c r="U255" s="5" t="s">
        <v>2035</v>
      </c>
      <c r="V255" s="5" t="s">
        <v>2048</v>
      </c>
      <c r="W255" s="5"/>
      <c r="X255" s="5"/>
    </row>
    <row r="256" spans="1:24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30" t="str">
        <f>TEXT(CrowdfundingTable[[#This Row],[Date Created Conversion]],"ddd")</f>
        <v>Tue</v>
      </c>
      <c r="Q256" s="30">
        <f>_xlfn.DAYS(CrowdfundingTable[[#This Row],[Date Ended Conversion]],CrowdfundingTable[[#This Row],[Date Created Conversion]])</f>
        <v>2</v>
      </c>
      <c r="R256" s="5" t="b">
        <v>0</v>
      </c>
      <c r="S256" s="5" t="b">
        <v>0</v>
      </c>
      <c r="T256" s="5" t="s">
        <v>68</v>
      </c>
      <c r="U256" s="5" t="s">
        <v>2041</v>
      </c>
      <c r="V256" s="5" t="s">
        <v>2056</v>
      </c>
      <c r="W256" s="5"/>
      <c r="X256" s="5"/>
    </row>
    <row r="257" spans="1:24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30" t="str">
        <f>TEXT(CrowdfundingTable[[#This Row],[Date Created Conversion]],"ddd")</f>
        <v>Wed</v>
      </c>
      <c r="Q257" s="30">
        <f>_xlfn.DAYS(CrowdfundingTable[[#This Row],[Date Ended Conversion]],CrowdfundingTable[[#This Row],[Date Created Conversion]])</f>
        <v>5</v>
      </c>
      <c r="R257" s="5" t="b">
        <v>0</v>
      </c>
      <c r="S257" s="5" t="b">
        <v>1</v>
      </c>
      <c r="T257" s="5" t="s">
        <v>23</v>
      </c>
      <c r="U257" s="5" t="s">
        <v>2039</v>
      </c>
      <c r="V257" s="5" t="s">
        <v>2060</v>
      </c>
      <c r="W257" s="5"/>
      <c r="X257" s="5"/>
    </row>
    <row r="258" spans="1:24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30" t="str">
        <f>TEXT(CrowdfundingTable[[#This Row],[Date Created Conversion]],"ddd")</f>
        <v>Sun</v>
      </c>
      <c r="Q258" s="30">
        <f>_xlfn.DAYS(CrowdfundingTable[[#This Row],[Date Ended Conversion]],CrowdfundingTable[[#This Row],[Date Created Conversion]])</f>
        <v>37</v>
      </c>
      <c r="R258" s="5" t="b">
        <v>0</v>
      </c>
      <c r="S258" s="5" t="b">
        <v>0</v>
      </c>
      <c r="T258" s="5" t="s">
        <v>23</v>
      </c>
      <c r="U258" s="5" t="s">
        <v>2039</v>
      </c>
      <c r="V258" s="5" t="s">
        <v>2060</v>
      </c>
      <c r="W258" s="5"/>
      <c r="X258" s="5"/>
    </row>
    <row r="259" spans="1:24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30" t="str">
        <f>TEXT(CrowdfundingTable[[#This Row],[Date Created Conversion]],"ddd")</f>
        <v>Tue</v>
      </c>
      <c r="Q259" s="30">
        <f>_xlfn.DAYS(CrowdfundingTable[[#This Row],[Date Ended Conversion]],CrowdfundingTable[[#This Row],[Date Created Conversion]])</f>
        <v>14</v>
      </c>
      <c r="R259" s="5" t="b">
        <v>0</v>
      </c>
      <c r="S259" s="5" t="b">
        <v>0</v>
      </c>
      <c r="T259" s="5" t="s">
        <v>33</v>
      </c>
      <c r="U259" s="5" t="s">
        <v>2043</v>
      </c>
      <c r="V259" s="5" t="s">
        <v>2058</v>
      </c>
      <c r="W259" s="5"/>
      <c r="X259" s="5"/>
    </row>
    <row r="260" spans="1:24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30" t="str">
        <f>TEXT(CrowdfundingTable[[#This Row],[Date Created Conversion]],"ddd")</f>
        <v>Thu</v>
      </c>
      <c r="Q260" s="30">
        <f>_xlfn.DAYS(CrowdfundingTable[[#This Row],[Date Ended Conversion]],CrowdfundingTable[[#This Row],[Date Created Conversion]])</f>
        <v>20</v>
      </c>
      <c r="R260" s="5" t="b">
        <v>0</v>
      </c>
      <c r="S260" s="5" t="b">
        <v>1</v>
      </c>
      <c r="T260" s="5" t="s">
        <v>33</v>
      </c>
      <c r="U260" s="5" t="s">
        <v>2043</v>
      </c>
      <c r="V260" s="5" t="s">
        <v>2058</v>
      </c>
      <c r="W260" s="5"/>
      <c r="X260" s="5"/>
    </row>
    <row r="261" spans="1:24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30" t="str">
        <f>TEXT(CrowdfundingTable[[#This Row],[Date Created Conversion]],"ddd")</f>
        <v>Sat</v>
      </c>
      <c r="Q261" s="30">
        <f>_xlfn.DAYS(CrowdfundingTable[[#This Row],[Date Ended Conversion]],CrowdfundingTable[[#This Row],[Date Created Conversion]])</f>
        <v>19</v>
      </c>
      <c r="R261" s="5" t="b">
        <v>1</v>
      </c>
      <c r="S261" s="5" t="b">
        <v>0</v>
      </c>
      <c r="T261" s="5" t="s">
        <v>122</v>
      </c>
      <c r="U261" s="5" t="s">
        <v>2040</v>
      </c>
      <c r="V261" s="5" t="s">
        <v>2057</v>
      </c>
      <c r="W261" s="5"/>
      <c r="X261" s="5"/>
    </row>
    <row r="262" spans="1:24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30" t="str">
        <f>TEXT(CrowdfundingTable[[#This Row],[Date Created Conversion]],"ddd")</f>
        <v>Fri</v>
      </c>
      <c r="Q262" s="30">
        <f>_xlfn.DAYS(CrowdfundingTable[[#This Row],[Date Ended Conversion]],CrowdfundingTable[[#This Row],[Date Created Conversion]])</f>
        <v>12</v>
      </c>
      <c r="R262" s="5" t="b">
        <v>0</v>
      </c>
      <c r="S262" s="5" t="b">
        <v>0</v>
      </c>
      <c r="T262" s="5" t="s">
        <v>23</v>
      </c>
      <c r="U262" s="5" t="s">
        <v>2039</v>
      </c>
      <c r="V262" s="5" t="s">
        <v>2060</v>
      </c>
      <c r="W262" s="5"/>
      <c r="X262" s="5"/>
    </row>
    <row r="263" spans="1:24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30" t="str">
        <f>TEXT(CrowdfundingTable[[#This Row],[Date Created Conversion]],"ddd")</f>
        <v>Wed</v>
      </c>
      <c r="Q263" s="30">
        <f>_xlfn.DAYS(CrowdfundingTable[[#This Row],[Date Ended Conversion]],CrowdfundingTable[[#This Row],[Date Created Conversion]])</f>
        <v>4</v>
      </c>
      <c r="R263" s="5" t="b">
        <v>0</v>
      </c>
      <c r="S263" s="5" t="b">
        <v>1</v>
      </c>
      <c r="T263" s="5" t="s">
        <v>23</v>
      </c>
      <c r="U263" s="5" t="s">
        <v>2039</v>
      </c>
      <c r="V263" s="5" t="s">
        <v>2060</v>
      </c>
      <c r="W263" s="5"/>
      <c r="X263" s="5"/>
    </row>
    <row r="264" spans="1:24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30" t="str">
        <f>TEXT(CrowdfundingTable[[#This Row],[Date Created Conversion]],"ddd")</f>
        <v>Tue</v>
      </c>
      <c r="Q264" s="30">
        <f>_xlfn.DAYS(CrowdfundingTable[[#This Row],[Date Ended Conversion]],CrowdfundingTable[[#This Row],[Date Created Conversion]])</f>
        <v>26</v>
      </c>
      <c r="R264" s="5" t="b">
        <v>0</v>
      </c>
      <c r="S264" s="5" t="b">
        <v>1</v>
      </c>
      <c r="T264" s="5" t="s">
        <v>60</v>
      </c>
      <c r="U264" s="5" t="s">
        <v>2039</v>
      </c>
      <c r="V264" s="5" t="s">
        <v>2052</v>
      </c>
      <c r="W264" s="5"/>
      <c r="X264" s="5"/>
    </row>
    <row r="265" spans="1:24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30" t="str">
        <f>TEXT(CrowdfundingTable[[#This Row],[Date Created Conversion]],"ddd")</f>
        <v>Sat</v>
      </c>
      <c r="Q265" s="30">
        <f>_xlfn.DAYS(CrowdfundingTable[[#This Row],[Date Ended Conversion]],CrowdfundingTable[[#This Row],[Date Created Conversion]])</f>
        <v>0</v>
      </c>
      <c r="R265" s="5" t="b">
        <v>0</v>
      </c>
      <c r="S265" s="5" t="b">
        <v>0</v>
      </c>
      <c r="T265" s="5" t="s">
        <v>122</v>
      </c>
      <c r="U265" s="5" t="s">
        <v>2040</v>
      </c>
      <c r="V265" s="5" t="s">
        <v>2057</v>
      </c>
      <c r="W265" s="5"/>
      <c r="X265" s="5"/>
    </row>
    <row r="266" spans="1:24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30" t="str">
        <f>TEXT(CrowdfundingTable[[#This Row],[Date Created Conversion]],"ddd")</f>
        <v>Tue</v>
      </c>
      <c r="Q266" s="30">
        <f>_xlfn.DAYS(CrowdfundingTable[[#This Row],[Date Ended Conversion]],CrowdfundingTable[[#This Row],[Date Created Conversion]])</f>
        <v>16</v>
      </c>
      <c r="R266" s="5" t="b">
        <v>0</v>
      </c>
      <c r="S266" s="5" t="b">
        <v>0</v>
      </c>
      <c r="T266" s="5" t="s">
        <v>33</v>
      </c>
      <c r="U266" s="5" t="s">
        <v>2043</v>
      </c>
      <c r="V266" s="5" t="s">
        <v>2058</v>
      </c>
      <c r="W266" s="5"/>
      <c r="X266" s="5"/>
    </row>
    <row r="267" spans="1:24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30" t="str">
        <f>TEXT(CrowdfundingTable[[#This Row],[Date Created Conversion]],"ddd")</f>
        <v>Sun</v>
      </c>
      <c r="Q267" s="30">
        <f>_xlfn.DAYS(CrowdfundingTable[[#This Row],[Date Ended Conversion]],CrowdfundingTable[[#This Row],[Date Created Conversion]])</f>
        <v>44</v>
      </c>
      <c r="R267" s="5" t="b">
        <v>0</v>
      </c>
      <c r="S267" s="5" t="b">
        <v>0</v>
      </c>
      <c r="T267" s="5" t="s">
        <v>33</v>
      </c>
      <c r="U267" s="5" t="s">
        <v>2043</v>
      </c>
      <c r="V267" s="5" t="s">
        <v>2058</v>
      </c>
      <c r="W267" s="5"/>
      <c r="X267" s="5"/>
    </row>
    <row r="268" spans="1:24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30" t="str">
        <f>TEXT(CrowdfundingTable[[#This Row],[Date Created Conversion]],"ddd")</f>
        <v>Fri</v>
      </c>
      <c r="Q268" s="30">
        <f>_xlfn.DAYS(CrowdfundingTable[[#This Row],[Date Ended Conversion]],CrowdfundingTable[[#This Row],[Date Created Conversion]])</f>
        <v>33</v>
      </c>
      <c r="R268" s="5" t="b">
        <v>0</v>
      </c>
      <c r="S268" s="5" t="b">
        <v>1</v>
      </c>
      <c r="T268" s="5" t="s">
        <v>159</v>
      </c>
      <c r="U268" s="5" t="s">
        <v>2039</v>
      </c>
      <c r="V268" s="5" t="s">
        <v>2053</v>
      </c>
      <c r="W268" s="5"/>
      <c r="X268" s="5"/>
    </row>
    <row r="269" spans="1:24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30" t="str">
        <f>TEXT(CrowdfundingTable[[#This Row],[Date Created Conversion]],"ddd")</f>
        <v>Wed</v>
      </c>
      <c r="Q269" s="30">
        <f>_xlfn.DAYS(CrowdfundingTable[[#This Row],[Date Ended Conversion]],CrowdfundingTable[[#This Row],[Date Created Conversion]])</f>
        <v>16</v>
      </c>
      <c r="R269" s="5" t="b">
        <v>0</v>
      </c>
      <c r="S269" s="5" t="b">
        <v>0</v>
      </c>
      <c r="T269" s="5" t="s">
        <v>33</v>
      </c>
      <c r="U269" s="5" t="s">
        <v>2043</v>
      </c>
      <c r="V269" s="5" t="s">
        <v>2058</v>
      </c>
      <c r="W269" s="5"/>
      <c r="X269" s="5"/>
    </row>
    <row r="270" spans="1:24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30" t="str">
        <f>TEXT(CrowdfundingTable[[#This Row],[Date Created Conversion]],"ddd")</f>
        <v>Thu</v>
      </c>
      <c r="Q270" s="30">
        <f>_xlfn.DAYS(CrowdfundingTable[[#This Row],[Date Ended Conversion]],CrowdfundingTable[[#This Row],[Date Created Conversion]])</f>
        <v>46</v>
      </c>
      <c r="R270" s="5" t="b">
        <v>0</v>
      </c>
      <c r="S270" s="5" t="b">
        <v>0</v>
      </c>
      <c r="T270" s="5" t="s">
        <v>42</v>
      </c>
      <c r="U270" s="5" t="s">
        <v>2035</v>
      </c>
      <c r="V270" s="5" t="s">
        <v>2047</v>
      </c>
      <c r="W270" s="5"/>
      <c r="X270" s="5"/>
    </row>
    <row r="271" spans="1:24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30" t="str">
        <f>TEXT(CrowdfundingTable[[#This Row],[Date Created Conversion]],"ddd")</f>
        <v>Thu</v>
      </c>
      <c r="Q271" s="30">
        <f>_xlfn.DAYS(CrowdfundingTable[[#This Row],[Date Ended Conversion]],CrowdfundingTable[[#This Row],[Date Created Conversion]])</f>
        <v>21</v>
      </c>
      <c r="R271" s="5" t="b">
        <v>0</v>
      </c>
      <c r="S271" s="5" t="b">
        <v>0</v>
      </c>
      <c r="T271" s="5" t="s">
        <v>269</v>
      </c>
      <c r="U271" s="5" t="s">
        <v>2035</v>
      </c>
      <c r="V271" s="5" t="s">
        <v>2063</v>
      </c>
      <c r="W271" s="5"/>
      <c r="X271" s="5"/>
    </row>
    <row r="272" spans="1:24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30" t="str">
        <f>TEXT(CrowdfundingTable[[#This Row],[Date Created Conversion]],"ddd")</f>
        <v>Thu</v>
      </c>
      <c r="Q272" s="30">
        <f>_xlfn.DAYS(CrowdfundingTable[[#This Row],[Date Ended Conversion]],CrowdfundingTable[[#This Row],[Date Created Conversion]])</f>
        <v>2</v>
      </c>
      <c r="R272" s="5" t="b">
        <v>0</v>
      </c>
      <c r="S272" s="5" t="b">
        <v>0</v>
      </c>
      <c r="T272" s="5" t="s">
        <v>89</v>
      </c>
      <c r="U272" s="5" t="s">
        <v>2037</v>
      </c>
      <c r="V272" s="5" t="s">
        <v>2065</v>
      </c>
      <c r="W272" s="5"/>
      <c r="X272" s="5"/>
    </row>
    <row r="273" spans="1:24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30" t="str">
        <f>TEXT(CrowdfundingTable[[#This Row],[Date Created Conversion]],"ddd")</f>
        <v>Mon</v>
      </c>
      <c r="Q273" s="30">
        <f>_xlfn.DAYS(CrowdfundingTable[[#This Row],[Date Ended Conversion]],CrowdfundingTable[[#This Row],[Date Created Conversion]])</f>
        <v>31</v>
      </c>
      <c r="R273" s="5" t="b">
        <v>0</v>
      </c>
      <c r="S273" s="5" t="b">
        <v>0</v>
      </c>
      <c r="T273" s="5" t="s">
        <v>122</v>
      </c>
      <c r="U273" s="5" t="s">
        <v>2040</v>
      </c>
      <c r="V273" s="5" t="s">
        <v>2057</v>
      </c>
      <c r="W273" s="5"/>
      <c r="X273" s="5"/>
    </row>
    <row r="274" spans="1:24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30" t="str">
        <f>TEXT(CrowdfundingTable[[#This Row],[Date Created Conversion]],"ddd")</f>
        <v>Wed</v>
      </c>
      <c r="Q274" s="30">
        <f>_xlfn.DAYS(CrowdfundingTable[[#This Row],[Date Ended Conversion]],CrowdfundingTable[[#This Row],[Date Created Conversion]])</f>
        <v>25</v>
      </c>
      <c r="R274" s="5" t="b">
        <v>0</v>
      </c>
      <c r="S274" s="5" t="b">
        <v>1</v>
      </c>
      <c r="T274" s="5" t="s">
        <v>33</v>
      </c>
      <c r="U274" s="5" t="s">
        <v>2043</v>
      </c>
      <c r="V274" s="5" t="s">
        <v>2058</v>
      </c>
      <c r="W274" s="5"/>
      <c r="X274" s="5"/>
    </row>
    <row r="275" spans="1:24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30" t="str">
        <f>TEXT(CrowdfundingTable[[#This Row],[Date Created Conversion]],"ddd")</f>
        <v>Sun</v>
      </c>
      <c r="Q275" s="30">
        <f>_xlfn.DAYS(CrowdfundingTable[[#This Row],[Date Ended Conversion]],CrowdfundingTable[[#This Row],[Date Created Conversion]])</f>
        <v>3</v>
      </c>
      <c r="R275" s="5" t="b">
        <v>0</v>
      </c>
      <c r="S275" s="5" t="b">
        <v>0</v>
      </c>
      <c r="T275" s="5" t="s">
        <v>33</v>
      </c>
      <c r="U275" s="5" t="s">
        <v>2043</v>
      </c>
      <c r="V275" s="5" t="s">
        <v>2058</v>
      </c>
      <c r="W275" s="5"/>
      <c r="X275" s="5"/>
    </row>
    <row r="276" spans="1:24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30" t="str">
        <f>TEXT(CrowdfundingTable[[#This Row],[Date Created Conversion]],"ddd")</f>
        <v>Mon</v>
      </c>
      <c r="Q276" s="30">
        <f>_xlfn.DAYS(CrowdfundingTable[[#This Row],[Date Ended Conversion]],CrowdfundingTable[[#This Row],[Date Created Conversion]])</f>
        <v>5</v>
      </c>
      <c r="R276" s="5" t="b">
        <v>0</v>
      </c>
      <c r="S276" s="5" t="b">
        <v>0</v>
      </c>
      <c r="T276" s="5" t="s">
        <v>33</v>
      </c>
      <c r="U276" s="5" t="s">
        <v>2043</v>
      </c>
      <c r="V276" s="5" t="s">
        <v>2058</v>
      </c>
      <c r="W276" s="5"/>
      <c r="X276" s="5"/>
    </row>
    <row r="277" spans="1:24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30" t="str">
        <f>TEXT(CrowdfundingTable[[#This Row],[Date Created Conversion]],"ddd")</f>
        <v>Sat</v>
      </c>
      <c r="Q277" s="30">
        <f>_xlfn.DAYS(CrowdfundingTable[[#This Row],[Date Ended Conversion]],CrowdfundingTable[[#This Row],[Date Created Conversion]])</f>
        <v>8</v>
      </c>
      <c r="R277" s="5" t="b">
        <v>0</v>
      </c>
      <c r="S277" s="5" t="b">
        <v>0</v>
      </c>
      <c r="T277" s="5" t="s">
        <v>206</v>
      </c>
      <c r="U277" s="5" t="s">
        <v>2041</v>
      </c>
      <c r="V277" s="5" t="s">
        <v>2064</v>
      </c>
      <c r="W277" s="5"/>
      <c r="X277" s="5"/>
    </row>
    <row r="278" spans="1:24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30" t="str">
        <f>TEXT(CrowdfundingTable[[#This Row],[Date Created Conversion]],"ddd")</f>
        <v>Thu</v>
      </c>
      <c r="Q278" s="30">
        <f>_xlfn.DAYS(CrowdfundingTable[[#This Row],[Date Ended Conversion]],CrowdfundingTable[[#This Row],[Date Created Conversion]])</f>
        <v>5</v>
      </c>
      <c r="R278" s="5" t="b">
        <v>0</v>
      </c>
      <c r="S278" s="5" t="b">
        <v>1</v>
      </c>
      <c r="T278" s="5" t="s">
        <v>89</v>
      </c>
      <c r="U278" s="5" t="s">
        <v>2037</v>
      </c>
      <c r="V278" s="5" t="s">
        <v>2065</v>
      </c>
      <c r="W278" s="5"/>
      <c r="X278" s="5"/>
    </row>
    <row r="279" spans="1:24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30" t="str">
        <f>TEXT(CrowdfundingTable[[#This Row],[Date Created Conversion]],"ddd")</f>
        <v>Mon</v>
      </c>
      <c r="Q279" s="30">
        <f>_xlfn.DAYS(CrowdfundingTable[[#This Row],[Date Ended Conversion]],CrowdfundingTable[[#This Row],[Date Created Conversion]])</f>
        <v>2</v>
      </c>
      <c r="R279" s="5" t="b">
        <v>0</v>
      </c>
      <c r="S279" s="5" t="b">
        <v>0</v>
      </c>
      <c r="T279" s="5" t="s">
        <v>33</v>
      </c>
      <c r="U279" s="5" t="s">
        <v>2043</v>
      </c>
      <c r="V279" s="5" t="s">
        <v>2058</v>
      </c>
      <c r="W279" s="5"/>
      <c r="X279" s="5"/>
    </row>
    <row r="280" spans="1:24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30" t="str">
        <f>TEXT(CrowdfundingTable[[#This Row],[Date Created Conversion]],"ddd")</f>
        <v>Mon</v>
      </c>
      <c r="Q280" s="30">
        <f>_xlfn.DAYS(CrowdfundingTable[[#This Row],[Date Ended Conversion]],CrowdfundingTable[[#This Row],[Date Created Conversion]])</f>
        <v>25</v>
      </c>
      <c r="R280" s="5" t="b">
        <v>0</v>
      </c>
      <c r="S280" s="5" t="b">
        <v>0</v>
      </c>
      <c r="T280" s="5" t="s">
        <v>28</v>
      </c>
      <c r="U280" s="5" t="s">
        <v>2042</v>
      </c>
      <c r="V280" s="5" t="s">
        <v>2067</v>
      </c>
      <c r="W280" s="5"/>
      <c r="X280" s="5"/>
    </row>
    <row r="281" spans="1:24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30" t="str">
        <f>TEXT(CrowdfundingTable[[#This Row],[Date Created Conversion]],"ddd")</f>
        <v>Mon</v>
      </c>
      <c r="Q281" s="30">
        <f>_xlfn.DAYS(CrowdfundingTable[[#This Row],[Date Ended Conversion]],CrowdfundingTable[[#This Row],[Date Created Conversion]])</f>
        <v>3</v>
      </c>
      <c r="R281" s="5" t="b">
        <v>0</v>
      </c>
      <c r="S281" s="5" t="b">
        <v>0</v>
      </c>
      <c r="T281" s="5" t="s">
        <v>33</v>
      </c>
      <c r="U281" s="5" t="s">
        <v>2043</v>
      </c>
      <c r="V281" s="5" t="s">
        <v>2058</v>
      </c>
      <c r="W281" s="5"/>
      <c r="X281" s="5"/>
    </row>
    <row r="282" spans="1:24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30" t="str">
        <f>TEXT(CrowdfundingTable[[#This Row],[Date Created Conversion]],"ddd")</f>
        <v>Tue</v>
      </c>
      <c r="Q282" s="30">
        <f>_xlfn.DAYS(CrowdfundingTable[[#This Row],[Date Ended Conversion]],CrowdfundingTable[[#This Row],[Date Created Conversion]])</f>
        <v>6</v>
      </c>
      <c r="R282" s="5" t="b">
        <v>0</v>
      </c>
      <c r="S282" s="5" t="b">
        <v>0</v>
      </c>
      <c r="T282" s="5" t="s">
        <v>71</v>
      </c>
      <c r="U282" s="5" t="s">
        <v>2035</v>
      </c>
      <c r="V282" s="5" t="s">
        <v>2045</v>
      </c>
      <c r="W282" s="5"/>
      <c r="X282" s="5"/>
    </row>
    <row r="283" spans="1:24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30" t="str">
        <f>TEXT(CrowdfundingTable[[#This Row],[Date Created Conversion]],"ddd")</f>
        <v>Sun</v>
      </c>
      <c r="Q283" s="30">
        <f>_xlfn.DAYS(CrowdfundingTable[[#This Row],[Date Ended Conversion]],CrowdfundingTable[[#This Row],[Date Created Conversion]])</f>
        <v>21</v>
      </c>
      <c r="R283" s="5" t="b">
        <v>0</v>
      </c>
      <c r="S283" s="5" t="b">
        <v>1</v>
      </c>
      <c r="T283" s="5" t="s">
        <v>33</v>
      </c>
      <c r="U283" s="5" t="s">
        <v>2043</v>
      </c>
      <c r="V283" s="5" t="s">
        <v>2058</v>
      </c>
      <c r="W283" s="5"/>
      <c r="X283" s="5"/>
    </row>
    <row r="284" spans="1:24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30" t="str">
        <f>TEXT(CrowdfundingTable[[#This Row],[Date Created Conversion]],"ddd")</f>
        <v>Sun</v>
      </c>
      <c r="Q284" s="30">
        <f>_xlfn.DAYS(CrowdfundingTable[[#This Row],[Date Ended Conversion]],CrowdfundingTable[[#This Row],[Date Created Conversion]])</f>
        <v>6</v>
      </c>
      <c r="R284" s="5" t="b">
        <v>0</v>
      </c>
      <c r="S284" s="5" t="b">
        <v>1</v>
      </c>
      <c r="T284" s="5" t="s">
        <v>269</v>
      </c>
      <c r="U284" s="5" t="s">
        <v>2035</v>
      </c>
      <c r="V284" s="5" t="s">
        <v>2063</v>
      </c>
      <c r="W284" s="5"/>
      <c r="X284" s="5"/>
    </row>
    <row r="285" spans="1:24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30" t="str">
        <f>TEXT(CrowdfundingTable[[#This Row],[Date Created Conversion]],"ddd")</f>
        <v>Mon</v>
      </c>
      <c r="Q285" s="30">
        <f>_xlfn.DAYS(CrowdfundingTable[[#This Row],[Date Ended Conversion]],CrowdfundingTable[[#This Row],[Date Created Conversion]])</f>
        <v>5</v>
      </c>
      <c r="R285" s="5" t="b">
        <v>0</v>
      </c>
      <c r="S285" s="5" t="b">
        <v>0</v>
      </c>
      <c r="T285" s="5" t="s">
        <v>23</v>
      </c>
      <c r="U285" s="5" t="s">
        <v>2039</v>
      </c>
      <c r="V285" s="5" t="s">
        <v>2060</v>
      </c>
      <c r="W285" s="5"/>
      <c r="X285" s="5"/>
    </row>
    <row r="286" spans="1:24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30" t="str">
        <f>TEXT(CrowdfundingTable[[#This Row],[Date Created Conversion]],"ddd")</f>
        <v>Tue</v>
      </c>
      <c r="Q286" s="30">
        <f>_xlfn.DAYS(CrowdfundingTable[[#This Row],[Date Ended Conversion]],CrowdfundingTable[[#This Row],[Date Created Conversion]])</f>
        <v>5</v>
      </c>
      <c r="R286" s="5" t="b">
        <v>0</v>
      </c>
      <c r="S286" s="5" t="b">
        <v>0</v>
      </c>
      <c r="T286" s="5" t="s">
        <v>28</v>
      </c>
      <c r="U286" s="5" t="s">
        <v>2042</v>
      </c>
      <c r="V286" s="5" t="s">
        <v>2067</v>
      </c>
      <c r="W286" s="5"/>
      <c r="X286" s="5"/>
    </row>
    <row r="287" spans="1:24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30" t="str">
        <f>TEXT(CrowdfundingTable[[#This Row],[Date Created Conversion]],"ddd")</f>
        <v>Sat</v>
      </c>
      <c r="Q287" s="30">
        <f>_xlfn.DAYS(CrowdfundingTable[[#This Row],[Date Ended Conversion]],CrowdfundingTable[[#This Row],[Date Created Conversion]])</f>
        <v>38</v>
      </c>
      <c r="R287" s="5" t="b">
        <v>0</v>
      </c>
      <c r="S287" s="5" t="b">
        <v>0</v>
      </c>
      <c r="T287" s="5" t="s">
        <v>33</v>
      </c>
      <c r="U287" s="5" t="s">
        <v>2043</v>
      </c>
      <c r="V287" s="5" t="s">
        <v>2058</v>
      </c>
      <c r="W287" s="5"/>
      <c r="X287" s="5"/>
    </row>
    <row r="288" spans="1:24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30" t="str">
        <f>TEXT(CrowdfundingTable[[#This Row],[Date Created Conversion]],"ddd")</f>
        <v>Wed</v>
      </c>
      <c r="Q288" s="30">
        <f>_xlfn.DAYS(CrowdfundingTable[[#This Row],[Date Ended Conversion]],CrowdfundingTable[[#This Row],[Date Created Conversion]])</f>
        <v>7</v>
      </c>
      <c r="R288" s="5" t="b">
        <v>0</v>
      </c>
      <c r="S288" s="5" t="b">
        <v>0</v>
      </c>
      <c r="T288" s="5" t="s">
        <v>33</v>
      </c>
      <c r="U288" s="5" t="s">
        <v>2043</v>
      </c>
      <c r="V288" s="5" t="s">
        <v>2058</v>
      </c>
      <c r="W288" s="5"/>
      <c r="X288" s="5"/>
    </row>
    <row r="289" spans="1:24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30" t="str">
        <f>TEXT(CrowdfundingTable[[#This Row],[Date Created Conversion]],"ddd")</f>
        <v>Tue</v>
      </c>
      <c r="Q289" s="30">
        <f>_xlfn.DAYS(CrowdfundingTable[[#This Row],[Date Ended Conversion]],CrowdfundingTable[[#This Row],[Date Created Conversion]])</f>
        <v>0</v>
      </c>
      <c r="R289" s="5" t="b">
        <v>0</v>
      </c>
      <c r="S289" s="5" t="b">
        <v>0</v>
      </c>
      <c r="T289" s="5" t="s">
        <v>50</v>
      </c>
      <c r="U289" s="5" t="s">
        <v>2039</v>
      </c>
      <c r="V289" s="5" t="s">
        <v>2049</v>
      </c>
      <c r="W289" s="5"/>
      <c r="X289" s="5"/>
    </row>
    <row r="290" spans="1:24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30" t="str">
        <f>TEXT(CrowdfundingTable[[#This Row],[Date Created Conversion]],"ddd")</f>
        <v>Wed</v>
      </c>
      <c r="Q290" s="30">
        <f>_xlfn.DAYS(CrowdfundingTable[[#This Row],[Date Ended Conversion]],CrowdfundingTable[[#This Row],[Date Created Conversion]])</f>
        <v>1</v>
      </c>
      <c r="R290" s="5" t="b">
        <v>0</v>
      </c>
      <c r="S290" s="5" t="b">
        <v>1</v>
      </c>
      <c r="T290" s="5" t="s">
        <v>148</v>
      </c>
      <c r="U290" s="5" t="s">
        <v>2039</v>
      </c>
      <c r="V290" s="5" t="s">
        <v>2054</v>
      </c>
      <c r="W290" s="5"/>
      <c r="X290" s="5"/>
    </row>
    <row r="291" spans="1:24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30" t="str">
        <f>TEXT(CrowdfundingTable[[#This Row],[Date Created Conversion]],"ddd")</f>
        <v>Mon</v>
      </c>
      <c r="Q291" s="30">
        <f>_xlfn.DAYS(CrowdfundingTable[[#This Row],[Date Ended Conversion]],CrowdfundingTable[[#This Row],[Date Created Conversion]])</f>
        <v>3</v>
      </c>
      <c r="R291" s="5" t="b">
        <v>0</v>
      </c>
      <c r="S291" s="5" t="b">
        <v>0</v>
      </c>
      <c r="T291" s="5" t="s">
        <v>33</v>
      </c>
      <c r="U291" s="5" t="s">
        <v>2043</v>
      </c>
      <c r="V291" s="5" t="s">
        <v>2058</v>
      </c>
      <c r="W291" s="5"/>
      <c r="X291" s="5"/>
    </row>
    <row r="292" spans="1:24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30" t="str">
        <f>TEXT(CrowdfundingTable[[#This Row],[Date Created Conversion]],"ddd")</f>
        <v>Fri</v>
      </c>
      <c r="Q292" s="30">
        <f>_xlfn.DAYS(CrowdfundingTable[[#This Row],[Date Ended Conversion]],CrowdfundingTable[[#This Row],[Date Created Conversion]])</f>
        <v>32</v>
      </c>
      <c r="R292" s="5" t="b">
        <v>0</v>
      </c>
      <c r="S292" s="5" t="b">
        <v>1</v>
      </c>
      <c r="T292" s="5" t="s">
        <v>42</v>
      </c>
      <c r="U292" s="5" t="s">
        <v>2035</v>
      </c>
      <c r="V292" s="5" t="s">
        <v>2047</v>
      </c>
      <c r="W292" s="5"/>
      <c r="X292" s="5"/>
    </row>
    <row r="293" spans="1:24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30" t="str">
        <f>TEXT(CrowdfundingTable[[#This Row],[Date Created Conversion]],"ddd")</f>
        <v>Sat</v>
      </c>
      <c r="Q293" s="30">
        <f>_xlfn.DAYS(CrowdfundingTable[[#This Row],[Date Ended Conversion]],CrowdfundingTable[[#This Row],[Date Created Conversion]])</f>
        <v>4</v>
      </c>
      <c r="R293" s="5" t="b">
        <v>1</v>
      </c>
      <c r="S293" s="5" t="b">
        <v>0</v>
      </c>
      <c r="T293" s="5" t="s">
        <v>28</v>
      </c>
      <c r="U293" s="5" t="s">
        <v>2042</v>
      </c>
      <c r="V293" s="5" t="s">
        <v>2067</v>
      </c>
      <c r="W293" s="5"/>
      <c r="X293" s="5"/>
    </row>
    <row r="294" spans="1:24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30" t="str">
        <f>TEXT(CrowdfundingTable[[#This Row],[Date Created Conversion]],"ddd")</f>
        <v>Fri</v>
      </c>
      <c r="Q294" s="30">
        <f>_xlfn.DAYS(CrowdfundingTable[[#This Row],[Date Ended Conversion]],CrowdfundingTable[[#This Row],[Date Created Conversion]])</f>
        <v>18</v>
      </c>
      <c r="R294" s="5" t="b">
        <v>0</v>
      </c>
      <c r="S294" s="5" t="b">
        <v>0</v>
      </c>
      <c r="T294" s="5" t="s">
        <v>17</v>
      </c>
      <c r="U294" s="5" t="s">
        <v>2036</v>
      </c>
      <c r="V294" s="5" t="s">
        <v>2051</v>
      </c>
      <c r="W294" s="5"/>
      <c r="X294" s="5"/>
    </row>
    <row r="295" spans="1:24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30" t="str">
        <f>TEXT(CrowdfundingTable[[#This Row],[Date Created Conversion]],"ddd")</f>
        <v>Tue</v>
      </c>
      <c r="Q295" s="30">
        <f>_xlfn.DAYS(CrowdfundingTable[[#This Row],[Date Ended Conversion]],CrowdfundingTable[[#This Row],[Date Created Conversion]])</f>
        <v>9</v>
      </c>
      <c r="R295" s="5" t="b">
        <v>0</v>
      </c>
      <c r="S295" s="5" t="b">
        <v>0</v>
      </c>
      <c r="T295" s="5" t="s">
        <v>33</v>
      </c>
      <c r="U295" s="5" t="s">
        <v>2043</v>
      </c>
      <c r="V295" s="5" t="s">
        <v>2058</v>
      </c>
      <c r="W295" s="5"/>
      <c r="X295" s="5"/>
    </row>
    <row r="296" spans="1:24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30" t="str">
        <f>TEXT(CrowdfundingTable[[#This Row],[Date Created Conversion]],"ddd")</f>
        <v>Fri</v>
      </c>
      <c r="Q296" s="30">
        <f>_xlfn.DAYS(CrowdfundingTable[[#This Row],[Date Ended Conversion]],CrowdfundingTable[[#This Row],[Date Created Conversion]])</f>
        <v>12</v>
      </c>
      <c r="R296" s="5" t="b">
        <v>0</v>
      </c>
      <c r="S296" s="5" t="b">
        <v>0</v>
      </c>
      <c r="T296" s="5" t="s">
        <v>33</v>
      </c>
      <c r="U296" s="5" t="s">
        <v>2043</v>
      </c>
      <c r="V296" s="5" t="s">
        <v>2058</v>
      </c>
      <c r="W296" s="5"/>
      <c r="X296" s="5"/>
    </row>
    <row r="297" spans="1:24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30" t="str">
        <f>TEXT(CrowdfundingTable[[#This Row],[Date Created Conversion]],"ddd")</f>
        <v>Tue</v>
      </c>
      <c r="Q297" s="30">
        <f>_xlfn.DAYS(CrowdfundingTable[[#This Row],[Date Ended Conversion]],CrowdfundingTable[[#This Row],[Date Created Conversion]])</f>
        <v>25</v>
      </c>
      <c r="R297" s="5" t="b">
        <v>0</v>
      </c>
      <c r="S297" s="5" t="b">
        <v>0</v>
      </c>
      <c r="T297" s="5" t="s">
        <v>33</v>
      </c>
      <c r="U297" s="5" t="s">
        <v>2043</v>
      </c>
      <c r="V297" s="5" t="s">
        <v>2058</v>
      </c>
      <c r="W297" s="5"/>
      <c r="X297" s="5"/>
    </row>
    <row r="298" spans="1:24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30" t="str">
        <f>TEXT(CrowdfundingTable[[#This Row],[Date Created Conversion]],"ddd")</f>
        <v>Mon</v>
      </c>
      <c r="Q298" s="30">
        <f>_xlfn.DAYS(CrowdfundingTable[[#This Row],[Date Ended Conversion]],CrowdfundingTable[[#This Row],[Date Created Conversion]])</f>
        <v>22</v>
      </c>
      <c r="R298" s="5" t="b">
        <v>0</v>
      </c>
      <c r="S298" s="5" t="b">
        <v>0</v>
      </c>
      <c r="T298" s="5" t="s">
        <v>33</v>
      </c>
      <c r="U298" s="5" t="s">
        <v>2043</v>
      </c>
      <c r="V298" s="5" t="s">
        <v>2058</v>
      </c>
      <c r="W298" s="5"/>
      <c r="X298" s="5"/>
    </row>
    <row r="299" spans="1:24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30" t="str">
        <f>TEXT(CrowdfundingTable[[#This Row],[Date Created Conversion]],"ddd")</f>
        <v>Tue</v>
      </c>
      <c r="Q299" s="30">
        <f>_xlfn.DAYS(CrowdfundingTable[[#This Row],[Date Ended Conversion]],CrowdfundingTable[[#This Row],[Date Created Conversion]])</f>
        <v>9</v>
      </c>
      <c r="R299" s="5" t="b">
        <v>0</v>
      </c>
      <c r="S299" s="5" t="b">
        <v>1</v>
      </c>
      <c r="T299" s="5" t="s">
        <v>33</v>
      </c>
      <c r="U299" s="5" t="s">
        <v>2043</v>
      </c>
      <c r="V299" s="5" t="s">
        <v>2058</v>
      </c>
      <c r="W299" s="5"/>
      <c r="X299" s="5"/>
    </row>
    <row r="300" spans="1:24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30" t="str">
        <f>TEXT(CrowdfundingTable[[#This Row],[Date Created Conversion]],"ddd")</f>
        <v>Fri</v>
      </c>
      <c r="Q300" s="30">
        <f>_xlfn.DAYS(CrowdfundingTable[[#This Row],[Date Ended Conversion]],CrowdfundingTable[[#This Row],[Date Created Conversion]])</f>
        <v>18</v>
      </c>
      <c r="R300" s="5" t="b">
        <v>0</v>
      </c>
      <c r="S300" s="5" t="b">
        <v>1</v>
      </c>
      <c r="T300" s="5" t="s">
        <v>23</v>
      </c>
      <c r="U300" s="5" t="s">
        <v>2039</v>
      </c>
      <c r="V300" s="5" t="s">
        <v>2060</v>
      </c>
      <c r="W300" s="5"/>
      <c r="X300" s="5"/>
    </row>
    <row r="301" spans="1:24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30" t="str">
        <f>TEXT(CrowdfundingTable[[#This Row],[Date Created Conversion]],"ddd")</f>
        <v>Thu</v>
      </c>
      <c r="Q301" s="30">
        <f>_xlfn.DAYS(CrowdfundingTable[[#This Row],[Date Ended Conversion]],CrowdfundingTable[[#This Row],[Date Created Conversion]])</f>
        <v>56</v>
      </c>
      <c r="R301" s="5" t="b">
        <v>0</v>
      </c>
      <c r="S301" s="5" t="b">
        <v>0</v>
      </c>
      <c r="T301" s="5" t="s">
        <v>17</v>
      </c>
      <c r="U301" s="5" t="s">
        <v>2036</v>
      </c>
      <c r="V301" s="5" t="s">
        <v>2051</v>
      </c>
      <c r="W301" s="5"/>
      <c r="X301" s="5"/>
    </row>
    <row r="302" spans="1:24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30" t="str">
        <f>TEXT(CrowdfundingTable[[#This Row],[Date Created Conversion]],"ddd")</f>
        <v>Wed</v>
      </c>
      <c r="Q302" s="30">
        <f>_xlfn.DAYS(CrowdfundingTable[[#This Row],[Date Ended Conversion]],CrowdfundingTable[[#This Row],[Date Created Conversion]])</f>
        <v>1</v>
      </c>
      <c r="R302" s="5" t="b">
        <v>0</v>
      </c>
      <c r="S302" s="5" t="b">
        <v>1</v>
      </c>
      <c r="T302" s="5" t="s">
        <v>68</v>
      </c>
      <c r="U302" s="5" t="s">
        <v>2041</v>
      </c>
      <c r="V302" s="5" t="s">
        <v>2056</v>
      </c>
      <c r="W302" s="5"/>
      <c r="X302" s="5"/>
    </row>
    <row r="303" spans="1:24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30" t="str">
        <f>TEXT(CrowdfundingTable[[#This Row],[Date Created Conversion]],"ddd")</f>
        <v>Thu</v>
      </c>
      <c r="Q303" s="30">
        <f>_xlfn.DAYS(CrowdfundingTable[[#This Row],[Date Ended Conversion]],CrowdfundingTable[[#This Row],[Date Created Conversion]])</f>
        <v>17</v>
      </c>
      <c r="R303" s="5" t="b">
        <v>0</v>
      </c>
      <c r="S303" s="5" t="b">
        <v>0</v>
      </c>
      <c r="T303" s="5" t="s">
        <v>42</v>
      </c>
      <c r="U303" s="5" t="s">
        <v>2035</v>
      </c>
      <c r="V303" s="5" t="s">
        <v>2047</v>
      </c>
      <c r="W303" s="5"/>
      <c r="X303" s="5"/>
    </row>
    <row r="304" spans="1:24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30" t="str">
        <f>TEXT(CrowdfundingTable[[#This Row],[Date Created Conversion]],"ddd")</f>
        <v>Sun</v>
      </c>
      <c r="Q304" s="30">
        <f>_xlfn.DAYS(CrowdfundingTable[[#This Row],[Date Ended Conversion]],CrowdfundingTable[[#This Row],[Date Created Conversion]])</f>
        <v>14</v>
      </c>
      <c r="R304" s="5" t="b">
        <v>0</v>
      </c>
      <c r="S304" s="5" t="b">
        <v>0</v>
      </c>
      <c r="T304" s="5" t="s">
        <v>33</v>
      </c>
      <c r="U304" s="5" t="s">
        <v>2043</v>
      </c>
      <c r="V304" s="5" t="s">
        <v>2058</v>
      </c>
      <c r="W304" s="5"/>
      <c r="X304" s="5"/>
    </row>
    <row r="305" spans="1:24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30" t="str">
        <f>TEXT(CrowdfundingTable[[#This Row],[Date Created Conversion]],"ddd")</f>
        <v>Thu</v>
      </c>
      <c r="Q305" s="30">
        <f>_xlfn.DAYS(CrowdfundingTable[[#This Row],[Date Ended Conversion]],CrowdfundingTable[[#This Row],[Date Created Conversion]])</f>
        <v>5</v>
      </c>
      <c r="R305" s="5" t="b">
        <v>0</v>
      </c>
      <c r="S305" s="5" t="b">
        <v>0</v>
      </c>
      <c r="T305" s="5" t="s">
        <v>60</v>
      </c>
      <c r="U305" s="5" t="s">
        <v>2039</v>
      </c>
      <c r="V305" s="5" t="s">
        <v>2052</v>
      </c>
      <c r="W305" s="5"/>
      <c r="X305" s="5"/>
    </row>
    <row r="306" spans="1:24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30" t="str">
        <f>TEXT(CrowdfundingTable[[#This Row],[Date Created Conversion]],"ddd")</f>
        <v>Sun</v>
      </c>
      <c r="Q306" s="30">
        <f>_xlfn.DAYS(CrowdfundingTable[[#This Row],[Date Ended Conversion]],CrowdfundingTable[[#This Row],[Date Created Conversion]])</f>
        <v>41</v>
      </c>
      <c r="R306" s="5" t="b">
        <v>0</v>
      </c>
      <c r="S306" s="5" t="b">
        <v>0</v>
      </c>
      <c r="T306" s="5" t="s">
        <v>42</v>
      </c>
      <c r="U306" s="5" t="s">
        <v>2035</v>
      </c>
      <c r="V306" s="5" t="s">
        <v>2047</v>
      </c>
      <c r="W306" s="5"/>
      <c r="X306" s="5"/>
    </row>
    <row r="307" spans="1:24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30" t="str">
        <f>TEXT(CrowdfundingTable[[#This Row],[Date Created Conversion]],"ddd")</f>
        <v>Sat</v>
      </c>
      <c r="Q307" s="30">
        <f>_xlfn.DAYS(CrowdfundingTable[[#This Row],[Date Ended Conversion]],CrowdfundingTable[[#This Row],[Date Created Conversion]])</f>
        <v>41</v>
      </c>
      <c r="R307" s="5" t="b">
        <v>0</v>
      </c>
      <c r="S307" s="5" t="b">
        <v>0</v>
      </c>
      <c r="T307" s="5" t="s">
        <v>33</v>
      </c>
      <c r="U307" s="5" t="s">
        <v>2043</v>
      </c>
      <c r="V307" s="5" t="s">
        <v>2058</v>
      </c>
      <c r="W307" s="5"/>
      <c r="X307" s="5"/>
    </row>
    <row r="308" spans="1:24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30" t="str">
        <f>TEXT(CrowdfundingTable[[#This Row],[Date Created Conversion]],"ddd")</f>
        <v>Fri</v>
      </c>
      <c r="Q308" s="30">
        <f>_xlfn.DAYS(CrowdfundingTable[[#This Row],[Date Ended Conversion]],CrowdfundingTable[[#This Row],[Date Created Conversion]])</f>
        <v>3</v>
      </c>
      <c r="R308" s="5" t="b">
        <v>0</v>
      </c>
      <c r="S308" s="5" t="b">
        <v>1</v>
      </c>
      <c r="T308" s="5" t="s">
        <v>33</v>
      </c>
      <c r="U308" s="5" t="s">
        <v>2043</v>
      </c>
      <c r="V308" s="5" t="s">
        <v>2058</v>
      </c>
      <c r="W308" s="5"/>
      <c r="X308" s="5"/>
    </row>
    <row r="309" spans="1:24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30" t="str">
        <f>TEXT(CrowdfundingTable[[#This Row],[Date Created Conversion]],"ddd")</f>
        <v>Wed</v>
      </c>
      <c r="Q309" s="30">
        <f>_xlfn.DAYS(CrowdfundingTable[[#This Row],[Date Ended Conversion]],CrowdfundingTable[[#This Row],[Date Created Conversion]])</f>
        <v>20</v>
      </c>
      <c r="R309" s="5" t="b">
        <v>0</v>
      </c>
      <c r="S309" s="5" t="b">
        <v>1</v>
      </c>
      <c r="T309" s="5" t="s">
        <v>119</v>
      </c>
      <c r="U309" s="5" t="s">
        <v>2041</v>
      </c>
      <c r="V309" s="5" t="s">
        <v>2050</v>
      </c>
      <c r="W309" s="5"/>
      <c r="X309" s="5"/>
    </row>
    <row r="310" spans="1:24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30" t="str">
        <f>TEXT(CrowdfundingTable[[#This Row],[Date Created Conversion]],"ddd")</f>
        <v>Mon</v>
      </c>
      <c r="Q310" s="30">
        <f>_xlfn.DAYS(CrowdfundingTable[[#This Row],[Date Ended Conversion]],CrowdfundingTable[[#This Row],[Date Created Conversion]])</f>
        <v>1</v>
      </c>
      <c r="R310" s="5" t="b">
        <v>0</v>
      </c>
      <c r="S310" s="5" t="b">
        <v>0</v>
      </c>
      <c r="T310" s="5" t="s">
        <v>33</v>
      </c>
      <c r="U310" s="5" t="s">
        <v>2043</v>
      </c>
      <c r="V310" s="5" t="s">
        <v>2058</v>
      </c>
      <c r="W310" s="5"/>
      <c r="X310" s="5"/>
    </row>
    <row r="311" spans="1:24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30" t="str">
        <f>TEXT(CrowdfundingTable[[#This Row],[Date Created Conversion]],"ddd")</f>
        <v>Wed</v>
      </c>
      <c r="Q311" s="30">
        <f>_xlfn.DAYS(CrowdfundingTable[[#This Row],[Date Ended Conversion]],CrowdfundingTable[[#This Row],[Date Created Conversion]])</f>
        <v>20</v>
      </c>
      <c r="R311" s="5" t="b">
        <v>0</v>
      </c>
      <c r="S311" s="5" t="b">
        <v>1</v>
      </c>
      <c r="T311" s="5" t="s">
        <v>60</v>
      </c>
      <c r="U311" s="5" t="s">
        <v>2039</v>
      </c>
      <c r="V311" s="5" t="s">
        <v>2052</v>
      </c>
      <c r="W311" s="5"/>
      <c r="X311" s="5"/>
    </row>
    <row r="312" spans="1:24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30" t="str">
        <f>TEXT(CrowdfundingTable[[#This Row],[Date Created Conversion]],"ddd")</f>
        <v>Fri</v>
      </c>
      <c r="Q312" s="30">
        <f>_xlfn.DAYS(CrowdfundingTable[[#This Row],[Date Ended Conversion]],CrowdfundingTable[[#This Row],[Date Created Conversion]])</f>
        <v>16</v>
      </c>
      <c r="R312" s="5" t="b">
        <v>0</v>
      </c>
      <c r="S312" s="5" t="b">
        <v>0</v>
      </c>
      <c r="T312" s="5" t="s">
        <v>89</v>
      </c>
      <c r="U312" s="5" t="s">
        <v>2037</v>
      </c>
      <c r="V312" s="5" t="s">
        <v>2065</v>
      </c>
      <c r="W312" s="5"/>
      <c r="X312" s="5"/>
    </row>
    <row r="313" spans="1:24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30" t="str">
        <f>TEXT(CrowdfundingTable[[#This Row],[Date Created Conversion]],"ddd")</f>
        <v>Wed</v>
      </c>
      <c r="Q313" s="30">
        <f>_xlfn.DAYS(CrowdfundingTable[[#This Row],[Date Ended Conversion]],CrowdfundingTable[[#This Row],[Date Created Conversion]])</f>
        <v>12</v>
      </c>
      <c r="R313" s="5" t="b">
        <v>0</v>
      </c>
      <c r="S313" s="5" t="b">
        <v>0</v>
      </c>
      <c r="T313" s="5" t="s">
        <v>33</v>
      </c>
      <c r="U313" s="5" t="s">
        <v>2043</v>
      </c>
      <c r="V313" s="5" t="s">
        <v>2058</v>
      </c>
      <c r="W313" s="5"/>
      <c r="X313" s="5"/>
    </row>
    <row r="314" spans="1:24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30" t="str">
        <f>TEXT(CrowdfundingTable[[#This Row],[Date Created Conversion]],"ddd")</f>
        <v>Fri</v>
      </c>
      <c r="Q314" s="30">
        <f>_xlfn.DAYS(CrowdfundingTable[[#This Row],[Date Ended Conversion]],CrowdfundingTable[[#This Row],[Date Created Conversion]])</f>
        <v>7</v>
      </c>
      <c r="R314" s="5" t="b">
        <v>0</v>
      </c>
      <c r="S314" s="5" t="b">
        <v>0</v>
      </c>
      <c r="T314" s="5" t="s">
        <v>33</v>
      </c>
      <c r="U314" s="5" t="s">
        <v>2043</v>
      </c>
      <c r="V314" s="5" t="s">
        <v>2058</v>
      </c>
      <c r="W314" s="5"/>
      <c r="X314" s="5"/>
    </row>
    <row r="315" spans="1:24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30" t="str">
        <f>TEXT(CrowdfundingTable[[#This Row],[Date Created Conversion]],"ddd")</f>
        <v>Mon</v>
      </c>
      <c r="Q315" s="30">
        <f>_xlfn.DAYS(CrowdfundingTable[[#This Row],[Date Ended Conversion]],CrowdfundingTable[[#This Row],[Date Created Conversion]])</f>
        <v>2</v>
      </c>
      <c r="R315" s="5" t="b">
        <v>0</v>
      </c>
      <c r="S315" s="5" t="b">
        <v>0</v>
      </c>
      <c r="T315" s="5" t="s">
        <v>23</v>
      </c>
      <c r="U315" s="5" t="s">
        <v>2039</v>
      </c>
      <c r="V315" s="5" t="s">
        <v>2060</v>
      </c>
      <c r="W315" s="5"/>
      <c r="X315" s="5"/>
    </row>
    <row r="316" spans="1:24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30" t="str">
        <f>TEXT(CrowdfundingTable[[#This Row],[Date Created Conversion]],"ddd")</f>
        <v>Tue</v>
      </c>
      <c r="Q316" s="30">
        <f>_xlfn.DAYS(CrowdfundingTable[[#This Row],[Date Ended Conversion]],CrowdfundingTable[[#This Row],[Date Created Conversion]])</f>
        <v>5</v>
      </c>
      <c r="R316" s="5" t="b">
        <v>0</v>
      </c>
      <c r="S316" s="5" t="b">
        <v>1</v>
      </c>
      <c r="T316" s="5" t="s">
        <v>42</v>
      </c>
      <c r="U316" s="5" t="s">
        <v>2035</v>
      </c>
      <c r="V316" s="5" t="s">
        <v>2047</v>
      </c>
      <c r="W316" s="5"/>
      <c r="X316" s="5"/>
    </row>
    <row r="317" spans="1:24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30" t="str">
        <f>TEXT(CrowdfundingTable[[#This Row],[Date Created Conversion]],"ddd")</f>
        <v>Sat</v>
      </c>
      <c r="Q317" s="30">
        <f>_xlfn.DAYS(CrowdfundingTable[[#This Row],[Date Ended Conversion]],CrowdfundingTable[[#This Row],[Date Created Conversion]])</f>
        <v>29</v>
      </c>
      <c r="R317" s="5" t="b">
        <v>0</v>
      </c>
      <c r="S317" s="5" t="b">
        <v>0</v>
      </c>
      <c r="T317" s="5" t="s">
        <v>33</v>
      </c>
      <c r="U317" s="5" t="s">
        <v>2043</v>
      </c>
      <c r="V317" s="5" t="s">
        <v>2058</v>
      </c>
      <c r="W317" s="5"/>
      <c r="X317" s="5"/>
    </row>
    <row r="318" spans="1:24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30" t="str">
        <f>TEXT(CrowdfundingTable[[#This Row],[Date Created Conversion]],"ddd")</f>
        <v>Tue</v>
      </c>
      <c r="Q318" s="30">
        <f>_xlfn.DAYS(CrowdfundingTable[[#This Row],[Date Ended Conversion]],CrowdfundingTable[[#This Row],[Date Created Conversion]])</f>
        <v>1</v>
      </c>
      <c r="R318" s="5" t="b">
        <v>0</v>
      </c>
      <c r="S318" s="5" t="b">
        <v>1</v>
      </c>
      <c r="T318" s="5" t="s">
        <v>17</v>
      </c>
      <c r="U318" s="5" t="s">
        <v>2036</v>
      </c>
      <c r="V318" s="5" t="s">
        <v>2051</v>
      </c>
      <c r="W318" s="5"/>
      <c r="X318" s="5"/>
    </row>
    <row r="319" spans="1:24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30" t="str">
        <f>TEXT(CrowdfundingTable[[#This Row],[Date Created Conversion]],"ddd")</f>
        <v>Sun</v>
      </c>
      <c r="Q319" s="30">
        <f>_xlfn.DAYS(CrowdfundingTable[[#This Row],[Date Ended Conversion]],CrowdfundingTable[[#This Row],[Date Created Conversion]])</f>
        <v>13</v>
      </c>
      <c r="R319" s="5" t="b">
        <v>0</v>
      </c>
      <c r="S319" s="5" t="b">
        <v>0</v>
      </c>
      <c r="T319" s="5" t="s">
        <v>33</v>
      </c>
      <c r="U319" s="5" t="s">
        <v>2043</v>
      </c>
      <c r="V319" s="5" t="s">
        <v>2058</v>
      </c>
      <c r="W319" s="5"/>
      <c r="X319" s="5"/>
    </row>
    <row r="320" spans="1:24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30" t="str">
        <f>TEXT(CrowdfundingTable[[#This Row],[Date Created Conversion]],"ddd")</f>
        <v>Fri</v>
      </c>
      <c r="Q320" s="30">
        <f>_xlfn.DAYS(CrowdfundingTable[[#This Row],[Date Ended Conversion]],CrowdfundingTable[[#This Row],[Date Created Conversion]])</f>
        <v>2</v>
      </c>
      <c r="R320" s="5" t="b">
        <v>0</v>
      </c>
      <c r="S320" s="5" t="b">
        <v>0</v>
      </c>
      <c r="T320" s="5" t="s">
        <v>23</v>
      </c>
      <c r="U320" s="5" t="s">
        <v>2039</v>
      </c>
      <c r="V320" s="5" t="s">
        <v>2060</v>
      </c>
      <c r="W320" s="5"/>
      <c r="X320" s="5"/>
    </row>
    <row r="321" spans="1:24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30" t="str">
        <f>TEXT(CrowdfundingTable[[#This Row],[Date Created Conversion]],"ddd")</f>
        <v>Thu</v>
      </c>
      <c r="Q321" s="30">
        <f>_xlfn.DAYS(CrowdfundingTable[[#This Row],[Date Ended Conversion]],CrowdfundingTable[[#This Row],[Date Created Conversion]])</f>
        <v>24</v>
      </c>
      <c r="R321" s="5" t="b">
        <v>0</v>
      </c>
      <c r="S321" s="5" t="b">
        <v>0</v>
      </c>
      <c r="T321" s="5" t="s">
        <v>28</v>
      </c>
      <c r="U321" s="5" t="s">
        <v>2042</v>
      </c>
      <c r="V321" s="5" t="s">
        <v>2067</v>
      </c>
      <c r="W321" s="5"/>
      <c r="X321" s="5"/>
    </row>
    <row r="322" spans="1:24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30" t="str">
        <f>TEXT(CrowdfundingTable[[#This Row],[Date Created Conversion]],"ddd")</f>
        <v>Tue</v>
      </c>
      <c r="Q322" s="30">
        <f>_xlfn.DAYS(CrowdfundingTable[[#This Row],[Date Ended Conversion]],CrowdfundingTable[[#This Row],[Date Created Conversion]])</f>
        <v>9</v>
      </c>
      <c r="R322" s="5" t="b">
        <v>0</v>
      </c>
      <c r="S322" s="5" t="b">
        <v>0</v>
      </c>
      <c r="T322" s="5" t="s">
        <v>119</v>
      </c>
      <c r="U322" s="5" t="s">
        <v>2041</v>
      </c>
      <c r="V322" s="5" t="s">
        <v>2050</v>
      </c>
      <c r="W322" s="5"/>
      <c r="X322" s="5"/>
    </row>
    <row r="323" spans="1:24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30" t="str">
        <f>TEXT(CrowdfundingTable[[#This Row],[Date Created Conversion]],"ddd")</f>
        <v>Fri</v>
      </c>
      <c r="Q323" s="30">
        <f>_xlfn.DAYS(CrowdfundingTable[[#This Row],[Date Ended Conversion]],CrowdfundingTable[[#This Row],[Date Created Conversion]])</f>
        <v>8</v>
      </c>
      <c r="R323" s="5" t="b">
        <v>0</v>
      </c>
      <c r="S323" s="5" t="b">
        <v>0</v>
      </c>
      <c r="T323" s="5" t="s">
        <v>100</v>
      </c>
      <c r="U323" s="5" t="s">
        <v>2035</v>
      </c>
      <c r="V323" s="5" t="s">
        <v>2062</v>
      </c>
      <c r="W323" s="5"/>
      <c r="X323" s="5"/>
    </row>
    <row r="324" spans="1:24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30" t="str">
        <f>TEXT(CrowdfundingTable[[#This Row],[Date Created Conversion]],"ddd")</f>
        <v>Thu</v>
      </c>
      <c r="Q324" s="30">
        <f>_xlfn.DAYS(CrowdfundingTable[[#This Row],[Date Ended Conversion]],CrowdfundingTable[[#This Row],[Date Created Conversion]])</f>
        <v>13</v>
      </c>
      <c r="R324" s="5" t="b">
        <v>0</v>
      </c>
      <c r="S324" s="5" t="b">
        <v>0</v>
      </c>
      <c r="T324" s="5" t="s">
        <v>33</v>
      </c>
      <c r="U324" s="5" t="s">
        <v>2043</v>
      </c>
      <c r="V324" s="5" t="s">
        <v>2058</v>
      </c>
      <c r="W324" s="5"/>
      <c r="X324" s="5"/>
    </row>
    <row r="325" spans="1:24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30" t="str">
        <f>TEXT(CrowdfundingTable[[#This Row],[Date Created Conversion]],"ddd")</f>
        <v>Thu</v>
      </c>
      <c r="Q325" s="30">
        <f>_xlfn.DAYS(CrowdfundingTable[[#This Row],[Date Ended Conversion]],CrowdfundingTable[[#This Row],[Date Created Conversion]])</f>
        <v>2</v>
      </c>
      <c r="R325" s="5" t="b">
        <v>0</v>
      </c>
      <c r="S325" s="5" t="b">
        <v>0</v>
      </c>
      <c r="T325" s="5" t="s">
        <v>42</v>
      </c>
      <c r="U325" s="5" t="s">
        <v>2035</v>
      </c>
      <c r="V325" s="5" t="s">
        <v>2047</v>
      </c>
      <c r="W325" s="5"/>
      <c r="X325" s="5"/>
    </row>
    <row r="326" spans="1:24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30" t="str">
        <f>TEXT(CrowdfundingTable[[#This Row],[Date Created Conversion]],"ddd")</f>
        <v>Sun</v>
      </c>
      <c r="Q326" s="30">
        <f>_xlfn.DAYS(CrowdfundingTable[[#This Row],[Date Ended Conversion]],CrowdfundingTable[[#This Row],[Date Created Conversion]])</f>
        <v>12</v>
      </c>
      <c r="R326" s="5" t="b">
        <v>0</v>
      </c>
      <c r="S326" s="5" t="b">
        <v>1</v>
      </c>
      <c r="T326" s="5" t="s">
        <v>33</v>
      </c>
      <c r="U326" s="5" t="s">
        <v>2043</v>
      </c>
      <c r="V326" s="5" t="s">
        <v>2058</v>
      </c>
      <c r="W326" s="5"/>
      <c r="X326" s="5"/>
    </row>
    <row r="327" spans="1:24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30" t="str">
        <f>TEXT(CrowdfundingTable[[#This Row],[Date Created Conversion]],"ddd")</f>
        <v>Sat</v>
      </c>
      <c r="Q327" s="30">
        <f>_xlfn.DAYS(CrowdfundingTable[[#This Row],[Date Ended Conversion]],CrowdfundingTable[[#This Row],[Date Created Conversion]])</f>
        <v>23</v>
      </c>
      <c r="R327" s="5" t="b">
        <v>0</v>
      </c>
      <c r="S327" s="5" t="b">
        <v>1</v>
      </c>
      <c r="T327" s="5" t="s">
        <v>33</v>
      </c>
      <c r="U327" s="5" t="s">
        <v>2043</v>
      </c>
      <c r="V327" s="5" t="s">
        <v>2058</v>
      </c>
      <c r="W327" s="5"/>
      <c r="X327" s="5"/>
    </row>
    <row r="328" spans="1:24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30" t="str">
        <f>TEXT(CrowdfundingTable[[#This Row],[Date Created Conversion]],"ddd")</f>
        <v>Sat</v>
      </c>
      <c r="Q328" s="30">
        <f>_xlfn.DAYS(CrowdfundingTable[[#This Row],[Date Ended Conversion]],CrowdfundingTable[[#This Row],[Date Created Conversion]])</f>
        <v>6</v>
      </c>
      <c r="R328" s="5" t="b">
        <v>0</v>
      </c>
      <c r="S328" s="5" t="b">
        <v>0</v>
      </c>
      <c r="T328" s="5" t="s">
        <v>71</v>
      </c>
      <c r="U328" s="5" t="s">
        <v>2035</v>
      </c>
      <c r="V328" s="5" t="s">
        <v>2045</v>
      </c>
      <c r="W328" s="5"/>
      <c r="X328" s="5"/>
    </row>
    <row r="329" spans="1:24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30" t="str">
        <f>TEXT(CrowdfundingTable[[#This Row],[Date Created Conversion]],"ddd")</f>
        <v>Wed</v>
      </c>
      <c r="Q329" s="30">
        <f>_xlfn.DAYS(CrowdfundingTable[[#This Row],[Date Ended Conversion]],CrowdfundingTable[[#This Row],[Date Created Conversion]])</f>
        <v>4</v>
      </c>
      <c r="R329" s="5" t="b">
        <v>0</v>
      </c>
      <c r="S329" s="5" t="b">
        <v>1</v>
      </c>
      <c r="T329" s="5" t="s">
        <v>33</v>
      </c>
      <c r="U329" s="5" t="s">
        <v>2043</v>
      </c>
      <c r="V329" s="5" t="s">
        <v>2058</v>
      </c>
      <c r="W329" s="5"/>
      <c r="X329" s="5"/>
    </row>
    <row r="330" spans="1:24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30" t="str">
        <f>TEXT(CrowdfundingTable[[#This Row],[Date Created Conversion]],"ddd")</f>
        <v>Fri</v>
      </c>
      <c r="Q330" s="30">
        <f>_xlfn.DAYS(CrowdfundingTable[[#This Row],[Date Ended Conversion]],CrowdfundingTable[[#This Row],[Date Created Conversion]])</f>
        <v>11</v>
      </c>
      <c r="R330" s="5" t="b">
        <v>0</v>
      </c>
      <c r="S330" s="5" t="b">
        <v>0</v>
      </c>
      <c r="T330" s="5" t="s">
        <v>23</v>
      </c>
      <c r="U330" s="5" t="s">
        <v>2039</v>
      </c>
      <c r="V330" s="5" t="s">
        <v>2060</v>
      </c>
      <c r="W330" s="5"/>
      <c r="X330" s="5"/>
    </row>
    <row r="331" spans="1:24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30" t="str">
        <f>TEXT(CrowdfundingTable[[#This Row],[Date Created Conversion]],"ddd")</f>
        <v>Mon</v>
      </c>
      <c r="Q331" s="30">
        <f>_xlfn.DAYS(CrowdfundingTable[[#This Row],[Date Ended Conversion]],CrowdfundingTable[[#This Row],[Date Created Conversion]])</f>
        <v>11</v>
      </c>
      <c r="R331" s="5" t="b">
        <v>0</v>
      </c>
      <c r="S331" s="5" t="b">
        <v>0</v>
      </c>
      <c r="T331" s="5" t="s">
        <v>89</v>
      </c>
      <c r="U331" s="5" t="s">
        <v>2037</v>
      </c>
      <c r="V331" s="5" t="s">
        <v>2065</v>
      </c>
      <c r="W331" s="5"/>
      <c r="X331" s="5"/>
    </row>
    <row r="332" spans="1:24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30" t="str">
        <f>TEXT(CrowdfundingTable[[#This Row],[Date Created Conversion]],"ddd")</f>
        <v>Fri</v>
      </c>
      <c r="Q332" s="30">
        <f>_xlfn.DAYS(CrowdfundingTable[[#This Row],[Date Ended Conversion]],CrowdfundingTable[[#This Row],[Date Created Conversion]])</f>
        <v>1</v>
      </c>
      <c r="R332" s="5" t="b">
        <v>0</v>
      </c>
      <c r="S332" s="5" t="b">
        <v>0</v>
      </c>
      <c r="T332" s="5" t="s">
        <v>42</v>
      </c>
      <c r="U332" s="5" t="s">
        <v>2035</v>
      </c>
      <c r="V332" s="5" t="s">
        <v>2047</v>
      </c>
      <c r="W332" s="5"/>
      <c r="X332" s="5"/>
    </row>
    <row r="333" spans="1:24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30" t="str">
        <f>TEXT(CrowdfundingTable[[#This Row],[Date Created Conversion]],"ddd")</f>
        <v>Mon</v>
      </c>
      <c r="Q333" s="30">
        <f>_xlfn.DAYS(CrowdfundingTable[[#This Row],[Date Ended Conversion]],CrowdfundingTable[[#This Row],[Date Created Conversion]])</f>
        <v>1</v>
      </c>
      <c r="R333" s="5" t="b">
        <v>0</v>
      </c>
      <c r="S333" s="5" t="b">
        <v>0</v>
      </c>
      <c r="T333" s="5" t="s">
        <v>17</v>
      </c>
      <c r="U333" s="5" t="s">
        <v>2036</v>
      </c>
      <c r="V333" s="5" t="s">
        <v>2051</v>
      </c>
      <c r="W333" s="5"/>
      <c r="X333" s="5"/>
    </row>
    <row r="334" spans="1:24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30" t="str">
        <f>TEXT(CrowdfundingTable[[#This Row],[Date Created Conversion]],"ddd")</f>
        <v>Thu</v>
      </c>
      <c r="Q334" s="30">
        <f>_xlfn.DAYS(CrowdfundingTable[[#This Row],[Date Ended Conversion]],CrowdfundingTable[[#This Row],[Date Created Conversion]])</f>
        <v>1</v>
      </c>
      <c r="R334" s="5" t="b">
        <v>0</v>
      </c>
      <c r="S334" s="5" t="b">
        <v>0</v>
      </c>
      <c r="T334" s="5" t="s">
        <v>65</v>
      </c>
      <c r="U334" s="5" t="s">
        <v>2042</v>
      </c>
      <c r="V334" s="5" t="s">
        <v>2066</v>
      </c>
      <c r="W334" s="5"/>
      <c r="X334" s="5"/>
    </row>
    <row r="335" spans="1:24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30" t="str">
        <f>TEXT(CrowdfundingTable[[#This Row],[Date Created Conversion]],"ddd")</f>
        <v>Tue</v>
      </c>
      <c r="Q335" s="30">
        <f>_xlfn.DAYS(CrowdfundingTable[[#This Row],[Date Ended Conversion]],CrowdfundingTable[[#This Row],[Date Created Conversion]])</f>
        <v>28</v>
      </c>
      <c r="R335" s="5" t="b">
        <v>0</v>
      </c>
      <c r="S335" s="5" t="b">
        <v>0</v>
      </c>
      <c r="T335" s="5" t="s">
        <v>33</v>
      </c>
      <c r="U335" s="5" t="s">
        <v>2043</v>
      </c>
      <c r="V335" s="5" t="s">
        <v>2058</v>
      </c>
      <c r="W335" s="5"/>
      <c r="X335" s="5"/>
    </row>
    <row r="336" spans="1:24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30" t="str">
        <f>TEXT(CrowdfundingTable[[#This Row],[Date Created Conversion]],"ddd")</f>
        <v>Wed</v>
      </c>
      <c r="Q336" s="30">
        <f>_xlfn.DAYS(CrowdfundingTable[[#This Row],[Date Ended Conversion]],CrowdfundingTable[[#This Row],[Date Created Conversion]])</f>
        <v>7</v>
      </c>
      <c r="R336" s="5" t="b">
        <v>0</v>
      </c>
      <c r="S336" s="5" t="b">
        <v>0</v>
      </c>
      <c r="T336" s="5" t="s">
        <v>23</v>
      </c>
      <c r="U336" s="5" t="s">
        <v>2039</v>
      </c>
      <c r="V336" s="5" t="s">
        <v>2060</v>
      </c>
      <c r="W336" s="5"/>
      <c r="X336" s="5"/>
    </row>
    <row r="337" spans="1:24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30" t="str">
        <f>TEXT(CrowdfundingTable[[#This Row],[Date Created Conversion]],"ddd")</f>
        <v>Fri</v>
      </c>
      <c r="Q337" s="30">
        <f>_xlfn.DAYS(CrowdfundingTable[[#This Row],[Date Ended Conversion]],CrowdfundingTable[[#This Row],[Date Created Conversion]])</f>
        <v>13</v>
      </c>
      <c r="R337" s="5" t="b">
        <v>0</v>
      </c>
      <c r="S337" s="5" t="b">
        <v>0</v>
      </c>
      <c r="T337" s="5" t="s">
        <v>23</v>
      </c>
      <c r="U337" s="5" t="s">
        <v>2039</v>
      </c>
      <c r="V337" s="5" t="s">
        <v>2060</v>
      </c>
      <c r="W337" s="5"/>
      <c r="X337" s="5"/>
    </row>
    <row r="338" spans="1:24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30" t="str">
        <f>TEXT(CrowdfundingTable[[#This Row],[Date Created Conversion]],"ddd")</f>
        <v>Wed</v>
      </c>
      <c r="Q338" s="30">
        <f>_xlfn.DAYS(CrowdfundingTable[[#This Row],[Date Ended Conversion]],CrowdfundingTable[[#This Row],[Date Created Conversion]])</f>
        <v>1</v>
      </c>
      <c r="R338" s="5" t="b">
        <v>0</v>
      </c>
      <c r="S338" s="5" t="b">
        <v>1</v>
      </c>
      <c r="T338" s="5" t="s">
        <v>23</v>
      </c>
      <c r="U338" s="5" t="s">
        <v>2039</v>
      </c>
      <c r="V338" s="5" t="s">
        <v>2060</v>
      </c>
      <c r="W338" s="5"/>
      <c r="X338" s="5"/>
    </row>
    <row r="339" spans="1:24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30" t="str">
        <f>TEXT(CrowdfundingTable[[#This Row],[Date Created Conversion]],"ddd")</f>
        <v>Mon</v>
      </c>
      <c r="Q339" s="30">
        <f>_xlfn.DAYS(CrowdfundingTable[[#This Row],[Date Ended Conversion]],CrowdfundingTable[[#This Row],[Date Created Conversion]])</f>
        <v>1</v>
      </c>
      <c r="R339" s="5" t="b">
        <v>0</v>
      </c>
      <c r="S339" s="5" t="b">
        <v>0</v>
      </c>
      <c r="T339" s="5" t="s">
        <v>33</v>
      </c>
      <c r="U339" s="5" t="s">
        <v>2043</v>
      </c>
      <c r="V339" s="5" t="s">
        <v>2058</v>
      </c>
      <c r="W339" s="5"/>
      <c r="X339" s="5"/>
    </row>
    <row r="340" spans="1:24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30" t="str">
        <f>TEXT(CrowdfundingTable[[#This Row],[Date Created Conversion]],"ddd")</f>
        <v>Wed</v>
      </c>
      <c r="Q340" s="30">
        <f>_xlfn.DAYS(CrowdfundingTable[[#This Row],[Date Ended Conversion]],CrowdfundingTable[[#This Row],[Date Created Conversion]])</f>
        <v>30</v>
      </c>
      <c r="R340" s="5" t="b">
        <v>0</v>
      </c>
      <c r="S340" s="5" t="b">
        <v>0</v>
      </c>
      <c r="T340" s="5" t="s">
        <v>33</v>
      </c>
      <c r="U340" s="5" t="s">
        <v>2043</v>
      </c>
      <c r="V340" s="5" t="s">
        <v>2058</v>
      </c>
      <c r="W340" s="5"/>
      <c r="X340" s="5"/>
    </row>
    <row r="341" spans="1:24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30" t="str">
        <f>TEXT(CrowdfundingTable[[#This Row],[Date Created Conversion]],"ddd")</f>
        <v>Wed</v>
      </c>
      <c r="Q341" s="30">
        <f>_xlfn.DAYS(CrowdfundingTable[[#This Row],[Date Ended Conversion]],CrowdfundingTable[[#This Row],[Date Created Conversion]])</f>
        <v>14</v>
      </c>
      <c r="R341" s="5" t="b">
        <v>0</v>
      </c>
      <c r="S341" s="5" t="b">
        <v>0</v>
      </c>
      <c r="T341" s="5" t="s">
        <v>33</v>
      </c>
      <c r="U341" s="5" t="s">
        <v>2043</v>
      </c>
      <c r="V341" s="5" t="s">
        <v>2058</v>
      </c>
      <c r="W341" s="5"/>
      <c r="X341" s="5"/>
    </row>
    <row r="342" spans="1:24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30" t="str">
        <f>TEXT(CrowdfundingTable[[#This Row],[Date Created Conversion]],"ddd")</f>
        <v>Mon</v>
      </c>
      <c r="Q342" s="30">
        <f>_xlfn.DAYS(CrowdfundingTable[[#This Row],[Date Ended Conversion]],CrowdfundingTable[[#This Row],[Date Created Conversion]])</f>
        <v>1</v>
      </c>
      <c r="R342" s="5" t="b">
        <v>0</v>
      </c>
      <c r="S342" s="5" t="b">
        <v>0</v>
      </c>
      <c r="T342" s="5" t="s">
        <v>122</v>
      </c>
      <c r="U342" s="5" t="s">
        <v>2040</v>
      </c>
      <c r="V342" s="5" t="s">
        <v>2057</v>
      </c>
      <c r="W342" s="5"/>
      <c r="X342" s="5"/>
    </row>
    <row r="343" spans="1:24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30" t="str">
        <f>TEXT(CrowdfundingTable[[#This Row],[Date Created Conversion]],"ddd")</f>
        <v>Fri</v>
      </c>
      <c r="Q343" s="30">
        <f>_xlfn.DAYS(CrowdfundingTable[[#This Row],[Date Ended Conversion]],CrowdfundingTable[[#This Row],[Date Created Conversion]])</f>
        <v>7</v>
      </c>
      <c r="R343" s="5" t="b">
        <v>0</v>
      </c>
      <c r="S343" s="5" t="b">
        <v>0</v>
      </c>
      <c r="T343" s="5" t="s">
        <v>60</v>
      </c>
      <c r="U343" s="5" t="s">
        <v>2039</v>
      </c>
      <c r="V343" s="5" t="s">
        <v>2052</v>
      </c>
      <c r="W343" s="5"/>
      <c r="X343" s="5"/>
    </row>
    <row r="344" spans="1:24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30" t="str">
        <f>TEXT(CrowdfundingTable[[#This Row],[Date Created Conversion]],"ddd")</f>
        <v>Sat</v>
      </c>
      <c r="Q344" s="30">
        <f>_xlfn.DAYS(CrowdfundingTable[[#This Row],[Date Ended Conversion]],CrowdfundingTable[[#This Row],[Date Created Conversion]])</f>
        <v>12</v>
      </c>
      <c r="R344" s="5" t="b">
        <v>0</v>
      </c>
      <c r="S344" s="5" t="b">
        <v>0</v>
      </c>
      <c r="T344" s="5" t="s">
        <v>33</v>
      </c>
      <c r="U344" s="5" t="s">
        <v>2043</v>
      </c>
      <c r="V344" s="5" t="s">
        <v>2058</v>
      </c>
      <c r="W344" s="5"/>
      <c r="X344" s="5"/>
    </row>
    <row r="345" spans="1:24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30" t="str">
        <f>TEXT(CrowdfundingTable[[#This Row],[Date Created Conversion]],"ddd")</f>
        <v>Tue</v>
      </c>
      <c r="Q345" s="30">
        <f>_xlfn.DAYS(CrowdfundingTable[[#This Row],[Date Ended Conversion]],CrowdfundingTable[[#This Row],[Date Created Conversion]])</f>
        <v>53</v>
      </c>
      <c r="R345" s="5" t="b">
        <v>0</v>
      </c>
      <c r="S345" s="5" t="b">
        <v>0</v>
      </c>
      <c r="T345" s="5" t="s">
        <v>33</v>
      </c>
      <c r="U345" s="5" t="s">
        <v>2043</v>
      </c>
      <c r="V345" s="5" t="s">
        <v>2058</v>
      </c>
      <c r="W345" s="5"/>
      <c r="X345" s="5"/>
    </row>
    <row r="346" spans="1:24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30" t="str">
        <f>TEXT(CrowdfundingTable[[#This Row],[Date Created Conversion]],"ddd")</f>
        <v>Mon</v>
      </c>
      <c r="Q346" s="30">
        <f>_xlfn.DAYS(CrowdfundingTable[[#This Row],[Date Ended Conversion]],CrowdfundingTable[[#This Row],[Date Created Conversion]])</f>
        <v>40</v>
      </c>
      <c r="R346" s="5" t="b">
        <v>0</v>
      </c>
      <c r="S346" s="5" t="b">
        <v>0</v>
      </c>
      <c r="T346" s="5" t="s">
        <v>89</v>
      </c>
      <c r="U346" s="5" t="s">
        <v>2037</v>
      </c>
      <c r="V346" s="5" t="s">
        <v>2065</v>
      </c>
      <c r="W346" s="5"/>
      <c r="X346" s="5"/>
    </row>
    <row r="347" spans="1:24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30" t="str">
        <f>TEXT(CrowdfundingTable[[#This Row],[Date Created Conversion]],"ddd")</f>
        <v>Thu</v>
      </c>
      <c r="Q347" s="30">
        <f>_xlfn.DAYS(CrowdfundingTable[[#This Row],[Date Ended Conversion]],CrowdfundingTable[[#This Row],[Date Created Conversion]])</f>
        <v>1</v>
      </c>
      <c r="R347" s="5" t="b">
        <v>0</v>
      </c>
      <c r="S347" s="5" t="b">
        <v>0</v>
      </c>
      <c r="T347" s="5" t="s">
        <v>53</v>
      </c>
      <c r="U347" s="5" t="s">
        <v>2035</v>
      </c>
      <c r="V347" s="5" t="s">
        <v>2048</v>
      </c>
      <c r="W347" s="5"/>
      <c r="X347" s="5"/>
    </row>
    <row r="348" spans="1:24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30" t="str">
        <f>TEXT(CrowdfundingTable[[#This Row],[Date Created Conversion]],"ddd")</f>
        <v>Thu</v>
      </c>
      <c r="Q348" s="30">
        <f>_xlfn.DAYS(CrowdfundingTable[[#This Row],[Date Ended Conversion]],CrowdfundingTable[[#This Row],[Date Created Conversion]])</f>
        <v>55</v>
      </c>
      <c r="R348" s="5" t="b">
        <v>0</v>
      </c>
      <c r="S348" s="5" t="b">
        <v>1</v>
      </c>
      <c r="T348" s="5" t="s">
        <v>60</v>
      </c>
      <c r="U348" s="5" t="s">
        <v>2039</v>
      </c>
      <c r="V348" s="5" t="s">
        <v>2052</v>
      </c>
      <c r="W348" s="5"/>
      <c r="X348" s="5"/>
    </row>
    <row r="349" spans="1:24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30" t="str">
        <f>TEXT(CrowdfundingTable[[#This Row],[Date Created Conversion]],"ddd")</f>
        <v>Wed</v>
      </c>
      <c r="Q349" s="30">
        <f>_xlfn.DAYS(CrowdfundingTable[[#This Row],[Date Ended Conversion]],CrowdfundingTable[[#This Row],[Date Created Conversion]])</f>
        <v>24</v>
      </c>
      <c r="R349" s="5" t="b">
        <v>0</v>
      </c>
      <c r="S349" s="5" t="b">
        <v>0</v>
      </c>
      <c r="T349" s="5" t="s">
        <v>28</v>
      </c>
      <c r="U349" s="5" t="s">
        <v>2042</v>
      </c>
      <c r="V349" s="5" t="s">
        <v>2067</v>
      </c>
      <c r="W349" s="5"/>
      <c r="X349" s="5"/>
    </row>
    <row r="350" spans="1:24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30" t="str">
        <f>TEXT(CrowdfundingTable[[#This Row],[Date Created Conversion]],"ddd")</f>
        <v>Thu</v>
      </c>
      <c r="Q350" s="30">
        <f>_xlfn.DAYS(CrowdfundingTable[[#This Row],[Date Ended Conversion]],CrowdfundingTable[[#This Row],[Date Created Conversion]])</f>
        <v>13</v>
      </c>
      <c r="R350" s="5" t="b">
        <v>0</v>
      </c>
      <c r="S350" s="5" t="b">
        <v>0</v>
      </c>
      <c r="T350" s="5" t="s">
        <v>17</v>
      </c>
      <c r="U350" s="5" t="s">
        <v>2036</v>
      </c>
      <c r="V350" s="5" t="s">
        <v>2051</v>
      </c>
      <c r="W350" s="5"/>
      <c r="X350" s="5"/>
    </row>
    <row r="351" spans="1:24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30" t="str">
        <f>TEXT(CrowdfundingTable[[#This Row],[Date Created Conversion]],"ddd")</f>
        <v>Fri</v>
      </c>
      <c r="Q351" s="30">
        <f>_xlfn.DAYS(CrowdfundingTable[[#This Row],[Date Ended Conversion]],CrowdfundingTable[[#This Row],[Date Created Conversion]])</f>
        <v>30</v>
      </c>
      <c r="R351" s="5" t="b">
        <v>0</v>
      </c>
      <c r="S351" s="5" t="b">
        <v>0</v>
      </c>
      <c r="T351" s="5" t="s">
        <v>33</v>
      </c>
      <c r="U351" s="5" t="s">
        <v>2043</v>
      </c>
      <c r="V351" s="5" t="s">
        <v>2058</v>
      </c>
      <c r="W351" s="5"/>
      <c r="X351" s="5"/>
    </row>
    <row r="352" spans="1:24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30" t="str">
        <f>TEXT(CrowdfundingTable[[#This Row],[Date Created Conversion]],"ddd")</f>
        <v>Wed</v>
      </c>
      <c r="Q352" s="30">
        <f>_xlfn.DAYS(CrowdfundingTable[[#This Row],[Date Ended Conversion]],CrowdfundingTable[[#This Row],[Date Created Conversion]])</f>
        <v>18</v>
      </c>
      <c r="R352" s="5" t="b">
        <v>0</v>
      </c>
      <c r="S352" s="5" t="b">
        <v>1</v>
      </c>
      <c r="T352" s="5" t="s">
        <v>159</v>
      </c>
      <c r="U352" s="5" t="s">
        <v>2039</v>
      </c>
      <c r="V352" s="5" t="s">
        <v>2053</v>
      </c>
      <c r="W352" s="5"/>
      <c r="X352" s="5"/>
    </row>
    <row r="353" spans="1:24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30" t="str">
        <f>TEXT(CrowdfundingTable[[#This Row],[Date Created Conversion]],"ddd")</f>
        <v>Mon</v>
      </c>
      <c r="Q353" s="30">
        <f>_xlfn.DAYS(CrowdfundingTable[[#This Row],[Date Ended Conversion]],CrowdfundingTable[[#This Row],[Date Created Conversion]])</f>
        <v>14</v>
      </c>
      <c r="R353" s="5" t="b">
        <v>0</v>
      </c>
      <c r="S353" s="5" t="b">
        <v>0</v>
      </c>
      <c r="T353" s="5" t="s">
        <v>23</v>
      </c>
      <c r="U353" s="5" t="s">
        <v>2039</v>
      </c>
      <c r="V353" s="5" t="s">
        <v>2060</v>
      </c>
      <c r="W353" s="5"/>
      <c r="X353" s="5"/>
    </row>
    <row r="354" spans="1:24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30" t="str">
        <f>TEXT(CrowdfundingTable[[#This Row],[Date Created Conversion]],"ddd")</f>
        <v>Sat</v>
      </c>
      <c r="Q354" s="30">
        <f>_xlfn.DAYS(CrowdfundingTable[[#This Row],[Date Ended Conversion]],CrowdfundingTable[[#This Row],[Date Created Conversion]])</f>
        <v>8</v>
      </c>
      <c r="R354" s="5" t="b">
        <v>0</v>
      </c>
      <c r="S354" s="5" t="b">
        <v>0</v>
      </c>
      <c r="T354" s="5" t="s">
        <v>33</v>
      </c>
      <c r="U354" s="5" t="s">
        <v>2043</v>
      </c>
      <c r="V354" s="5" t="s">
        <v>2058</v>
      </c>
      <c r="W354" s="5"/>
      <c r="X354" s="5"/>
    </row>
    <row r="355" spans="1:24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30" t="str">
        <f>TEXT(CrowdfundingTable[[#This Row],[Date Created Conversion]],"ddd")</f>
        <v>Fri</v>
      </c>
      <c r="Q355" s="30">
        <f>_xlfn.DAYS(CrowdfundingTable[[#This Row],[Date Ended Conversion]],CrowdfundingTable[[#This Row],[Date Created Conversion]])</f>
        <v>1</v>
      </c>
      <c r="R355" s="5" t="b">
        <v>0</v>
      </c>
      <c r="S355" s="5" t="b">
        <v>0</v>
      </c>
      <c r="T355" s="5" t="s">
        <v>33</v>
      </c>
      <c r="U355" s="5" t="s">
        <v>2043</v>
      </c>
      <c r="V355" s="5" t="s">
        <v>2058</v>
      </c>
      <c r="W355" s="5"/>
      <c r="X355" s="5"/>
    </row>
    <row r="356" spans="1:24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30" t="str">
        <f>TEXT(CrowdfundingTable[[#This Row],[Date Created Conversion]],"ddd")</f>
        <v>Tue</v>
      </c>
      <c r="Q356" s="30">
        <f>_xlfn.DAYS(CrowdfundingTable[[#This Row],[Date Ended Conversion]],CrowdfundingTable[[#This Row],[Date Created Conversion]])</f>
        <v>7</v>
      </c>
      <c r="R356" s="5" t="b">
        <v>0</v>
      </c>
      <c r="S356" s="5" t="b">
        <v>0</v>
      </c>
      <c r="T356" s="5" t="s">
        <v>42</v>
      </c>
      <c r="U356" s="5" t="s">
        <v>2035</v>
      </c>
      <c r="V356" s="5" t="s">
        <v>2047</v>
      </c>
      <c r="W356" s="5"/>
      <c r="X356" s="5"/>
    </row>
    <row r="357" spans="1:24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30" t="str">
        <f>TEXT(CrowdfundingTable[[#This Row],[Date Created Conversion]],"ddd")</f>
        <v>Sun</v>
      </c>
      <c r="Q357" s="30">
        <f>_xlfn.DAYS(CrowdfundingTable[[#This Row],[Date Ended Conversion]],CrowdfundingTable[[#This Row],[Date Created Conversion]])</f>
        <v>40</v>
      </c>
      <c r="R357" s="5" t="b">
        <v>0</v>
      </c>
      <c r="S357" s="5" t="b">
        <v>0</v>
      </c>
      <c r="T357" s="5" t="s">
        <v>65</v>
      </c>
      <c r="U357" s="5" t="s">
        <v>2042</v>
      </c>
      <c r="V357" s="5" t="s">
        <v>2066</v>
      </c>
      <c r="W357" s="5"/>
      <c r="X357" s="5"/>
    </row>
    <row r="358" spans="1:24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30" t="str">
        <f>TEXT(CrowdfundingTable[[#This Row],[Date Created Conversion]],"ddd")</f>
        <v>Sat</v>
      </c>
      <c r="Q358" s="30">
        <f>_xlfn.DAYS(CrowdfundingTable[[#This Row],[Date Ended Conversion]],CrowdfundingTable[[#This Row],[Date Created Conversion]])</f>
        <v>9</v>
      </c>
      <c r="R358" s="5" t="b">
        <v>0</v>
      </c>
      <c r="S358" s="5" t="b">
        <v>0</v>
      </c>
      <c r="T358" s="5" t="s">
        <v>33</v>
      </c>
      <c r="U358" s="5" t="s">
        <v>2043</v>
      </c>
      <c r="V358" s="5" t="s">
        <v>2058</v>
      </c>
      <c r="W358" s="5"/>
      <c r="X358" s="5"/>
    </row>
    <row r="359" spans="1:24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30" t="str">
        <f>TEXT(CrowdfundingTable[[#This Row],[Date Created Conversion]],"ddd")</f>
        <v>Thu</v>
      </c>
      <c r="Q359" s="30">
        <f>_xlfn.DAYS(CrowdfundingTable[[#This Row],[Date Ended Conversion]],CrowdfundingTable[[#This Row],[Date Created Conversion]])</f>
        <v>25</v>
      </c>
      <c r="R359" s="5" t="b">
        <v>0</v>
      </c>
      <c r="S359" s="5" t="b">
        <v>0</v>
      </c>
      <c r="T359" s="5" t="s">
        <v>89</v>
      </c>
      <c r="U359" s="5" t="s">
        <v>2037</v>
      </c>
      <c r="V359" s="5" t="s">
        <v>2065</v>
      </c>
      <c r="W359" s="5"/>
      <c r="X359" s="5"/>
    </row>
    <row r="360" spans="1:24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30" t="str">
        <f>TEXT(CrowdfundingTable[[#This Row],[Date Created Conversion]],"ddd")</f>
        <v>Fri</v>
      </c>
      <c r="Q360" s="30">
        <f>_xlfn.DAYS(CrowdfundingTable[[#This Row],[Date Ended Conversion]],CrowdfundingTable[[#This Row],[Date Created Conversion]])</f>
        <v>3</v>
      </c>
      <c r="R360" s="5" t="b">
        <v>1</v>
      </c>
      <c r="S360" s="5" t="b">
        <v>0</v>
      </c>
      <c r="T360" s="5" t="s">
        <v>122</v>
      </c>
      <c r="U360" s="5" t="s">
        <v>2040</v>
      </c>
      <c r="V360" s="5" t="s">
        <v>2057</v>
      </c>
      <c r="W360" s="5"/>
      <c r="X360" s="5"/>
    </row>
    <row r="361" spans="1:24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30" t="str">
        <f>TEXT(CrowdfundingTable[[#This Row],[Date Created Conversion]],"ddd")</f>
        <v>Sat</v>
      </c>
      <c r="Q361" s="30">
        <f>_xlfn.DAYS(CrowdfundingTable[[#This Row],[Date Ended Conversion]],CrowdfundingTable[[#This Row],[Date Created Conversion]])</f>
        <v>7</v>
      </c>
      <c r="R361" s="5" t="b">
        <v>0</v>
      </c>
      <c r="S361" s="5" t="b">
        <v>0</v>
      </c>
      <c r="T361" s="5" t="s">
        <v>71</v>
      </c>
      <c r="U361" s="5" t="s">
        <v>2035</v>
      </c>
      <c r="V361" s="5" t="s">
        <v>2045</v>
      </c>
      <c r="W361" s="5"/>
      <c r="X361" s="5"/>
    </row>
    <row r="362" spans="1:24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30" t="str">
        <f>TEXT(CrowdfundingTable[[#This Row],[Date Created Conversion]],"ddd")</f>
        <v>Sat</v>
      </c>
      <c r="Q362" s="30">
        <f>_xlfn.DAYS(CrowdfundingTable[[#This Row],[Date Ended Conversion]],CrowdfundingTable[[#This Row],[Date Created Conversion]])</f>
        <v>14</v>
      </c>
      <c r="R362" s="5" t="b">
        <v>0</v>
      </c>
      <c r="S362" s="5" t="b">
        <v>1</v>
      </c>
      <c r="T362" s="5" t="s">
        <v>33</v>
      </c>
      <c r="U362" s="5" t="s">
        <v>2043</v>
      </c>
      <c r="V362" s="5" t="s">
        <v>2058</v>
      </c>
      <c r="W362" s="5"/>
      <c r="X362" s="5"/>
    </row>
    <row r="363" spans="1:24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30" t="str">
        <f>TEXT(CrowdfundingTable[[#This Row],[Date Created Conversion]],"ddd")</f>
        <v>Sat</v>
      </c>
      <c r="Q363" s="30">
        <f>_xlfn.DAYS(CrowdfundingTable[[#This Row],[Date Ended Conversion]],CrowdfundingTable[[#This Row],[Date Created Conversion]])</f>
        <v>24</v>
      </c>
      <c r="R363" s="5" t="b">
        <v>0</v>
      </c>
      <c r="S363" s="5" t="b">
        <v>0</v>
      </c>
      <c r="T363" s="5" t="s">
        <v>33</v>
      </c>
      <c r="U363" s="5" t="s">
        <v>2043</v>
      </c>
      <c r="V363" s="5" t="s">
        <v>2058</v>
      </c>
      <c r="W363" s="5"/>
      <c r="X363" s="5"/>
    </row>
    <row r="364" spans="1:24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30" t="str">
        <f>TEXT(CrowdfundingTable[[#This Row],[Date Created Conversion]],"ddd")</f>
        <v>Thu</v>
      </c>
      <c r="Q364" s="30">
        <f>_xlfn.DAYS(CrowdfundingTable[[#This Row],[Date Ended Conversion]],CrowdfundingTable[[#This Row],[Date Created Conversion]])</f>
        <v>38</v>
      </c>
      <c r="R364" s="5" t="b">
        <v>0</v>
      </c>
      <c r="S364" s="5" t="b">
        <v>0</v>
      </c>
      <c r="T364" s="5" t="s">
        <v>23</v>
      </c>
      <c r="U364" s="5" t="s">
        <v>2039</v>
      </c>
      <c r="V364" s="5" t="s">
        <v>2060</v>
      </c>
      <c r="W364" s="5"/>
      <c r="X364" s="5"/>
    </row>
    <row r="365" spans="1:24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30" t="str">
        <f>TEXT(CrowdfundingTable[[#This Row],[Date Created Conversion]],"ddd")</f>
        <v>Tue</v>
      </c>
      <c r="Q365" s="30">
        <f>_xlfn.DAYS(CrowdfundingTable[[#This Row],[Date Ended Conversion]],CrowdfundingTable[[#This Row],[Date Created Conversion]])</f>
        <v>1</v>
      </c>
      <c r="R365" s="5" t="b">
        <v>0</v>
      </c>
      <c r="S365" s="5" t="b">
        <v>0</v>
      </c>
      <c r="T365" s="5" t="s">
        <v>23</v>
      </c>
      <c r="U365" s="5" t="s">
        <v>2039</v>
      </c>
      <c r="V365" s="5" t="s">
        <v>2060</v>
      </c>
      <c r="W365" s="5"/>
      <c r="X365" s="5"/>
    </row>
    <row r="366" spans="1:24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30" t="str">
        <f>TEXT(CrowdfundingTable[[#This Row],[Date Created Conversion]],"ddd")</f>
        <v>Mon</v>
      </c>
      <c r="Q366" s="30">
        <f>_xlfn.DAYS(CrowdfundingTable[[#This Row],[Date Ended Conversion]],CrowdfundingTable[[#This Row],[Date Created Conversion]])</f>
        <v>30</v>
      </c>
      <c r="R366" s="5" t="b">
        <v>0</v>
      </c>
      <c r="S366" s="5" t="b">
        <v>0</v>
      </c>
      <c r="T366" s="5" t="s">
        <v>60</v>
      </c>
      <c r="U366" s="5" t="s">
        <v>2039</v>
      </c>
      <c r="V366" s="5" t="s">
        <v>2052</v>
      </c>
      <c r="W366" s="5"/>
      <c r="X366" s="5"/>
    </row>
    <row r="367" spans="1:24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30" t="str">
        <f>TEXT(CrowdfundingTable[[#This Row],[Date Created Conversion]],"ddd")</f>
        <v>Thu</v>
      </c>
      <c r="Q367" s="30">
        <f>_xlfn.DAYS(CrowdfundingTable[[#This Row],[Date Ended Conversion]],CrowdfundingTable[[#This Row],[Date Created Conversion]])</f>
        <v>27</v>
      </c>
      <c r="R367" s="5" t="b">
        <v>0</v>
      </c>
      <c r="S367" s="5" t="b">
        <v>0</v>
      </c>
      <c r="T367" s="5" t="s">
        <v>33</v>
      </c>
      <c r="U367" s="5" t="s">
        <v>2043</v>
      </c>
      <c r="V367" s="5" t="s">
        <v>2058</v>
      </c>
      <c r="W367" s="5"/>
      <c r="X367" s="5"/>
    </row>
    <row r="368" spans="1:24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30" t="str">
        <f>TEXT(CrowdfundingTable[[#This Row],[Date Created Conversion]],"ddd")</f>
        <v>Mon</v>
      </c>
      <c r="Q368" s="30">
        <f>_xlfn.DAYS(CrowdfundingTable[[#This Row],[Date Ended Conversion]],CrowdfundingTable[[#This Row],[Date Created Conversion]])</f>
        <v>1</v>
      </c>
      <c r="R368" s="5" t="b">
        <v>0</v>
      </c>
      <c r="S368" s="5" t="b">
        <v>1</v>
      </c>
      <c r="T368" s="5" t="s">
        <v>33</v>
      </c>
      <c r="U368" s="5" t="s">
        <v>2043</v>
      </c>
      <c r="V368" s="5" t="s">
        <v>2058</v>
      </c>
      <c r="W368" s="5"/>
      <c r="X368" s="5"/>
    </row>
    <row r="369" spans="1:24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30" t="str">
        <f>TEXT(CrowdfundingTable[[#This Row],[Date Created Conversion]],"ddd")</f>
        <v>Sat</v>
      </c>
      <c r="Q369" s="30">
        <f>_xlfn.DAYS(CrowdfundingTable[[#This Row],[Date Ended Conversion]],CrowdfundingTable[[#This Row],[Date Created Conversion]])</f>
        <v>24</v>
      </c>
      <c r="R369" s="5" t="b">
        <v>0</v>
      </c>
      <c r="S369" s="5" t="b">
        <v>1</v>
      </c>
      <c r="T369" s="5" t="s">
        <v>33</v>
      </c>
      <c r="U369" s="5" t="s">
        <v>2043</v>
      </c>
      <c r="V369" s="5" t="s">
        <v>2058</v>
      </c>
      <c r="W369" s="5"/>
      <c r="X369" s="5"/>
    </row>
    <row r="370" spans="1:24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30" t="str">
        <f>TEXT(CrowdfundingTable[[#This Row],[Date Created Conversion]],"ddd")</f>
        <v>Wed</v>
      </c>
      <c r="Q370" s="30">
        <f>_xlfn.DAYS(CrowdfundingTable[[#This Row],[Date Ended Conversion]],CrowdfundingTable[[#This Row],[Date Created Conversion]])</f>
        <v>23</v>
      </c>
      <c r="R370" s="5" t="b">
        <v>0</v>
      </c>
      <c r="S370" s="5" t="b">
        <v>1</v>
      </c>
      <c r="T370" s="5" t="s">
        <v>42</v>
      </c>
      <c r="U370" s="5" t="s">
        <v>2035</v>
      </c>
      <c r="V370" s="5" t="s">
        <v>2047</v>
      </c>
      <c r="W370" s="5"/>
      <c r="X370" s="5"/>
    </row>
    <row r="371" spans="1:24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30" t="str">
        <f>TEXT(CrowdfundingTable[[#This Row],[Date Created Conversion]],"ddd")</f>
        <v>Sun</v>
      </c>
      <c r="Q371" s="30">
        <f>_xlfn.DAYS(CrowdfundingTable[[#This Row],[Date Ended Conversion]],CrowdfundingTable[[#This Row],[Date Created Conversion]])</f>
        <v>39</v>
      </c>
      <c r="R371" s="5" t="b">
        <v>0</v>
      </c>
      <c r="S371" s="5" t="b">
        <v>1</v>
      </c>
      <c r="T371" s="5" t="s">
        <v>269</v>
      </c>
      <c r="U371" s="5" t="s">
        <v>2035</v>
      </c>
      <c r="V371" s="5" t="s">
        <v>2063</v>
      </c>
      <c r="W371" s="5"/>
      <c r="X371" s="5"/>
    </row>
    <row r="372" spans="1:24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30" t="str">
        <f>TEXT(CrowdfundingTable[[#This Row],[Date Created Conversion]],"ddd")</f>
        <v>Mon</v>
      </c>
      <c r="Q372" s="30">
        <f>_xlfn.DAYS(CrowdfundingTable[[#This Row],[Date Ended Conversion]],CrowdfundingTable[[#This Row],[Date Created Conversion]])</f>
        <v>6</v>
      </c>
      <c r="R372" s="5" t="b">
        <v>0</v>
      </c>
      <c r="S372" s="5" t="b">
        <v>0</v>
      </c>
      <c r="T372" s="5" t="s">
        <v>33</v>
      </c>
      <c r="U372" s="5" t="s">
        <v>2043</v>
      </c>
      <c r="V372" s="5" t="s">
        <v>2058</v>
      </c>
      <c r="W372" s="5"/>
      <c r="X372" s="5"/>
    </row>
    <row r="373" spans="1:24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30" t="str">
        <f>TEXT(CrowdfundingTable[[#This Row],[Date Created Conversion]],"ddd")</f>
        <v>Sun</v>
      </c>
      <c r="Q373" s="30">
        <f>_xlfn.DAYS(CrowdfundingTable[[#This Row],[Date Ended Conversion]],CrowdfundingTable[[#This Row],[Date Created Conversion]])</f>
        <v>51</v>
      </c>
      <c r="R373" s="5" t="b">
        <v>0</v>
      </c>
      <c r="S373" s="5" t="b">
        <v>0</v>
      </c>
      <c r="T373" s="5" t="s">
        <v>33</v>
      </c>
      <c r="U373" s="5" t="s">
        <v>2043</v>
      </c>
      <c r="V373" s="5" t="s">
        <v>2058</v>
      </c>
      <c r="W373" s="5"/>
      <c r="X373" s="5"/>
    </row>
    <row r="374" spans="1:24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30" t="str">
        <f>TEXT(CrowdfundingTable[[#This Row],[Date Created Conversion]],"ddd")</f>
        <v>Thu</v>
      </c>
      <c r="Q374" s="30">
        <f>_xlfn.DAYS(CrowdfundingTable[[#This Row],[Date Ended Conversion]],CrowdfundingTable[[#This Row],[Date Created Conversion]])</f>
        <v>20</v>
      </c>
      <c r="R374" s="5" t="b">
        <v>0</v>
      </c>
      <c r="S374" s="5" t="b">
        <v>1</v>
      </c>
      <c r="T374" s="5" t="s">
        <v>42</v>
      </c>
      <c r="U374" s="5" t="s">
        <v>2035</v>
      </c>
      <c r="V374" s="5" t="s">
        <v>2047</v>
      </c>
      <c r="W374" s="5"/>
      <c r="X374" s="5"/>
    </row>
    <row r="375" spans="1:24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30" t="str">
        <f>TEXT(CrowdfundingTable[[#This Row],[Date Created Conversion]],"ddd")</f>
        <v>Thu</v>
      </c>
      <c r="Q375" s="30">
        <f>_xlfn.DAYS(CrowdfundingTable[[#This Row],[Date Ended Conversion]],CrowdfundingTable[[#This Row],[Date Created Conversion]])</f>
        <v>8</v>
      </c>
      <c r="R375" s="5" t="b">
        <v>0</v>
      </c>
      <c r="S375" s="5" t="b">
        <v>0</v>
      </c>
      <c r="T375" s="5" t="s">
        <v>33</v>
      </c>
      <c r="U375" s="5" t="s">
        <v>2043</v>
      </c>
      <c r="V375" s="5" t="s">
        <v>2058</v>
      </c>
      <c r="W375" s="5"/>
      <c r="X375" s="5"/>
    </row>
    <row r="376" spans="1:24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30" t="str">
        <f>TEXT(CrowdfundingTable[[#This Row],[Date Created Conversion]],"ddd")</f>
        <v>Fri</v>
      </c>
      <c r="Q376" s="30">
        <f>_xlfn.DAYS(CrowdfundingTable[[#This Row],[Date Ended Conversion]],CrowdfundingTable[[#This Row],[Date Created Conversion]])</f>
        <v>5</v>
      </c>
      <c r="R376" s="5" t="b">
        <v>0</v>
      </c>
      <c r="S376" s="5" t="b">
        <v>1</v>
      </c>
      <c r="T376" s="5" t="s">
        <v>42</v>
      </c>
      <c r="U376" s="5" t="s">
        <v>2035</v>
      </c>
      <c r="V376" s="5" t="s">
        <v>2047</v>
      </c>
      <c r="W376" s="5"/>
      <c r="X376" s="5"/>
    </row>
    <row r="377" spans="1:24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30" t="str">
        <f>TEXT(CrowdfundingTable[[#This Row],[Date Created Conversion]],"ddd")</f>
        <v>Fri</v>
      </c>
      <c r="Q377" s="30">
        <f>_xlfn.DAYS(CrowdfundingTable[[#This Row],[Date Ended Conversion]],CrowdfundingTable[[#This Row],[Date Created Conversion]])</f>
        <v>57</v>
      </c>
      <c r="R377" s="5" t="b">
        <v>0</v>
      </c>
      <c r="S377" s="5" t="b">
        <v>0</v>
      </c>
      <c r="T377" s="5" t="s">
        <v>60</v>
      </c>
      <c r="U377" s="5" t="s">
        <v>2039</v>
      </c>
      <c r="V377" s="5" t="s">
        <v>2052</v>
      </c>
      <c r="W377" s="5"/>
      <c r="X377" s="5"/>
    </row>
    <row r="378" spans="1:24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30" t="str">
        <f>TEXT(CrowdfundingTable[[#This Row],[Date Created Conversion]],"ddd")</f>
        <v>Sun</v>
      </c>
      <c r="Q378" s="30">
        <f>_xlfn.DAYS(CrowdfundingTable[[#This Row],[Date Ended Conversion]],CrowdfundingTable[[#This Row],[Date Created Conversion]])</f>
        <v>6</v>
      </c>
      <c r="R378" s="5" t="b">
        <v>0</v>
      </c>
      <c r="S378" s="5" t="b">
        <v>0</v>
      </c>
      <c r="T378" s="5" t="s">
        <v>23</v>
      </c>
      <c r="U378" s="5" t="s">
        <v>2039</v>
      </c>
      <c r="V378" s="5" t="s">
        <v>2060</v>
      </c>
      <c r="W378" s="5"/>
      <c r="X378" s="5"/>
    </row>
    <row r="379" spans="1:24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30" t="str">
        <f>TEXT(CrowdfundingTable[[#This Row],[Date Created Conversion]],"ddd")</f>
        <v>Tue</v>
      </c>
      <c r="Q379" s="30">
        <f>_xlfn.DAYS(CrowdfundingTable[[#This Row],[Date Ended Conversion]],CrowdfundingTable[[#This Row],[Date Created Conversion]])</f>
        <v>14</v>
      </c>
      <c r="R379" s="5" t="b">
        <v>0</v>
      </c>
      <c r="S379" s="5" t="b">
        <v>0</v>
      </c>
      <c r="T379" s="5" t="s">
        <v>33</v>
      </c>
      <c r="U379" s="5" t="s">
        <v>2043</v>
      </c>
      <c r="V379" s="5" t="s">
        <v>2058</v>
      </c>
      <c r="W379" s="5"/>
      <c r="X379" s="5"/>
    </row>
    <row r="380" spans="1:24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30" t="str">
        <f>TEXT(CrowdfundingTable[[#This Row],[Date Created Conversion]],"ddd")</f>
        <v>Mon</v>
      </c>
      <c r="Q380" s="30">
        <f>_xlfn.DAYS(CrowdfundingTable[[#This Row],[Date Ended Conversion]],CrowdfundingTable[[#This Row],[Date Created Conversion]])</f>
        <v>38</v>
      </c>
      <c r="R380" s="5" t="b">
        <v>0</v>
      </c>
      <c r="S380" s="5" t="b">
        <v>0</v>
      </c>
      <c r="T380" s="5" t="s">
        <v>42</v>
      </c>
      <c r="U380" s="5" t="s">
        <v>2035</v>
      </c>
      <c r="V380" s="5" t="s">
        <v>2047</v>
      </c>
      <c r="W380" s="5"/>
      <c r="X380" s="5"/>
    </row>
    <row r="381" spans="1:24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30" t="str">
        <f>TEXT(CrowdfundingTable[[#This Row],[Date Created Conversion]],"ddd")</f>
        <v>Thu</v>
      </c>
      <c r="Q381" s="30">
        <f>_xlfn.DAYS(CrowdfundingTable[[#This Row],[Date Ended Conversion]],CrowdfundingTable[[#This Row],[Date Created Conversion]])</f>
        <v>14</v>
      </c>
      <c r="R381" s="5" t="b">
        <v>0</v>
      </c>
      <c r="S381" s="5" t="b">
        <v>0</v>
      </c>
      <c r="T381" s="5" t="s">
        <v>33</v>
      </c>
      <c r="U381" s="5" t="s">
        <v>2043</v>
      </c>
      <c r="V381" s="5" t="s">
        <v>2058</v>
      </c>
      <c r="W381" s="5"/>
      <c r="X381" s="5"/>
    </row>
    <row r="382" spans="1:24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30" t="str">
        <f>TEXT(CrowdfundingTable[[#This Row],[Date Created Conversion]],"ddd")</f>
        <v>Sun</v>
      </c>
      <c r="Q382" s="30">
        <f>_xlfn.DAYS(CrowdfundingTable[[#This Row],[Date Ended Conversion]],CrowdfundingTable[[#This Row],[Date Created Conversion]])</f>
        <v>5</v>
      </c>
      <c r="R382" s="5" t="b">
        <v>0</v>
      </c>
      <c r="S382" s="5" t="b">
        <v>0</v>
      </c>
      <c r="T382" s="5" t="s">
        <v>33</v>
      </c>
      <c r="U382" s="5" t="s">
        <v>2043</v>
      </c>
      <c r="V382" s="5" t="s">
        <v>2058</v>
      </c>
      <c r="W382" s="5"/>
      <c r="X382" s="5"/>
    </row>
    <row r="383" spans="1:24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30" t="str">
        <f>TEXT(CrowdfundingTable[[#This Row],[Date Created Conversion]],"ddd")</f>
        <v>Mon</v>
      </c>
      <c r="Q383" s="30">
        <f>_xlfn.DAYS(CrowdfundingTable[[#This Row],[Date Ended Conversion]],CrowdfundingTable[[#This Row],[Date Created Conversion]])</f>
        <v>46</v>
      </c>
      <c r="R383" s="5" t="b">
        <v>0</v>
      </c>
      <c r="S383" s="5" t="b">
        <v>0</v>
      </c>
      <c r="T383" s="5" t="s">
        <v>33</v>
      </c>
      <c r="U383" s="5" t="s">
        <v>2043</v>
      </c>
      <c r="V383" s="5" t="s">
        <v>2058</v>
      </c>
      <c r="W383" s="5"/>
      <c r="X383" s="5"/>
    </row>
    <row r="384" spans="1:24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30" t="str">
        <f>TEXT(CrowdfundingTable[[#This Row],[Date Created Conversion]],"ddd")</f>
        <v>Mon</v>
      </c>
      <c r="Q384" s="30">
        <f>_xlfn.DAYS(CrowdfundingTable[[#This Row],[Date Ended Conversion]],CrowdfundingTable[[#This Row],[Date Created Conversion]])</f>
        <v>19</v>
      </c>
      <c r="R384" s="5" t="b">
        <v>0</v>
      </c>
      <c r="S384" s="5" t="b">
        <v>0</v>
      </c>
      <c r="T384" s="5" t="s">
        <v>122</v>
      </c>
      <c r="U384" s="5" t="s">
        <v>2040</v>
      </c>
      <c r="V384" s="5" t="s">
        <v>2057</v>
      </c>
      <c r="W384" s="5"/>
      <c r="X384" s="5"/>
    </row>
    <row r="385" spans="1:24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30" t="str">
        <f>TEXT(CrowdfundingTable[[#This Row],[Date Created Conversion]],"ddd")</f>
        <v>Wed</v>
      </c>
      <c r="Q385" s="30">
        <f>_xlfn.DAYS(CrowdfundingTable[[#This Row],[Date Ended Conversion]],CrowdfundingTable[[#This Row],[Date Created Conversion]])</f>
        <v>6</v>
      </c>
      <c r="R385" s="5" t="b">
        <v>0</v>
      </c>
      <c r="S385" s="5" t="b">
        <v>1</v>
      </c>
      <c r="T385" s="5" t="s">
        <v>17</v>
      </c>
      <c r="U385" s="5" t="s">
        <v>2036</v>
      </c>
      <c r="V385" s="5" t="s">
        <v>2051</v>
      </c>
      <c r="W385" s="5"/>
      <c r="X385" s="5"/>
    </row>
    <row r="386" spans="1:24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30" t="str">
        <f>TEXT(CrowdfundingTable[[#This Row],[Date Created Conversion]],"ddd")</f>
        <v>Fri</v>
      </c>
      <c r="Q386" s="30">
        <f>_xlfn.DAYS(CrowdfundingTable[[#This Row],[Date Ended Conversion]],CrowdfundingTable[[#This Row],[Date Created Conversion]])</f>
        <v>27</v>
      </c>
      <c r="R386" s="5" t="b">
        <v>1</v>
      </c>
      <c r="S386" s="5" t="b">
        <v>1</v>
      </c>
      <c r="T386" s="5" t="s">
        <v>42</v>
      </c>
      <c r="U386" s="5" t="s">
        <v>2035</v>
      </c>
      <c r="V386" s="5" t="s">
        <v>2047</v>
      </c>
      <c r="W386" s="5"/>
      <c r="X386" s="5"/>
    </row>
    <row r="387" spans="1:24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30" t="str">
        <f>TEXT(CrowdfundingTable[[#This Row],[Date Created Conversion]],"ddd")</f>
        <v>Fri</v>
      </c>
      <c r="Q387" s="30">
        <f>_xlfn.DAYS(CrowdfundingTable[[#This Row],[Date Ended Conversion]],CrowdfundingTable[[#This Row],[Date Created Conversion]])</f>
        <v>32</v>
      </c>
      <c r="R387" s="5" t="b">
        <v>0</v>
      </c>
      <c r="S387" s="5" t="b">
        <v>0</v>
      </c>
      <c r="T387" s="5" t="s">
        <v>68</v>
      </c>
      <c r="U387" s="5" t="s">
        <v>2041</v>
      </c>
      <c r="V387" s="5" t="s">
        <v>2056</v>
      </c>
      <c r="W387" s="5"/>
      <c r="X387" s="5"/>
    </row>
    <row r="388" spans="1:24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30" t="str">
        <f>TEXT(CrowdfundingTable[[#This Row],[Date Created Conversion]],"ddd")</f>
        <v>Sat</v>
      </c>
      <c r="Q388" s="30">
        <f>_xlfn.DAYS(CrowdfundingTable[[#This Row],[Date Ended Conversion]],CrowdfundingTable[[#This Row],[Date Created Conversion]])</f>
        <v>12</v>
      </c>
      <c r="R388" s="5" t="b">
        <v>0</v>
      </c>
      <c r="S388" s="5" t="b">
        <v>0</v>
      </c>
      <c r="T388" s="5" t="s">
        <v>33</v>
      </c>
      <c r="U388" s="5" t="s">
        <v>2043</v>
      </c>
      <c r="V388" s="5" t="s">
        <v>2058</v>
      </c>
      <c r="W388" s="5"/>
      <c r="X388" s="5"/>
    </row>
    <row r="389" spans="1:24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30" t="str">
        <f>TEXT(CrowdfundingTable[[#This Row],[Date Created Conversion]],"ddd")</f>
        <v>Tue</v>
      </c>
      <c r="Q389" s="30">
        <f>_xlfn.DAYS(CrowdfundingTable[[#This Row],[Date Ended Conversion]],CrowdfundingTable[[#This Row],[Date Created Conversion]])</f>
        <v>5</v>
      </c>
      <c r="R389" s="5" t="b">
        <v>0</v>
      </c>
      <c r="S389" s="5" t="b">
        <v>0</v>
      </c>
      <c r="T389" s="5" t="s">
        <v>65</v>
      </c>
      <c r="U389" s="5" t="s">
        <v>2042</v>
      </c>
      <c r="V389" s="5" t="s">
        <v>2066</v>
      </c>
      <c r="W389" s="5"/>
      <c r="X389" s="5"/>
    </row>
    <row r="390" spans="1:24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30" t="str">
        <f>TEXT(CrowdfundingTable[[#This Row],[Date Created Conversion]],"ddd")</f>
        <v>Wed</v>
      </c>
      <c r="Q390" s="30">
        <f>_xlfn.DAYS(CrowdfundingTable[[#This Row],[Date Ended Conversion]],CrowdfundingTable[[#This Row],[Date Created Conversion]])</f>
        <v>2</v>
      </c>
      <c r="R390" s="5" t="b">
        <v>0</v>
      </c>
      <c r="S390" s="5" t="b">
        <v>0</v>
      </c>
      <c r="T390" s="5" t="s">
        <v>60</v>
      </c>
      <c r="U390" s="5" t="s">
        <v>2039</v>
      </c>
      <c r="V390" s="5" t="s">
        <v>2052</v>
      </c>
      <c r="W390" s="5"/>
      <c r="X390" s="5"/>
    </row>
    <row r="391" spans="1:24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30" t="str">
        <f>TEXT(CrowdfundingTable[[#This Row],[Date Created Conversion]],"ddd")</f>
        <v>Thu</v>
      </c>
      <c r="Q391" s="30">
        <f>_xlfn.DAYS(CrowdfundingTable[[#This Row],[Date Ended Conversion]],CrowdfundingTable[[#This Row],[Date Created Conversion]])</f>
        <v>27</v>
      </c>
      <c r="R391" s="5" t="b">
        <v>0</v>
      </c>
      <c r="S391" s="5" t="b">
        <v>0</v>
      </c>
      <c r="T391" s="5" t="s">
        <v>33</v>
      </c>
      <c r="U391" s="5" t="s">
        <v>2043</v>
      </c>
      <c r="V391" s="5" t="s">
        <v>2058</v>
      </c>
      <c r="W391" s="5"/>
      <c r="X391" s="5"/>
    </row>
    <row r="392" spans="1:24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30" t="str">
        <f>TEXT(CrowdfundingTable[[#This Row],[Date Created Conversion]],"ddd")</f>
        <v>Fri</v>
      </c>
      <c r="Q392" s="30">
        <f>_xlfn.DAYS(CrowdfundingTable[[#This Row],[Date Ended Conversion]],CrowdfundingTable[[#This Row],[Date Created Conversion]])</f>
        <v>15</v>
      </c>
      <c r="R392" s="5" t="b">
        <v>0</v>
      </c>
      <c r="S392" s="5" t="b">
        <v>0</v>
      </c>
      <c r="T392" s="5" t="s">
        <v>122</v>
      </c>
      <c r="U392" s="5" t="s">
        <v>2040</v>
      </c>
      <c r="V392" s="5" t="s">
        <v>2057</v>
      </c>
      <c r="W392" s="5"/>
      <c r="X392" s="5"/>
    </row>
    <row r="393" spans="1:24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30" t="str">
        <f>TEXT(CrowdfundingTable[[#This Row],[Date Created Conversion]],"ddd")</f>
        <v>Tue</v>
      </c>
      <c r="Q393" s="30">
        <f>_xlfn.DAYS(CrowdfundingTable[[#This Row],[Date Ended Conversion]],CrowdfundingTable[[#This Row],[Date Created Conversion]])</f>
        <v>2</v>
      </c>
      <c r="R393" s="5" t="b">
        <v>0</v>
      </c>
      <c r="S393" s="5" t="b">
        <v>0</v>
      </c>
      <c r="T393" s="5" t="s">
        <v>68</v>
      </c>
      <c r="U393" s="5" t="s">
        <v>2041</v>
      </c>
      <c r="V393" s="5" t="s">
        <v>2056</v>
      </c>
      <c r="W393" s="5"/>
      <c r="X393" s="5"/>
    </row>
    <row r="394" spans="1:24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30" t="str">
        <f>TEXT(CrowdfundingTable[[#This Row],[Date Created Conversion]],"ddd")</f>
        <v>Thu</v>
      </c>
      <c r="Q394" s="30">
        <f>_xlfn.DAYS(CrowdfundingTable[[#This Row],[Date Ended Conversion]],CrowdfundingTable[[#This Row],[Date Created Conversion]])</f>
        <v>2</v>
      </c>
      <c r="R394" s="5" t="b">
        <v>0</v>
      </c>
      <c r="S394" s="5" t="b">
        <v>0</v>
      </c>
      <c r="T394" s="5" t="s">
        <v>65</v>
      </c>
      <c r="U394" s="5" t="s">
        <v>2042</v>
      </c>
      <c r="V394" s="5" t="s">
        <v>2066</v>
      </c>
      <c r="W394" s="5"/>
      <c r="X394" s="5"/>
    </row>
    <row r="395" spans="1:24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30" t="str">
        <f>TEXT(CrowdfundingTable[[#This Row],[Date Created Conversion]],"ddd")</f>
        <v>Mon</v>
      </c>
      <c r="Q395" s="30">
        <f>_xlfn.DAYS(CrowdfundingTable[[#This Row],[Date Ended Conversion]],CrowdfundingTable[[#This Row],[Date Created Conversion]])</f>
        <v>1</v>
      </c>
      <c r="R395" s="5" t="b">
        <v>0</v>
      </c>
      <c r="S395" s="5" t="b">
        <v>0</v>
      </c>
      <c r="T395" s="5" t="s">
        <v>159</v>
      </c>
      <c r="U395" s="5" t="s">
        <v>2039</v>
      </c>
      <c r="V395" s="5" t="s">
        <v>2053</v>
      </c>
      <c r="W395" s="5"/>
      <c r="X395" s="5"/>
    </row>
    <row r="396" spans="1:24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30" t="str">
        <f>TEXT(CrowdfundingTable[[#This Row],[Date Created Conversion]],"ddd")</f>
        <v>Mon</v>
      </c>
      <c r="Q396" s="30">
        <f>_xlfn.DAYS(CrowdfundingTable[[#This Row],[Date Ended Conversion]],CrowdfundingTable[[#This Row],[Date Created Conversion]])</f>
        <v>10</v>
      </c>
      <c r="R396" s="5" t="b">
        <v>0</v>
      </c>
      <c r="S396" s="5" t="b">
        <v>1</v>
      </c>
      <c r="T396" s="5" t="s">
        <v>42</v>
      </c>
      <c r="U396" s="5" t="s">
        <v>2035</v>
      </c>
      <c r="V396" s="5" t="s">
        <v>2047</v>
      </c>
      <c r="W396" s="5"/>
      <c r="X396" s="5"/>
    </row>
    <row r="397" spans="1:24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30" t="str">
        <f>TEXT(CrowdfundingTable[[#This Row],[Date Created Conversion]],"ddd")</f>
        <v>Thu</v>
      </c>
      <c r="Q397" s="30">
        <f>_xlfn.DAYS(CrowdfundingTable[[#This Row],[Date Ended Conversion]],CrowdfundingTable[[#This Row],[Date Created Conversion]])</f>
        <v>1</v>
      </c>
      <c r="R397" s="5" t="b">
        <v>1</v>
      </c>
      <c r="S397" s="5" t="b">
        <v>0</v>
      </c>
      <c r="T397" s="5" t="s">
        <v>33</v>
      </c>
      <c r="U397" s="5" t="s">
        <v>2043</v>
      </c>
      <c r="V397" s="5" t="s">
        <v>2058</v>
      </c>
      <c r="W397" s="5"/>
      <c r="X397" s="5"/>
    </row>
    <row r="398" spans="1:24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30" t="str">
        <f>TEXT(CrowdfundingTable[[#This Row],[Date Created Conversion]],"ddd")</f>
        <v>Fri</v>
      </c>
      <c r="Q398" s="30">
        <f>_xlfn.DAYS(CrowdfundingTable[[#This Row],[Date Ended Conversion]],CrowdfundingTable[[#This Row],[Date Created Conversion]])</f>
        <v>8</v>
      </c>
      <c r="R398" s="5" t="b">
        <v>0</v>
      </c>
      <c r="S398" s="5" t="b">
        <v>0</v>
      </c>
      <c r="T398" s="5" t="s">
        <v>53</v>
      </c>
      <c r="U398" s="5" t="s">
        <v>2035</v>
      </c>
      <c r="V398" s="5" t="s">
        <v>2048</v>
      </c>
      <c r="W398" s="5"/>
      <c r="X398" s="5"/>
    </row>
    <row r="399" spans="1:24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30" t="str">
        <f>TEXT(CrowdfundingTable[[#This Row],[Date Created Conversion]],"ddd")</f>
        <v>Thu</v>
      </c>
      <c r="Q399" s="30">
        <f>_xlfn.DAYS(CrowdfundingTable[[#This Row],[Date Ended Conversion]],CrowdfundingTable[[#This Row],[Date Created Conversion]])</f>
        <v>6</v>
      </c>
      <c r="R399" s="5" t="b">
        <v>0</v>
      </c>
      <c r="S399" s="5" t="b">
        <v>0</v>
      </c>
      <c r="T399" s="5" t="s">
        <v>23</v>
      </c>
      <c r="U399" s="5" t="s">
        <v>2039</v>
      </c>
      <c r="V399" s="5" t="s">
        <v>2060</v>
      </c>
      <c r="W399" s="5"/>
      <c r="X399" s="5"/>
    </row>
    <row r="400" spans="1:24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30" t="str">
        <f>TEXT(CrowdfundingTable[[#This Row],[Date Created Conversion]],"ddd")</f>
        <v>Tue</v>
      </c>
      <c r="Q400" s="30">
        <f>_xlfn.DAYS(CrowdfundingTable[[#This Row],[Date Ended Conversion]],CrowdfundingTable[[#This Row],[Date Created Conversion]])</f>
        <v>2</v>
      </c>
      <c r="R400" s="5" t="b">
        <v>0</v>
      </c>
      <c r="S400" s="5" t="b">
        <v>1</v>
      </c>
      <c r="T400" s="5" t="s">
        <v>71</v>
      </c>
      <c r="U400" s="5" t="s">
        <v>2035</v>
      </c>
      <c r="V400" s="5" t="s">
        <v>2045</v>
      </c>
      <c r="W400" s="5"/>
      <c r="X400" s="5"/>
    </row>
    <row r="401" spans="1:24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30" t="str">
        <f>TEXT(CrowdfundingTable[[#This Row],[Date Created Conversion]],"ddd")</f>
        <v>Wed</v>
      </c>
      <c r="Q401" s="30">
        <f>_xlfn.DAYS(CrowdfundingTable[[#This Row],[Date Ended Conversion]],CrowdfundingTable[[#This Row],[Date Created Conversion]])</f>
        <v>7</v>
      </c>
      <c r="R401" s="5" t="b">
        <v>0</v>
      </c>
      <c r="S401" s="5" t="b">
        <v>0</v>
      </c>
      <c r="T401" s="5" t="s">
        <v>60</v>
      </c>
      <c r="U401" s="5" t="s">
        <v>2039</v>
      </c>
      <c r="V401" s="5" t="s">
        <v>2052</v>
      </c>
      <c r="W401" s="5"/>
      <c r="X401" s="5"/>
    </row>
    <row r="402" spans="1:24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30" t="str">
        <f>TEXT(CrowdfundingTable[[#This Row],[Date Created Conversion]],"ddd")</f>
        <v>Fri</v>
      </c>
      <c r="Q402" s="30">
        <f>_xlfn.DAYS(CrowdfundingTable[[#This Row],[Date Ended Conversion]],CrowdfundingTable[[#This Row],[Date Created Conversion]])</f>
        <v>22</v>
      </c>
      <c r="R402" s="5" t="b">
        <v>0</v>
      </c>
      <c r="S402" s="5" t="b">
        <v>1</v>
      </c>
      <c r="T402" s="5" t="s">
        <v>122</v>
      </c>
      <c r="U402" s="5" t="s">
        <v>2040</v>
      </c>
      <c r="V402" s="5" t="s">
        <v>2057</v>
      </c>
      <c r="W402" s="5"/>
      <c r="X402" s="5"/>
    </row>
    <row r="403" spans="1:24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30" t="str">
        <f>TEXT(CrowdfundingTable[[#This Row],[Date Created Conversion]],"ddd")</f>
        <v>Sun</v>
      </c>
      <c r="Q403" s="30">
        <f>_xlfn.DAYS(CrowdfundingTable[[#This Row],[Date Ended Conversion]],CrowdfundingTable[[#This Row],[Date Created Conversion]])</f>
        <v>0</v>
      </c>
      <c r="R403" s="5" t="b">
        <v>0</v>
      </c>
      <c r="S403" s="5" t="b">
        <v>0</v>
      </c>
      <c r="T403" s="5" t="s">
        <v>33</v>
      </c>
      <c r="U403" s="5" t="s">
        <v>2043</v>
      </c>
      <c r="V403" s="5" t="s">
        <v>2058</v>
      </c>
      <c r="W403" s="5"/>
      <c r="X403" s="5"/>
    </row>
    <row r="404" spans="1:24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30" t="str">
        <f>TEXT(CrowdfundingTable[[#This Row],[Date Created Conversion]],"ddd")</f>
        <v>Fri</v>
      </c>
      <c r="Q404" s="30">
        <f>_xlfn.DAYS(CrowdfundingTable[[#This Row],[Date Ended Conversion]],CrowdfundingTable[[#This Row],[Date Created Conversion]])</f>
        <v>47</v>
      </c>
      <c r="R404" s="5" t="b">
        <v>0</v>
      </c>
      <c r="S404" s="5" t="b">
        <v>1</v>
      </c>
      <c r="T404" s="5" t="s">
        <v>100</v>
      </c>
      <c r="U404" s="5" t="s">
        <v>2035</v>
      </c>
      <c r="V404" s="5" t="s">
        <v>2062</v>
      </c>
      <c r="W404" s="5"/>
      <c r="X404" s="5"/>
    </row>
    <row r="405" spans="1:24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30" t="str">
        <f>TEXT(CrowdfundingTable[[#This Row],[Date Created Conversion]],"ddd")</f>
        <v>Wed</v>
      </c>
      <c r="Q405" s="30">
        <f>_xlfn.DAYS(CrowdfundingTable[[#This Row],[Date Ended Conversion]],CrowdfundingTable[[#This Row],[Date Created Conversion]])</f>
        <v>36</v>
      </c>
      <c r="R405" s="5" t="b">
        <v>0</v>
      </c>
      <c r="S405" s="5" t="b">
        <v>1</v>
      </c>
      <c r="T405" s="5" t="s">
        <v>33</v>
      </c>
      <c r="U405" s="5" t="s">
        <v>2043</v>
      </c>
      <c r="V405" s="5" t="s">
        <v>2058</v>
      </c>
      <c r="W405" s="5"/>
      <c r="X405" s="5"/>
    </row>
    <row r="406" spans="1:24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30" t="str">
        <f>TEXT(CrowdfundingTable[[#This Row],[Date Created Conversion]],"ddd")</f>
        <v>Tue</v>
      </c>
      <c r="Q406" s="30">
        <f>_xlfn.DAYS(CrowdfundingTable[[#This Row],[Date Ended Conversion]],CrowdfundingTable[[#This Row],[Date Created Conversion]])</f>
        <v>3</v>
      </c>
      <c r="R406" s="5" t="b">
        <v>0</v>
      </c>
      <c r="S406" s="5" t="b">
        <v>0</v>
      </c>
      <c r="T406" s="5" t="s">
        <v>33</v>
      </c>
      <c r="U406" s="5" t="s">
        <v>2043</v>
      </c>
      <c r="V406" s="5" t="s">
        <v>2058</v>
      </c>
      <c r="W406" s="5"/>
      <c r="X406" s="5"/>
    </row>
    <row r="407" spans="1:24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30" t="str">
        <f>TEXT(CrowdfundingTable[[#This Row],[Date Created Conversion]],"ddd")</f>
        <v>Mon</v>
      </c>
      <c r="Q407" s="30">
        <f>_xlfn.DAYS(CrowdfundingTable[[#This Row],[Date Ended Conversion]],CrowdfundingTable[[#This Row],[Date Created Conversion]])</f>
        <v>50</v>
      </c>
      <c r="R407" s="5" t="b">
        <v>0</v>
      </c>
      <c r="S407" s="5" t="b">
        <v>0</v>
      </c>
      <c r="T407" s="5" t="s">
        <v>33</v>
      </c>
      <c r="U407" s="5" t="s">
        <v>2043</v>
      </c>
      <c r="V407" s="5" t="s">
        <v>2058</v>
      </c>
      <c r="W407" s="5"/>
      <c r="X407" s="5"/>
    </row>
    <row r="408" spans="1:24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30" t="str">
        <f>TEXT(CrowdfundingTable[[#This Row],[Date Created Conversion]],"ddd")</f>
        <v>Wed</v>
      </c>
      <c r="Q408" s="30">
        <f>_xlfn.DAYS(CrowdfundingTable[[#This Row],[Date Ended Conversion]],CrowdfundingTable[[#This Row],[Date Created Conversion]])</f>
        <v>12</v>
      </c>
      <c r="R408" s="5" t="b">
        <v>1</v>
      </c>
      <c r="S408" s="5" t="b">
        <v>0</v>
      </c>
      <c r="T408" s="5" t="s">
        <v>42</v>
      </c>
      <c r="U408" s="5" t="s">
        <v>2035</v>
      </c>
      <c r="V408" s="5" t="s">
        <v>2047</v>
      </c>
      <c r="W408" s="5"/>
      <c r="X408" s="5"/>
    </row>
    <row r="409" spans="1:24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30" t="str">
        <f>TEXT(CrowdfundingTable[[#This Row],[Date Created Conversion]],"ddd")</f>
        <v>Sun</v>
      </c>
      <c r="Q409" s="30">
        <f>_xlfn.DAYS(CrowdfundingTable[[#This Row],[Date Ended Conversion]],CrowdfundingTable[[#This Row],[Date Created Conversion]])</f>
        <v>7</v>
      </c>
      <c r="R409" s="5" t="b">
        <v>0</v>
      </c>
      <c r="S409" s="5" t="b">
        <v>0</v>
      </c>
      <c r="T409" s="5" t="s">
        <v>33</v>
      </c>
      <c r="U409" s="5" t="s">
        <v>2043</v>
      </c>
      <c r="V409" s="5" t="s">
        <v>2058</v>
      </c>
      <c r="W409" s="5"/>
      <c r="X409" s="5"/>
    </row>
    <row r="410" spans="1:24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30" t="str">
        <f>TEXT(CrowdfundingTable[[#This Row],[Date Created Conversion]],"ddd")</f>
        <v>Mon</v>
      </c>
      <c r="Q410" s="30">
        <f>_xlfn.DAYS(CrowdfundingTable[[#This Row],[Date Ended Conversion]],CrowdfundingTable[[#This Row],[Date Created Conversion]])</f>
        <v>20</v>
      </c>
      <c r="R410" s="5" t="b">
        <v>0</v>
      </c>
      <c r="S410" s="5" t="b">
        <v>0</v>
      </c>
      <c r="T410" s="5" t="s">
        <v>42</v>
      </c>
      <c r="U410" s="5" t="s">
        <v>2035</v>
      </c>
      <c r="V410" s="5" t="s">
        <v>2047</v>
      </c>
      <c r="W410" s="5"/>
      <c r="X410" s="5"/>
    </row>
    <row r="411" spans="1:24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30" t="str">
        <f>TEXT(CrowdfundingTable[[#This Row],[Date Created Conversion]],"ddd")</f>
        <v>Tue</v>
      </c>
      <c r="Q411" s="30">
        <f>_xlfn.DAYS(CrowdfundingTable[[#This Row],[Date Ended Conversion]],CrowdfundingTable[[#This Row],[Date Created Conversion]])</f>
        <v>4</v>
      </c>
      <c r="R411" s="5" t="b">
        <v>0</v>
      </c>
      <c r="S411" s="5" t="b">
        <v>0</v>
      </c>
      <c r="T411" s="5" t="s">
        <v>23</v>
      </c>
      <c r="U411" s="5" t="s">
        <v>2039</v>
      </c>
      <c r="V411" s="5" t="s">
        <v>2060</v>
      </c>
      <c r="W411" s="5"/>
      <c r="X411" s="5"/>
    </row>
    <row r="412" spans="1:24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30" t="str">
        <f>TEXT(CrowdfundingTable[[#This Row],[Date Created Conversion]],"ddd")</f>
        <v>Tue</v>
      </c>
      <c r="Q412" s="30">
        <f>_xlfn.DAYS(CrowdfundingTable[[#This Row],[Date Ended Conversion]],CrowdfundingTable[[#This Row],[Date Created Conversion]])</f>
        <v>0</v>
      </c>
      <c r="R412" s="5" t="b">
        <v>0</v>
      </c>
      <c r="S412" s="5" t="b">
        <v>0</v>
      </c>
      <c r="T412" s="5" t="s">
        <v>292</v>
      </c>
      <c r="U412" s="5" t="s">
        <v>2037</v>
      </c>
      <c r="V412" s="5" t="s">
        <v>2055</v>
      </c>
      <c r="W412" s="5"/>
      <c r="X412" s="5"/>
    </row>
    <row r="413" spans="1:24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30" t="str">
        <f>TEXT(CrowdfundingTable[[#This Row],[Date Created Conversion]],"ddd")</f>
        <v>Mon</v>
      </c>
      <c r="Q413" s="30">
        <f>_xlfn.DAYS(CrowdfundingTable[[#This Row],[Date Ended Conversion]],CrowdfundingTable[[#This Row],[Date Created Conversion]])</f>
        <v>2</v>
      </c>
      <c r="R413" s="5" t="b">
        <v>0</v>
      </c>
      <c r="S413" s="5" t="b">
        <v>0</v>
      </c>
      <c r="T413" s="5" t="s">
        <v>33</v>
      </c>
      <c r="U413" s="5" t="s">
        <v>2043</v>
      </c>
      <c r="V413" s="5" t="s">
        <v>2058</v>
      </c>
      <c r="W413" s="5"/>
      <c r="X413" s="5"/>
    </row>
    <row r="414" spans="1:24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30" t="str">
        <f>TEXT(CrowdfundingTable[[#This Row],[Date Created Conversion]],"ddd")</f>
        <v>Fri</v>
      </c>
      <c r="Q414" s="30">
        <f>_xlfn.DAYS(CrowdfundingTable[[#This Row],[Date Ended Conversion]],CrowdfundingTable[[#This Row],[Date Created Conversion]])</f>
        <v>10</v>
      </c>
      <c r="R414" s="5" t="b">
        <v>0</v>
      </c>
      <c r="S414" s="5" t="b">
        <v>0</v>
      </c>
      <c r="T414" s="5" t="s">
        <v>119</v>
      </c>
      <c r="U414" s="5" t="s">
        <v>2041</v>
      </c>
      <c r="V414" s="5" t="s">
        <v>2050</v>
      </c>
      <c r="W414" s="5"/>
      <c r="X414" s="5"/>
    </row>
    <row r="415" spans="1:24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30" t="str">
        <f>TEXT(CrowdfundingTable[[#This Row],[Date Created Conversion]],"ddd")</f>
        <v>Tue</v>
      </c>
      <c r="Q415" s="30">
        <f>_xlfn.DAYS(CrowdfundingTable[[#This Row],[Date Ended Conversion]],CrowdfundingTable[[#This Row],[Date Created Conversion]])</f>
        <v>27</v>
      </c>
      <c r="R415" s="5" t="b">
        <v>0</v>
      </c>
      <c r="S415" s="5" t="b">
        <v>0</v>
      </c>
      <c r="T415" s="5" t="s">
        <v>71</v>
      </c>
      <c r="U415" s="5" t="s">
        <v>2035</v>
      </c>
      <c r="V415" s="5" t="s">
        <v>2045</v>
      </c>
      <c r="W415" s="5"/>
      <c r="X415" s="5"/>
    </row>
    <row r="416" spans="1:24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30" t="str">
        <f>TEXT(CrowdfundingTable[[#This Row],[Date Created Conversion]],"ddd")</f>
        <v>Tue</v>
      </c>
      <c r="Q416" s="30">
        <f>_xlfn.DAYS(CrowdfundingTable[[#This Row],[Date Ended Conversion]],CrowdfundingTable[[#This Row],[Date Created Conversion]])</f>
        <v>8</v>
      </c>
      <c r="R416" s="5" t="b">
        <v>0</v>
      </c>
      <c r="S416" s="5" t="b">
        <v>1</v>
      </c>
      <c r="T416" s="5" t="s">
        <v>17</v>
      </c>
      <c r="U416" s="5" t="s">
        <v>2036</v>
      </c>
      <c r="V416" s="5" t="s">
        <v>2051</v>
      </c>
      <c r="W416" s="5"/>
      <c r="X416" s="5"/>
    </row>
    <row r="417" spans="1:24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30" t="str">
        <f>TEXT(CrowdfundingTable[[#This Row],[Date Created Conversion]],"ddd")</f>
        <v>Fri</v>
      </c>
      <c r="Q417" s="30">
        <f>_xlfn.DAYS(CrowdfundingTable[[#This Row],[Date Ended Conversion]],CrowdfundingTable[[#This Row],[Date Created Conversion]])</f>
        <v>17</v>
      </c>
      <c r="R417" s="5" t="b">
        <v>0</v>
      </c>
      <c r="S417" s="5" t="b">
        <v>0</v>
      </c>
      <c r="T417" s="5" t="s">
        <v>33</v>
      </c>
      <c r="U417" s="5" t="s">
        <v>2043</v>
      </c>
      <c r="V417" s="5" t="s">
        <v>2058</v>
      </c>
      <c r="W417" s="5"/>
      <c r="X417" s="5"/>
    </row>
    <row r="418" spans="1:24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30" t="str">
        <f>TEXT(CrowdfundingTable[[#This Row],[Date Created Conversion]],"ddd")</f>
        <v>Mon</v>
      </c>
      <c r="Q418" s="30">
        <f>_xlfn.DAYS(CrowdfundingTable[[#This Row],[Date Ended Conversion]],CrowdfundingTable[[#This Row],[Date Created Conversion]])</f>
        <v>9</v>
      </c>
      <c r="R418" s="5" t="b">
        <v>0</v>
      </c>
      <c r="S418" s="5" t="b">
        <v>1</v>
      </c>
      <c r="T418" s="5" t="s">
        <v>42</v>
      </c>
      <c r="U418" s="5" t="s">
        <v>2035</v>
      </c>
      <c r="V418" s="5" t="s">
        <v>2047</v>
      </c>
      <c r="W418" s="5"/>
      <c r="X418" s="5"/>
    </row>
    <row r="419" spans="1:24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30" t="str">
        <f>TEXT(CrowdfundingTable[[#This Row],[Date Created Conversion]],"ddd")</f>
        <v>Sat</v>
      </c>
      <c r="Q419" s="30">
        <f>_xlfn.DAYS(CrowdfundingTable[[#This Row],[Date Ended Conversion]],CrowdfundingTable[[#This Row],[Date Created Conversion]])</f>
        <v>24</v>
      </c>
      <c r="R419" s="5" t="b">
        <v>0</v>
      </c>
      <c r="S419" s="5" t="b">
        <v>0</v>
      </c>
      <c r="T419" s="5" t="s">
        <v>33</v>
      </c>
      <c r="U419" s="5" t="s">
        <v>2043</v>
      </c>
      <c r="V419" s="5" t="s">
        <v>2058</v>
      </c>
      <c r="W419" s="5"/>
      <c r="X419" s="5"/>
    </row>
    <row r="420" spans="1:24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30" t="str">
        <f>TEXT(CrowdfundingTable[[#This Row],[Date Created Conversion]],"ddd")</f>
        <v>Sun</v>
      </c>
      <c r="Q420" s="30">
        <f>_xlfn.DAYS(CrowdfundingTable[[#This Row],[Date Ended Conversion]],CrowdfundingTable[[#This Row],[Date Created Conversion]])</f>
        <v>1</v>
      </c>
      <c r="R420" s="5" t="b">
        <v>0</v>
      </c>
      <c r="S420" s="5" t="b">
        <v>0</v>
      </c>
      <c r="T420" s="5" t="s">
        <v>42</v>
      </c>
      <c r="U420" s="5" t="s">
        <v>2035</v>
      </c>
      <c r="V420" s="5" t="s">
        <v>2047</v>
      </c>
      <c r="W420" s="5"/>
      <c r="X420" s="5"/>
    </row>
    <row r="421" spans="1:24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30" t="str">
        <f>TEXT(CrowdfundingTable[[#This Row],[Date Created Conversion]],"ddd")</f>
        <v>Thu</v>
      </c>
      <c r="Q421" s="30">
        <f>_xlfn.DAYS(CrowdfundingTable[[#This Row],[Date Ended Conversion]],CrowdfundingTable[[#This Row],[Date Created Conversion]])</f>
        <v>6</v>
      </c>
      <c r="R421" s="5" t="b">
        <v>0</v>
      </c>
      <c r="S421" s="5" t="b">
        <v>0</v>
      </c>
      <c r="T421" s="5" t="s">
        <v>28</v>
      </c>
      <c r="U421" s="5" t="s">
        <v>2042</v>
      </c>
      <c r="V421" s="5" t="s">
        <v>2067</v>
      </c>
      <c r="W421" s="5"/>
      <c r="X421" s="5"/>
    </row>
    <row r="422" spans="1:24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30" t="str">
        <f>TEXT(CrowdfundingTable[[#This Row],[Date Created Conversion]],"ddd")</f>
        <v>Sun</v>
      </c>
      <c r="Q422" s="30">
        <f>_xlfn.DAYS(CrowdfundingTable[[#This Row],[Date Ended Conversion]],CrowdfundingTable[[#This Row],[Date Created Conversion]])</f>
        <v>14</v>
      </c>
      <c r="R422" s="5" t="b">
        <v>0</v>
      </c>
      <c r="S422" s="5" t="b">
        <v>0</v>
      </c>
      <c r="T422" s="5" t="s">
        <v>33</v>
      </c>
      <c r="U422" s="5" t="s">
        <v>2043</v>
      </c>
      <c r="V422" s="5" t="s">
        <v>2058</v>
      </c>
      <c r="W422" s="5"/>
      <c r="X422" s="5"/>
    </row>
    <row r="423" spans="1:24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30" t="str">
        <f>TEXT(CrowdfundingTable[[#This Row],[Date Created Conversion]],"ddd")</f>
        <v>Thu</v>
      </c>
      <c r="Q423" s="30">
        <f>_xlfn.DAYS(CrowdfundingTable[[#This Row],[Date Ended Conversion]],CrowdfundingTable[[#This Row],[Date Created Conversion]])</f>
        <v>30</v>
      </c>
      <c r="R423" s="5" t="b">
        <v>0</v>
      </c>
      <c r="S423" s="5" t="b">
        <v>1</v>
      </c>
      <c r="T423" s="5" t="s">
        <v>65</v>
      </c>
      <c r="U423" s="5" t="s">
        <v>2042</v>
      </c>
      <c r="V423" s="5" t="s">
        <v>2066</v>
      </c>
      <c r="W423" s="5"/>
      <c r="X423" s="5"/>
    </row>
    <row r="424" spans="1:24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30" t="str">
        <f>TEXT(CrowdfundingTable[[#This Row],[Date Created Conversion]],"ddd")</f>
        <v>Sat</v>
      </c>
      <c r="Q424" s="30">
        <f>_xlfn.DAYS(CrowdfundingTable[[#This Row],[Date Ended Conversion]],CrowdfundingTable[[#This Row],[Date Created Conversion]])</f>
        <v>20</v>
      </c>
      <c r="R424" s="5" t="b">
        <v>0</v>
      </c>
      <c r="S424" s="5" t="b">
        <v>1</v>
      </c>
      <c r="T424" s="5" t="s">
        <v>33</v>
      </c>
      <c r="U424" s="5" t="s">
        <v>2043</v>
      </c>
      <c r="V424" s="5" t="s">
        <v>2058</v>
      </c>
      <c r="W424" s="5"/>
      <c r="X424" s="5"/>
    </row>
    <row r="425" spans="1:24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30" t="str">
        <f>TEXT(CrowdfundingTable[[#This Row],[Date Created Conversion]],"ddd")</f>
        <v>Thu</v>
      </c>
      <c r="Q425" s="30">
        <f>_xlfn.DAYS(CrowdfundingTable[[#This Row],[Date Ended Conversion]],CrowdfundingTable[[#This Row],[Date Created Conversion]])</f>
        <v>2</v>
      </c>
      <c r="R425" s="5" t="b">
        <v>0</v>
      </c>
      <c r="S425" s="5" t="b">
        <v>1</v>
      </c>
      <c r="T425" s="5" t="s">
        <v>17</v>
      </c>
      <c r="U425" s="5" t="s">
        <v>2036</v>
      </c>
      <c r="V425" s="5" t="s">
        <v>2051</v>
      </c>
      <c r="W425" s="5"/>
      <c r="X425" s="5"/>
    </row>
    <row r="426" spans="1:24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30" t="str">
        <f>TEXT(CrowdfundingTable[[#This Row],[Date Created Conversion]],"ddd")</f>
        <v>Wed</v>
      </c>
      <c r="Q426" s="30">
        <f>_xlfn.DAYS(CrowdfundingTable[[#This Row],[Date Ended Conversion]],CrowdfundingTable[[#This Row],[Date Created Conversion]])</f>
        <v>6</v>
      </c>
      <c r="R426" s="5" t="b">
        <v>0</v>
      </c>
      <c r="S426" s="5" t="b">
        <v>0</v>
      </c>
      <c r="T426" s="5" t="s">
        <v>60</v>
      </c>
      <c r="U426" s="5" t="s">
        <v>2039</v>
      </c>
      <c r="V426" s="5" t="s">
        <v>2052</v>
      </c>
      <c r="W426" s="5"/>
      <c r="X426" s="5"/>
    </row>
    <row r="427" spans="1:24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30" t="str">
        <f>TEXT(CrowdfundingTable[[#This Row],[Date Created Conversion]],"ddd")</f>
        <v>Tue</v>
      </c>
      <c r="Q427" s="30">
        <f>_xlfn.DAYS(CrowdfundingTable[[#This Row],[Date Ended Conversion]],CrowdfundingTable[[#This Row],[Date Created Conversion]])</f>
        <v>6</v>
      </c>
      <c r="R427" s="5" t="b">
        <v>0</v>
      </c>
      <c r="S427" s="5" t="b">
        <v>0</v>
      </c>
      <c r="T427" s="5" t="s">
        <v>122</v>
      </c>
      <c r="U427" s="5" t="s">
        <v>2040</v>
      </c>
      <c r="V427" s="5" t="s">
        <v>2057</v>
      </c>
      <c r="W427" s="5"/>
      <c r="X427" s="5"/>
    </row>
    <row r="428" spans="1:24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30" t="str">
        <f>TEXT(CrowdfundingTable[[#This Row],[Date Created Conversion]],"ddd")</f>
        <v>Wed</v>
      </c>
      <c r="Q428" s="30">
        <f>_xlfn.DAYS(CrowdfundingTable[[#This Row],[Date Ended Conversion]],CrowdfundingTable[[#This Row],[Date Created Conversion]])</f>
        <v>7</v>
      </c>
      <c r="R428" s="5" t="b">
        <v>0</v>
      </c>
      <c r="S428" s="5" t="b">
        <v>0</v>
      </c>
      <c r="T428" s="5" t="s">
        <v>33</v>
      </c>
      <c r="U428" s="5" t="s">
        <v>2043</v>
      </c>
      <c r="V428" s="5" t="s">
        <v>2058</v>
      </c>
      <c r="W428" s="5"/>
      <c r="X428" s="5"/>
    </row>
    <row r="429" spans="1:24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30" t="str">
        <f>TEXT(CrowdfundingTable[[#This Row],[Date Created Conversion]],"ddd")</f>
        <v>Sat</v>
      </c>
      <c r="Q429" s="30">
        <f>_xlfn.DAYS(CrowdfundingTable[[#This Row],[Date Ended Conversion]],CrowdfundingTable[[#This Row],[Date Created Conversion]])</f>
        <v>32</v>
      </c>
      <c r="R429" s="5" t="b">
        <v>0</v>
      </c>
      <c r="S429" s="5" t="b">
        <v>1</v>
      </c>
      <c r="T429" s="5" t="s">
        <v>33</v>
      </c>
      <c r="U429" s="5" t="s">
        <v>2043</v>
      </c>
      <c r="V429" s="5" t="s">
        <v>2058</v>
      </c>
      <c r="W429" s="5"/>
      <c r="X429" s="5"/>
    </row>
    <row r="430" spans="1:24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30" t="str">
        <f>TEXT(CrowdfundingTable[[#This Row],[Date Created Conversion]],"ddd")</f>
        <v>Fri</v>
      </c>
      <c r="Q430" s="30">
        <f>_xlfn.DAYS(CrowdfundingTable[[#This Row],[Date Ended Conversion]],CrowdfundingTable[[#This Row],[Date Created Conversion]])</f>
        <v>7</v>
      </c>
      <c r="R430" s="5" t="b">
        <v>0</v>
      </c>
      <c r="S430" s="5" t="b">
        <v>0</v>
      </c>
      <c r="T430" s="5" t="s">
        <v>71</v>
      </c>
      <c r="U430" s="5" t="s">
        <v>2035</v>
      </c>
      <c r="V430" s="5" t="s">
        <v>2045</v>
      </c>
      <c r="W430" s="5"/>
      <c r="X430" s="5"/>
    </row>
    <row r="431" spans="1:24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30" t="str">
        <f>TEXT(CrowdfundingTable[[#This Row],[Date Created Conversion]],"ddd")</f>
        <v>Mon</v>
      </c>
      <c r="Q431" s="30">
        <f>_xlfn.DAYS(CrowdfundingTable[[#This Row],[Date Ended Conversion]],CrowdfundingTable[[#This Row],[Date Created Conversion]])</f>
        <v>28</v>
      </c>
      <c r="R431" s="5" t="b">
        <v>0</v>
      </c>
      <c r="S431" s="5" t="b">
        <v>1</v>
      </c>
      <c r="T431" s="5" t="s">
        <v>122</v>
      </c>
      <c r="U431" s="5" t="s">
        <v>2040</v>
      </c>
      <c r="V431" s="5" t="s">
        <v>2057</v>
      </c>
      <c r="W431" s="5"/>
      <c r="X431" s="5"/>
    </row>
    <row r="432" spans="1:24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30" t="str">
        <f>TEXT(CrowdfundingTable[[#This Row],[Date Created Conversion]],"ddd")</f>
        <v>Sun</v>
      </c>
      <c r="Q432" s="30">
        <f>_xlfn.DAYS(CrowdfundingTable[[#This Row],[Date Ended Conversion]],CrowdfundingTable[[#This Row],[Date Created Conversion]])</f>
        <v>34</v>
      </c>
      <c r="R432" s="5" t="b">
        <v>0</v>
      </c>
      <c r="S432" s="5" t="b">
        <v>0</v>
      </c>
      <c r="T432" s="5" t="s">
        <v>33</v>
      </c>
      <c r="U432" s="5" t="s">
        <v>2043</v>
      </c>
      <c r="V432" s="5" t="s">
        <v>2058</v>
      </c>
      <c r="W432" s="5"/>
      <c r="X432" s="5"/>
    </row>
    <row r="433" spans="1:24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30" t="str">
        <f>TEXT(CrowdfundingTable[[#This Row],[Date Created Conversion]],"ddd")</f>
        <v>Fri</v>
      </c>
      <c r="Q433" s="30">
        <f>_xlfn.DAYS(CrowdfundingTable[[#This Row],[Date Ended Conversion]],CrowdfundingTable[[#This Row],[Date Created Conversion]])</f>
        <v>17</v>
      </c>
      <c r="R433" s="5" t="b">
        <v>1</v>
      </c>
      <c r="S433" s="5" t="b">
        <v>0</v>
      </c>
      <c r="T433" s="5" t="s">
        <v>33</v>
      </c>
      <c r="U433" s="5" t="s">
        <v>2043</v>
      </c>
      <c r="V433" s="5" t="s">
        <v>2058</v>
      </c>
      <c r="W433" s="5"/>
      <c r="X433" s="5"/>
    </row>
    <row r="434" spans="1:24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30" t="str">
        <f>TEXT(CrowdfundingTable[[#This Row],[Date Created Conversion]],"ddd")</f>
        <v>Fri</v>
      </c>
      <c r="Q434" s="30">
        <f>_xlfn.DAYS(CrowdfundingTable[[#This Row],[Date Ended Conversion]],CrowdfundingTable[[#This Row],[Date Created Conversion]])</f>
        <v>20</v>
      </c>
      <c r="R434" s="5" t="b">
        <v>0</v>
      </c>
      <c r="S434" s="5" t="b">
        <v>0</v>
      </c>
      <c r="T434" s="5" t="s">
        <v>33</v>
      </c>
      <c r="U434" s="5" t="s">
        <v>2043</v>
      </c>
      <c r="V434" s="5" t="s">
        <v>2058</v>
      </c>
      <c r="W434" s="5"/>
      <c r="X434" s="5"/>
    </row>
    <row r="435" spans="1:24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30" t="str">
        <f>TEXT(CrowdfundingTable[[#This Row],[Date Created Conversion]],"ddd")</f>
        <v>Mon</v>
      </c>
      <c r="Q435" s="30">
        <f>_xlfn.DAYS(CrowdfundingTable[[#This Row],[Date Ended Conversion]],CrowdfundingTable[[#This Row],[Date Created Conversion]])</f>
        <v>16</v>
      </c>
      <c r="R435" s="5" t="b">
        <v>0</v>
      </c>
      <c r="S435" s="5" t="b">
        <v>1</v>
      </c>
      <c r="T435" s="5" t="s">
        <v>42</v>
      </c>
      <c r="U435" s="5" t="s">
        <v>2035</v>
      </c>
      <c r="V435" s="5" t="s">
        <v>2047</v>
      </c>
      <c r="W435" s="5"/>
      <c r="X435" s="5"/>
    </row>
    <row r="436" spans="1:24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30" t="str">
        <f>TEXT(CrowdfundingTable[[#This Row],[Date Created Conversion]],"ddd")</f>
        <v>Thu</v>
      </c>
      <c r="Q436" s="30">
        <f>_xlfn.DAYS(CrowdfundingTable[[#This Row],[Date Ended Conversion]],CrowdfundingTable[[#This Row],[Date Created Conversion]])</f>
        <v>14</v>
      </c>
      <c r="R436" s="5" t="b">
        <v>1</v>
      </c>
      <c r="S436" s="5" t="b">
        <v>0</v>
      </c>
      <c r="T436" s="5" t="s">
        <v>33</v>
      </c>
      <c r="U436" s="5" t="s">
        <v>2043</v>
      </c>
      <c r="V436" s="5" t="s">
        <v>2058</v>
      </c>
      <c r="W436" s="5"/>
      <c r="X436" s="5"/>
    </row>
    <row r="437" spans="1:24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30" t="str">
        <f>TEXT(CrowdfundingTable[[#This Row],[Date Created Conversion]],"ddd")</f>
        <v>Mon</v>
      </c>
      <c r="Q437" s="30">
        <f>_xlfn.DAYS(CrowdfundingTable[[#This Row],[Date Ended Conversion]],CrowdfundingTable[[#This Row],[Date Created Conversion]])</f>
        <v>12</v>
      </c>
      <c r="R437" s="5" t="b">
        <v>0</v>
      </c>
      <c r="S437" s="5" t="b">
        <v>1</v>
      </c>
      <c r="T437" s="5" t="s">
        <v>33</v>
      </c>
      <c r="U437" s="5" t="s">
        <v>2043</v>
      </c>
      <c r="V437" s="5" t="s">
        <v>2058</v>
      </c>
      <c r="W437" s="5"/>
      <c r="X437" s="5"/>
    </row>
    <row r="438" spans="1:24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30" t="str">
        <f>TEXT(CrowdfundingTable[[#This Row],[Date Created Conversion]],"ddd")</f>
        <v>Sat</v>
      </c>
      <c r="Q438" s="30">
        <f>_xlfn.DAYS(CrowdfundingTable[[#This Row],[Date Ended Conversion]],CrowdfundingTable[[#This Row],[Date Created Conversion]])</f>
        <v>1</v>
      </c>
      <c r="R438" s="5" t="b">
        <v>0</v>
      </c>
      <c r="S438" s="5" t="b">
        <v>0</v>
      </c>
      <c r="T438" s="5" t="s">
        <v>159</v>
      </c>
      <c r="U438" s="5" t="s">
        <v>2039</v>
      </c>
      <c r="V438" s="5" t="s">
        <v>2053</v>
      </c>
      <c r="W438" s="5"/>
      <c r="X438" s="5"/>
    </row>
    <row r="439" spans="1:24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30" t="str">
        <f>TEXT(CrowdfundingTable[[#This Row],[Date Created Conversion]],"ddd")</f>
        <v>Sun</v>
      </c>
      <c r="Q439" s="30">
        <f>_xlfn.DAYS(CrowdfundingTable[[#This Row],[Date Ended Conversion]],CrowdfundingTable[[#This Row],[Date Created Conversion]])</f>
        <v>3</v>
      </c>
      <c r="R439" s="5" t="b">
        <v>0</v>
      </c>
      <c r="S439" s="5" t="b">
        <v>1</v>
      </c>
      <c r="T439" s="5" t="s">
        <v>71</v>
      </c>
      <c r="U439" s="5" t="s">
        <v>2035</v>
      </c>
      <c r="V439" s="5" t="s">
        <v>2045</v>
      </c>
      <c r="W439" s="5"/>
      <c r="X439" s="5"/>
    </row>
    <row r="440" spans="1:24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30" t="str">
        <f>TEXT(CrowdfundingTable[[#This Row],[Date Created Conversion]],"ddd")</f>
        <v>Mon</v>
      </c>
      <c r="Q440" s="30">
        <f>_xlfn.DAYS(CrowdfundingTable[[#This Row],[Date Ended Conversion]],CrowdfundingTable[[#This Row],[Date Created Conversion]])</f>
        <v>30</v>
      </c>
      <c r="R440" s="5" t="b">
        <v>0</v>
      </c>
      <c r="S440" s="5" t="b">
        <v>0</v>
      </c>
      <c r="T440" s="5" t="s">
        <v>33</v>
      </c>
      <c r="U440" s="5" t="s">
        <v>2043</v>
      </c>
      <c r="V440" s="5" t="s">
        <v>2058</v>
      </c>
      <c r="W440" s="5"/>
      <c r="X440" s="5"/>
    </row>
    <row r="441" spans="1:24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30" t="str">
        <f>TEXT(CrowdfundingTable[[#This Row],[Date Created Conversion]],"ddd")</f>
        <v>Sun</v>
      </c>
      <c r="Q441" s="30">
        <f>_xlfn.DAYS(CrowdfundingTable[[#This Row],[Date Ended Conversion]],CrowdfundingTable[[#This Row],[Date Created Conversion]])</f>
        <v>7</v>
      </c>
      <c r="R441" s="5" t="b">
        <v>0</v>
      </c>
      <c r="S441" s="5" t="b">
        <v>0</v>
      </c>
      <c r="T441" s="5" t="s">
        <v>474</v>
      </c>
      <c r="U441" s="5" t="s">
        <v>2035</v>
      </c>
      <c r="V441" s="5" t="s">
        <v>2061</v>
      </c>
      <c r="W441" s="5"/>
      <c r="X441" s="5"/>
    </row>
    <row r="442" spans="1:24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30" t="str">
        <f>TEXT(CrowdfundingTable[[#This Row],[Date Created Conversion]],"ddd")</f>
        <v>Fri</v>
      </c>
      <c r="Q442" s="30">
        <f>_xlfn.DAYS(CrowdfundingTable[[#This Row],[Date Ended Conversion]],CrowdfundingTable[[#This Row],[Date Created Conversion]])</f>
        <v>10</v>
      </c>
      <c r="R442" s="5" t="b">
        <v>0</v>
      </c>
      <c r="S442" s="5" t="b">
        <v>0</v>
      </c>
      <c r="T442" s="5" t="s">
        <v>269</v>
      </c>
      <c r="U442" s="5" t="s">
        <v>2035</v>
      </c>
      <c r="V442" s="5" t="s">
        <v>2063</v>
      </c>
      <c r="W442" s="5"/>
      <c r="X442" s="5"/>
    </row>
    <row r="443" spans="1:24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30" t="str">
        <f>TEXT(CrowdfundingTable[[#This Row],[Date Created Conversion]],"ddd")</f>
        <v>Thu</v>
      </c>
      <c r="Q443" s="30">
        <f>_xlfn.DAYS(CrowdfundingTable[[#This Row],[Date Ended Conversion]],CrowdfundingTable[[#This Row],[Date Created Conversion]])</f>
        <v>28</v>
      </c>
      <c r="R443" s="5" t="b">
        <v>0</v>
      </c>
      <c r="S443" s="5" t="b">
        <v>0</v>
      </c>
      <c r="T443" s="5" t="s">
        <v>65</v>
      </c>
      <c r="U443" s="5" t="s">
        <v>2042</v>
      </c>
      <c r="V443" s="5" t="s">
        <v>2066</v>
      </c>
      <c r="W443" s="5"/>
      <c r="X443" s="5"/>
    </row>
    <row r="444" spans="1:24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30" t="str">
        <f>TEXT(CrowdfundingTable[[#This Row],[Date Created Conversion]],"ddd")</f>
        <v>Sat</v>
      </c>
      <c r="Q444" s="30">
        <f>_xlfn.DAYS(CrowdfundingTable[[#This Row],[Date Ended Conversion]],CrowdfundingTable[[#This Row],[Date Created Conversion]])</f>
        <v>16</v>
      </c>
      <c r="R444" s="5" t="b">
        <v>0</v>
      </c>
      <c r="S444" s="5" t="b">
        <v>0</v>
      </c>
      <c r="T444" s="5" t="s">
        <v>33</v>
      </c>
      <c r="U444" s="5" t="s">
        <v>2043</v>
      </c>
      <c r="V444" s="5" t="s">
        <v>2058</v>
      </c>
      <c r="W444" s="5"/>
      <c r="X444" s="5"/>
    </row>
    <row r="445" spans="1:24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30" t="str">
        <f>TEXT(CrowdfundingTable[[#This Row],[Date Created Conversion]],"ddd")</f>
        <v>Thu</v>
      </c>
      <c r="Q445" s="30">
        <f>_xlfn.DAYS(CrowdfundingTable[[#This Row],[Date Ended Conversion]],CrowdfundingTable[[#This Row],[Date Created Conversion]])</f>
        <v>19</v>
      </c>
      <c r="R445" s="5" t="b">
        <v>0</v>
      </c>
      <c r="S445" s="5" t="b">
        <v>0</v>
      </c>
      <c r="T445" s="5" t="s">
        <v>33</v>
      </c>
      <c r="U445" s="5" t="s">
        <v>2043</v>
      </c>
      <c r="V445" s="5" t="s">
        <v>2058</v>
      </c>
      <c r="W445" s="5"/>
      <c r="X445" s="5"/>
    </row>
    <row r="446" spans="1:24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30" t="str">
        <f>TEXT(CrowdfundingTable[[#This Row],[Date Created Conversion]],"ddd")</f>
        <v>Sun</v>
      </c>
      <c r="Q446" s="30">
        <f>_xlfn.DAYS(CrowdfundingTable[[#This Row],[Date Ended Conversion]],CrowdfundingTable[[#This Row],[Date Created Conversion]])</f>
        <v>2</v>
      </c>
      <c r="R446" s="5" t="b">
        <v>0</v>
      </c>
      <c r="S446" s="5" t="b">
        <v>1</v>
      </c>
      <c r="T446" s="5" t="s">
        <v>60</v>
      </c>
      <c r="U446" s="5" t="s">
        <v>2039</v>
      </c>
      <c r="V446" s="5" t="s">
        <v>2052</v>
      </c>
      <c r="W446" s="5"/>
      <c r="X446" s="5"/>
    </row>
    <row r="447" spans="1:24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30" t="str">
        <f>TEXT(CrowdfundingTable[[#This Row],[Date Created Conversion]],"ddd")</f>
        <v>Fri</v>
      </c>
      <c r="Q447" s="30">
        <f>_xlfn.DAYS(CrowdfundingTable[[#This Row],[Date Ended Conversion]],CrowdfundingTable[[#This Row],[Date Created Conversion]])</f>
        <v>21</v>
      </c>
      <c r="R447" s="5" t="b">
        <v>0</v>
      </c>
      <c r="S447" s="5" t="b">
        <v>1</v>
      </c>
      <c r="T447" s="5" t="s">
        <v>33</v>
      </c>
      <c r="U447" s="5" t="s">
        <v>2043</v>
      </c>
      <c r="V447" s="5" t="s">
        <v>2058</v>
      </c>
      <c r="W447" s="5"/>
      <c r="X447" s="5"/>
    </row>
    <row r="448" spans="1:24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30" t="str">
        <f>TEXT(CrowdfundingTable[[#This Row],[Date Created Conversion]],"ddd")</f>
        <v>Tue</v>
      </c>
      <c r="Q448" s="30">
        <f>_xlfn.DAYS(CrowdfundingTable[[#This Row],[Date Ended Conversion]],CrowdfundingTable[[#This Row],[Date Created Conversion]])</f>
        <v>2</v>
      </c>
      <c r="R448" s="5" t="b">
        <v>0</v>
      </c>
      <c r="S448" s="5" t="b">
        <v>0</v>
      </c>
      <c r="T448" s="5" t="s">
        <v>65</v>
      </c>
      <c r="U448" s="5" t="s">
        <v>2042</v>
      </c>
      <c r="V448" s="5" t="s">
        <v>2066</v>
      </c>
      <c r="W448" s="5"/>
      <c r="X448" s="5"/>
    </row>
    <row r="449" spans="1:24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30" t="str">
        <f>TEXT(CrowdfundingTable[[#This Row],[Date Created Conversion]],"ddd")</f>
        <v>Tue</v>
      </c>
      <c r="Q449" s="30">
        <f>_xlfn.DAYS(CrowdfundingTable[[#This Row],[Date Ended Conversion]],CrowdfundingTable[[#This Row],[Date Created Conversion]])</f>
        <v>16</v>
      </c>
      <c r="R449" s="5" t="b">
        <v>0</v>
      </c>
      <c r="S449" s="5" t="b">
        <v>0</v>
      </c>
      <c r="T449" s="5" t="s">
        <v>269</v>
      </c>
      <c r="U449" s="5" t="s">
        <v>2035</v>
      </c>
      <c r="V449" s="5" t="s">
        <v>2063</v>
      </c>
      <c r="W449" s="5"/>
      <c r="X449" s="5"/>
    </row>
    <row r="450" spans="1:24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30" t="str">
        <f>TEXT(CrowdfundingTable[[#This Row],[Date Created Conversion]],"ddd")</f>
        <v>Sun</v>
      </c>
      <c r="Q450" s="30">
        <f>_xlfn.DAYS(CrowdfundingTable[[#This Row],[Date Ended Conversion]],CrowdfundingTable[[#This Row],[Date Created Conversion]])</f>
        <v>2</v>
      </c>
      <c r="R450" s="5" t="b">
        <v>0</v>
      </c>
      <c r="S450" s="5" t="b">
        <v>1</v>
      </c>
      <c r="T450" s="5" t="s">
        <v>89</v>
      </c>
      <c r="U450" s="5" t="s">
        <v>2037</v>
      </c>
      <c r="V450" s="5" t="s">
        <v>2065</v>
      </c>
      <c r="W450" s="5"/>
      <c r="X450" s="5"/>
    </row>
    <row r="451" spans="1:24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30" t="str">
        <f>TEXT(CrowdfundingTable[[#This Row],[Date Created Conversion]],"ddd")</f>
        <v>Wed</v>
      </c>
      <c r="Q451" s="30">
        <f>_xlfn.DAYS(CrowdfundingTable[[#This Row],[Date Ended Conversion]],CrowdfundingTable[[#This Row],[Date Created Conversion]])</f>
        <v>17</v>
      </c>
      <c r="R451" s="5" t="b">
        <v>0</v>
      </c>
      <c r="S451" s="5" t="b">
        <v>0</v>
      </c>
      <c r="T451" s="5" t="s">
        <v>89</v>
      </c>
      <c r="U451" s="5" t="s">
        <v>2037</v>
      </c>
      <c r="V451" s="5" t="s">
        <v>2065</v>
      </c>
      <c r="W451" s="5"/>
      <c r="X451" s="5"/>
    </row>
    <row r="452" spans="1:24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30" t="str">
        <f>TEXT(CrowdfundingTable[[#This Row],[Date Created Conversion]],"ddd")</f>
        <v>Sun</v>
      </c>
      <c r="Q452" s="30">
        <f>_xlfn.DAYS(CrowdfundingTable[[#This Row],[Date Ended Conversion]],CrowdfundingTable[[#This Row],[Date Created Conversion]])</f>
        <v>23</v>
      </c>
      <c r="R452" s="5" t="b">
        <v>0</v>
      </c>
      <c r="S452" s="5" t="b">
        <v>0</v>
      </c>
      <c r="T452" s="5" t="s">
        <v>71</v>
      </c>
      <c r="U452" s="5" t="s">
        <v>2035</v>
      </c>
      <c r="V452" s="5" t="s">
        <v>2045</v>
      </c>
      <c r="W452" s="5"/>
      <c r="X452" s="5"/>
    </row>
    <row r="453" spans="1:24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30" t="str">
        <f>TEXT(CrowdfundingTable[[#This Row],[Date Created Conversion]],"ddd")</f>
        <v>Wed</v>
      </c>
      <c r="Q453" s="30">
        <f>_xlfn.DAYS(CrowdfundingTable[[#This Row],[Date Ended Conversion]],CrowdfundingTable[[#This Row],[Date Created Conversion]])</f>
        <v>31</v>
      </c>
      <c r="R453" s="5" t="b">
        <v>0</v>
      </c>
      <c r="S453" s="5" t="b">
        <v>0</v>
      </c>
      <c r="T453" s="5" t="s">
        <v>23</v>
      </c>
      <c r="U453" s="5" t="s">
        <v>2039</v>
      </c>
      <c r="V453" s="5" t="s">
        <v>2060</v>
      </c>
      <c r="W453" s="5"/>
      <c r="X453" s="5"/>
    </row>
    <row r="454" spans="1:24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30" t="str">
        <f>TEXT(CrowdfundingTable[[#This Row],[Date Created Conversion]],"ddd")</f>
        <v>Tue</v>
      </c>
      <c r="Q454" s="30">
        <f>_xlfn.DAYS(CrowdfundingTable[[#This Row],[Date Ended Conversion]],CrowdfundingTable[[#This Row],[Date Created Conversion]])</f>
        <v>1</v>
      </c>
      <c r="R454" s="5" t="b">
        <v>0</v>
      </c>
      <c r="S454" s="5" t="b">
        <v>0</v>
      </c>
      <c r="T454" s="5" t="s">
        <v>53</v>
      </c>
      <c r="U454" s="5" t="s">
        <v>2035</v>
      </c>
      <c r="V454" s="5" t="s">
        <v>2048</v>
      </c>
      <c r="W454" s="5"/>
      <c r="X454" s="5"/>
    </row>
    <row r="455" spans="1:24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30" t="str">
        <f>TEXT(CrowdfundingTable[[#This Row],[Date Created Conversion]],"ddd")</f>
        <v>Thu</v>
      </c>
      <c r="Q455" s="30">
        <f>_xlfn.DAYS(CrowdfundingTable[[#This Row],[Date Ended Conversion]],CrowdfundingTable[[#This Row],[Date Created Conversion]])</f>
        <v>41</v>
      </c>
      <c r="R455" s="5" t="b">
        <v>0</v>
      </c>
      <c r="S455" s="5" t="b">
        <v>0</v>
      </c>
      <c r="T455" s="5" t="s">
        <v>474</v>
      </c>
      <c r="U455" s="5" t="s">
        <v>2035</v>
      </c>
      <c r="V455" s="5" t="s">
        <v>2061</v>
      </c>
      <c r="W455" s="5"/>
      <c r="X455" s="5"/>
    </row>
    <row r="456" spans="1:24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30" t="str">
        <f>TEXT(CrowdfundingTable[[#This Row],[Date Created Conversion]],"ddd")</f>
        <v>Mon</v>
      </c>
      <c r="Q456" s="30">
        <f>_xlfn.DAYS(CrowdfundingTable[[#This Row],[Date Ended Conversion]],CrowdfundingTable[[#This Row],[Date Created Conversion]])</f>
        <v>36</v>
      </c>
      <c r="R456" s="5" t="b">
        <v>0</v>
      </c>
      <c r="S456" s="5" t="b">
        <v>1</v>
      </c>
      <c r="T456" s="5" t="s">
        <v>53</v>
      </c>
      <c r="U456" s="5" t="s">
        <v>2035</v>
      </c>
      <c r="V456" s="5" t="s">
        <v>2048</v>
      </c>
      <c r="W456" s="5"/>
      <c r="X456" s="5"/>
    </row>
    <row r="457" spans="1:24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30" t="str">
        <f>TEXT(CrowdfundingTable[[#This Row],[Date Created Conversion]],"ddd")</f>
        <v>Fri</v>
      </c>
      <c r="Q457" s="30">
        <f>_xlfn.DAYS(CrowdfundingTable[[#This Row],[Date Ended Conversion]],CrowdfundingTable[[#This Row],[Date Created Conversion]])</f>
        <v>23</v>
      </c>
      <c r="R457" s="5" t="b">
        <v>0</v>
      </c>
      <c r="S457" s="5" t="b">
        <v>0</v>
      </c>
      <c r="T457" s="5" t="s">
        <v>33</v>
      </c>
      <c r="U457" s="5" t="s">
        <v>2043</v>
      </c>
      <c r="V457" s="5" t="s">
        <v>2058</v>
      </c>
      <c r="W457" s="5"/>
      <c r="X457" s="5"/>
    </row>
    <row r="458" spans="1:24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30" t="str">
        <f>TEXT(CrowdfundingTable[[#This Row],[Date Created Conversion]],"ddd")</f>
        <v>Sat</v>
      </c>
      <c r="Q458" s="30">
        <f>_xlfn.DAYS(CrowdfundingTable[[#This Row],[Date Ended Conversion]],CrowdfundingTable[[#This Row],[Date Created Conversion]])</f>
        <v>0</v>
      </c>
      <c r="R458" s="5" t="b">
        <v>0</v>
      </c>
      <c r="S458" s="5" t="b">
        <v>1</v>
      </c>
      <c r="T458" s="5" t="s">
        <v>60</v>
      </c>
      <c r="U458" s="5" t="s">
        <v>2039</v>
      </c>
      <c r="V458" s="5" t="s">
        <v>2052</v>
      </c>
      <c r="W458" s="5"/>
      <c r="X458" s="5"/>
    </row>
    <row r="459" spans="1:24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30" t="str">
        <f>TEXT(CrowdfundingTable[[#This Row],[Date Created Conversion]],"ddd")</f>
        <v>Fri</v>
      </c>
      <c r="Q459" s="30">
        <f>_xlfn.DAYS(CrowdfundingTable[[#This Row],[Date Ended Conversion]],CrowdfundingTable[[#This Row],[Date Created Conversion]])</f>
        <v>2</v>
      </c>
      <c r="R459" s="5" t="b">
        <v>0</v>
      </c>
      <c r="S459" s="5" t="b">
        <v>0</v>
      </c>
      <c r="T459" s="5" t="s">
        <v>33</v>
      </c>
      <c r="U459" s="5" t="s">
        <v>2043</v>
      </c>
      <c r="V459" s="5" t="s">
        <v>2058</v>
      </c>
      <c r="W459" s="5"/>
      <c r="X459" s="5"/>
    </row>
    <row r="460" spans="1:24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30" t="str">
        <f>TEXT(CrowdfundingTable[[#This Row],[Date Created Conversion]],"ddd")</f>
        <v>Sun</v>
      </c>
      <c r="Q460" s="30">
        <f>_xlfn.DAYS(CrowdfundingTable[[#This Row],[Date Ended Conversion]],CrowdfundingTable[[#This Row],[Date Created Conversion]])</f>
        <v>44</v>
      </c>
      <c r="R460" s="5" t="b">
        <v>0</v>
      </c>
      <c r="S460" s="5" t="b">
        <v>0</v>
      </c>
      <c r="T460" s="5" t="s">
        <v>33</v>
      </c>
      <c r="U460" s="5" t="s">
        <v>2043</v>
      </c>
      <c r="V460" s="5" t="s">
        <v>2058</v>
      </c>
      <c r="W460" s="5"/>
      <c r="X460" s="5"/>
    </row>
    <row r="461" spans="1:24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30" t="str">
        <f>TEXT(CrowdfundingTable[[#This Row],[Date Created Conversion]],"ddd")</f>
        <v>Sun</v>
      </c>
      <c r="Q461" s="30">
        <f>_xlfn.DAYS(CrowdfundingTable[[#This Row],[Date Ended Conversion]],CrowdfundingTable[[#This Row],[Date Created Conversion]])</f>
        <v>25</v>
      </c>
      <c r="R461" s="5" t="b">
        <v>0</v>
      </c>
      <c r="S461" s="5" t="b">
        <v>0</v>
      </c>
      <c r="T461" s="5" t="s">
        <v>42</v>
      </c>
      <c r="U461" s="5" t="s">
        <v>2035</v>
      </c>
      <c r="V461" s="5" t="s">
        <v>2047</v>
      </c>
      <c r="W461" s="5"/>
      <c r="X461" s="5"/>
    </row>
    <row r="462" spans="1:24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30" t="str">
        <f>TEXT(CrowdfundingTable[[#This Row],[Date Created Conversion]],"ddd")</f>
        <v>Mon</v>
      </c>
      <c r="Q462" s="30">
        <f>_xlfn.DAYS(CrowdfundingTable[[#This Row],[Date Ended Conversion]],CrowdfundingTable[[#This Row],[Date Created Conversion]])</f>
        <v>3</v>
      </c>
      <c r="R462" s="5" t="b">
        <v>0</v>
      </c>
      <c r="S462" s="5" t="b">
        <v>0</v>
      </c>
      <c r="T462" s="5" t="s">
        <v>33</v>
      </c>
      <c r="U462" s="5" t="s">
        <v>2043</v>
      </c>
      <c r="V462" s="5" t="s">
        <v>2058</v>
      </c>
      <c r="W462" s="5"/>
      <c r="X462" s="5"/>
    </row>
    <row r="463" spans="1:24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30" t="str">
        <f>TEXT(CrowdfundingTable[[#This Row],[Date Created Conversion]],"ddd")</f>
        <v>Mon</v>
      </c>
      <c r="Q463" s="30">
        <f>_xlfn.DAYS(CrowdfundingTable[[#This Row],[Date Ended Conversion]],CrowdfundingTable[[#This Row],[Date Created Conversion]])</f>
        <v>20</v>
      </c>
      <c r="R463" s="5" t="b">
        <v>0</v>
      </c>
      <c r="S463" s="5" t="b">
        <v>0</v>
      </c>
      <c r="T463" s="5" t="s">
        <v>53</v>
      </c>
      <c r="U463" s="5" t="s">
        <v>2035</v>
      </c>
      <c r="V463" s="5" t="s">
        <v>2048</v>
      </c>
      <c r="W463" s="5"/>
      <c r="X463" s="5"/>
    </row>
    <row r="464" spans="1:24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30" t="str">
        <f>TEXT(CrowdfundingTable[[#This Row],[Date Created Conversion]],"ddd")</f>
        <v>Wed</v>
      </c>
      <c r="Q464" s="30">
        <f>_xlfn.DAYS(CrowdfundingTable[[#This Row],[Date Ended Conversion]],CrowdfundingTable[[#This Row],[Date Created Conversion]])</f>
        <v>38</v>
      </c>
      <c r="R464" s="5" t="b">
        <v>0</v>
      </c>
      <c r="S464" s="5" t="b">
        <v>0</v>
      </c>
      <c r="T464" s="5" t="s">
        <v>292</v>
      </c>
      <c r="U464" s="5" t="s">
        <v>2037</v>
      </c>
      <c r="V464" s="5" t="s">
        <v>2055</v>
      </c>
      <c r="W464" s="5"/>
      <c r="X464" s="5"/>
    </row>
    <row r="465" spans="1:24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30" t="str">
        <f>TEXT(CrowdfundingTable[[#This Row],[Date Created Conversion]],"ddd")</f>
        <v>Tue</v>
      </c>
      <c r="Q465" s="30">
        <f>_xlfn.DAYS(CrowdfundingTable[[#This Row],[Date Ended Conversion]],CrowdfundingTable[[#This Row],[Date Created Conversion]])</f>
        <v>4</v>
      </c>
      <c r="R465" s="5" t="b">
        <v>0</v>
      </c>
      <c r="S465" s="5" t="b">
        <v>0</v>
      </c>
      <c r="T465" s="5" t="s">
        <v>71</v>
      </c>
      <c r="U465" s="5" t="s">
        <v>2035</v>
      </c>
      <c r="V465" s="5" t="s">
        <v>2045</v>
      </c>
      <c r="W465" s="5"/>
      <c r="X465" s="5"/>
    </row>
    <row r="466" spans="1:24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30" t="str">
        <f>TEXT(CrowdfundingTable[[#This Row],[Date Created Conversion]],"ddd")</f>
        <v>Sun</v>
      </c>
      <c r="Q466" s="30">
        <f>_xlfn.DAYS(CrowdfundingTable[[#This Row],[Date Ended Conversion]],CrowdfundingTable[[#This Row],[Date Created Conversion]])</f>
        <v>14</v>
      </c>
      <c r="R466" s="5" t="b">
        <v>0</v>
      </c>
      <c r="S466" s="5" t="b">
        <v>0</v>
      </c>
      <c r="T466" s="5" t="s">
        <v>33</v>
      </c>
      <c r="U466" s="5" t="s">
        <v>2043</v>
      </c>
      <c r="V466" s="5" t="s">
        <v>2058</v>
      </c>
      <c r="W466" s="5"/>
      <c r="X466" s="5"/>
    </row>
    <row r="467" spans="1:24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30" t="str">
        <f>TEXT(CrowdfundingTable[[#This Row],[Date Created Conversion]],"ddd")</f>
        <v>Sat</v>
      </c>
      <c r="Q467" s="30">
        <f>_xlfn.DAYS(CrowdfundingTable[[#This Row],[Date Ended Conversion]],CrowdfundingTable[[#This Row],[Date Created Conversion]])</f>
        <v>9</v>
      </c>
      <c r="R467" s="5" t="b">
        <v>0</v>
      </c>
      <c r="S467" s="5" t="b">
        <v>0</v>
      </c>
      <c r="T467" s="5" t="s">
        <v>206</v>
      </c>
      <c r="U467" s="5" t="s">
        <v>2041</v>
      </c>
      <c r="V467" s="5" t="s">
        <v>2064</v>
      </c>
      <c r="W467" s="5"/>
      <c r="X467" s="5"/>
    </row>
    <row r="468" spans="1:24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30" t="str">
        <f>TEXT(CrowdfundingTable[[#This Row],[Date Created Conversion]],"ddd")</f>
        <v>Wed</v>
      </c>
      <c r="Q468" s="30">
        <f>_xlfn.DAYS(CrowdfundingTable[[#This Row],[Date Ended Conversion]],CrowdfundingTable[[#This Row],[Date Created Conversion]])</f>
        <v>23</v>
      </c>
      <c r="R468" s="5" t="b">
        <v>0</v>
      </c>
      <c r="S468" s="5" t="b">
        <v>1</v>
      </c>
      <c r="T468" s="5" t="s">
        <v>65</v>
      </c>
      <c r="U468" s="5" t="s">
        <v>2042</v>
      </c>
      <c r="V468" s="5" t="s">
        <v>2066</v>
      </c>
      <c r="W468" s="5"/>
      <c r="X468" s="5"/>
    </row>
    <row r="469" spans="1:24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30" t="str">
        <f>TEXT(CrowdfundingTable[[#This Row],[Date Created Conversion]],"ddd")</f>
        <v>Mon</v>
      </c>
      <c r="Q469" s="30">
        <f>_xlfn.DAYS(CrowdfundingTable[[#This Row],[Date Ended Conversion]],CrowdfundingTable[[#This Row],[Date Created Conversion]])</f>
        <v>7</v>
      </c>
      <c r="R469" s="5" t="b">
        <v>0</v>
      </c>
      <c r="S469" s="5" t="b">
        <v>1</v>
      </c>
      <c r="T469" s="5" t="s">
        <v>28</v>
      </c>
      <c r="U469" s="5" t="s">
        <v>2042</v>
      </c>
      <c r="V469" s="5" t="s">
        <v>2067</v>
      </c>
      <c r="W469" s="5"/>
      <c r="X469" s="5"/>
    </row>
    <row r="470" spans="1:24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30" t="str">
        <f>TEXT(CrowdfundingTable[[#This Row],[Date Created Conversion]],"ddd")</f>
        <v>Sun</v>
      </c>
      <c r="Q470" s="30">
        <f>_xlfn.DAYS(CrowdfundingTable[[#This Row],[Date Ended Conversion]],CrowdfundingTable[[#This Row],[Date Created Conversion]])</f>
        <v>16</v>
      </c>
      <c r="R470" s="5" t="b">
        <v>0</v>
      </c>
      <c r="S470" s="5" t="b">
        <v>0</v>
      </c>
      <c r="T470" s="5" t="s">
        <v>33</v>
      </c>
      <c r="U470" s="5" t="s">
        <v>2043</v>
      </c>
      <c r="V470" s="5" t="s">
        <v>2058</v>
      </c>
      <c r="W470" s="5"/>
      <c r="X470" s="5"/>
    </row>
    <row r="471" spans="1:24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30" t="str">
        <f>TEXT(CrowdfundingTable[[#This Row],[Date Created Conversion]],"ddd")</f>
        <v>Mon</v>
      </c>
      <c r="Q471" s="30">
        <f>_xlfn.DAYS(CrowdfundingTable[[#This Row],[Date Ended Conversion]],CrowdfundingTable[[#This Row],[Date Created Conversion]])</f>
        <v>2</v>
      </c>
      <c r="R471" s="5" t="b">
        <v>0</v>
      </c>
      <c r="S471" s="5" t="b">
        <v>0</v>
      </c>
      <c r="T471" s="5" t="s">
        <v>53</v>
      </c>
      <c r="U471" s="5" t="s">
        <v>2035</v>
      </c>
      <c r="V471" s="5" t="s">
        <v>2048</v>
      </c>
      <c r="W471" s="5"/>
      <c r="X471" s="5"/>
    </row>
    <row r="472" spans="1:24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30" t="str">
        <f>TEXT(CrowdfundingTable[[#This Row],[Date Created Conversion]],"ddd")</f>
        <v>Mon</v>
      </c>
      <c r="Q472" s="30">
        <f>_xlfn.DAYS(CrowdfundingTable[[#This Row],[Date Ended Conversion]],CrowdfundingTable[[#This Row],[Date Created Conversion]])</f>
        <v>7</v>
      </c>
      <c r="R472" s="5" t="b">
        <v>0</v>
      </c>
      <c r="S472" s="5" t="b">
        <v>0</v>
      </c>
      <c r="T472" s="5" t="s">
        <v>65</v>
      </c>
      <c r="U472" s="5" t="s">
        <v>2042</v>
      </c>
      <c r="V472" s="5" t="s">
        <v>2066</v>
      </c>
      <c r="W472" s="5"/>
      <c r="X472" s="5"/>
    </row>
    <row r="473" spans="1:24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30" t="str">
        <f>TEXT(CrowdfundingTable[[#This Row],[Date Created Conversion]],"ddd")</f>
        <v>Wed</v>
      </c>
      <c r="Q473" s="30">
        <f>_xlfn.DAYS(CrowdfundingTable[[#This Row],[Date Ended Conversion]],CrowdfundingTable[[#This Row],[Date Created Conversion]])</f>
        <v>0</v>
      </c>
      <c r="R473" s="5" t="b">
        <v>0</v>
      </c>
      <c r="S473" s="5" t="b">
        <v>1</v>
      </c>
      <c r="T473" s="5" t="s">
        <v>17</v>
      </c>
      <c r="U473" s="5" t="s">
        <v>2036</v>
      </c>
      <c r="V473" s="5" t="s">
        <v>2051</v>
      </c>
      <c r="W473" s="5"/>
      <c r="X473" s="5"/>
    </row>
    <row r="474" spans="1:24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30" t="str">
        <f>TEXT(CrowdfundingTable[[#This Row],[Date Created Conversion]],"ddd")</f>
        <v>Mon</v>
      </c>
      <c r="Q474" s="30">
        <f>_xlfn.DAYS(CrowdfundingTable[[#This Row],[Date Ended Conversion]],CrowdfundingTable[[#This Row],[Date Created Conversion]])</f>
        <v>54</v>
      </c>
      <c r="R474" s="5" t="b">
        <v>0</v>
      </c>
      <c r="S474" s="5" t="b">
        <v>0</v>
      </c>
      <c r="T474" s="5" t="s">
        <v>23</v>
      </c>
      <c r="U474" s="5" t="s">
        <v>2039</v>
      </c>
      <c r="V474" s="5" t="s">
        <v>2060</v>
      </c>
      <c r="W474" s="5"/>
      <c r="X474" s="5"/>
    </row>
    <row r="475" spans="1:24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30" t="str">
        <f>TEXT(CrowdfundingTable[[#This Row],[Date Created Conversion]],"ddd")</f>
        <v>Tue</v>
      </c>
      <c r="Q475" s="30">
        <f>_xlfn.DAYS(CrowdfundingTable[[#This Row],[Date Ended Conversion]],CrowdfundingTable[[#This Row],[Date Created Conversion]])</f>
        <v>1</v>
      </c>
      <c r="R475" s="5" t="b">
        <v>0</v>
      </c>
      <c r="S475" s="5" t="b">
        <v>0</v>
      </c>
      <c r="T475" s="5" t="s">
        <v>50</v>
      </c>
      <c r="U475" s="5" t="s">
        <v>2039</v>
      </c>
      <c r="V475" s="5" t="s">
        <v>2049</v>
      </c>
      <c r="W475" s="5"/>
      <c r="X475" s="5"/>
    </row>
    <row r="476" spans="1:24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30" t="str">
        <f>TEXT(CrowdfundingTable[[#This Row],[Date Created Conversion]],"ddd")</f>
        <v>Tue</v>
      </c>
      <c r="Q476" s="30">
        <f>_xlfn.DAYS(CrowdfundingTable[[#This Row],[Date Ended Conversion]],CrowdfundingTable[[#This Row],[Date Created Conversion]])</f>
        <v>1</v>
      </c>
      <c r="R476" s="5" t="b">
        <v>0</v>
      </c>
      <c r="S476" s="5" t="b">
        <v>0</v>
      </c>
      <c r="T476" s="5" t="s">
        <v>269</v>
      </c>
      <c r="U476" s="5" t="s">
        <v>2035</v>
      </c>
      <c r="V476" s="5" t="s">
        <v>2063</v>
      </c>
      <c r="W476" s="5"/>
      <c r="X476" s="5"/>
    </row>
    <row r="477" spans="1:24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30" t="str">
        <f>TEXT(CrowdfundingTable[[#This Row],[Date Created Conversion]],"ddd")</f>
        <v>Tue</v>
      </c>
      <c r="Q477" s="30">
        <f>_xlfn.DAYS(CrowdfundingTable[[#This Row],[Date Ended Conversion]],CrowdfundingTable[[#This Row],[Date Created Conversion]])</f>
        <v>4</v>
      </c>
      <c r="R477" s="5" t="b">
        <v>0</v>
      </c>
      <c r="S477" s="5" t="b">
        <v>1</v>
      </c>
      <c r="T477" s="5" t="s">
        <v>206</v>
      </c>
      <c r="U477" s="5" t="s">
        <v>2041</v>
      </c>
      <c r="V477" s="5" t="s">
        <v>2064</v>
      </c>
      <c r="W477" s="5"/>
      <c r="X477" s="5"/>
    </row>
    <row r="478" spans="1:24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30" t="str">
        <f>TEXT(CrowdfundingTable[[#This Row],[Date Created Conversion]],"ddd")</f>
        <v>Fri</v>
      </c>
      <c r="Q478" s="30">
        <f>_xlfn.DAYS(CrowdfundingTable[[#This Row],[Date Ended Conversion]],CrowdfundingTable[[#This Row],[Date Created Conversion]])</f>
        <v>6</v>
      </c>
      <c r="R478" s="5" t="b">
        <v>0</v>
      </c>
      <c r="S478" s="5" t="b">
        <v>0</v>
      </c>
      <c r="T478" s="5" t="s">
        <v>119</v>
      </c>
      <c r="U478" s="5" t="s">
        <v>2041</v>
      </c>
      <c r="V478" s="5" t="s">
        <v>2050</v>
      </c>
      <c r="W478" s="5"/>
      <c r="X478" s="5"/>
    </row>
    <row r="479" spans="1:24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30" t="str">
        <f>TEXT(CrowdfundingTable[[#This Row],[Date Created Conversion]],"ddd")</f>
        <v>Sun</v>
      </c>
      <c r="Q479" s="30">
        <f>_xlfn.DAYS(CrowdfundingTable[[#This Row],[Date Ended Conversion]],CrowdfundingTable[[#This Row],[Date Created Conversion]])</f>
        <v>27</v>
      </c>
      <c r="R479" s="5" t="b">
        <v>0</v>
      </c>
      <c r="S479" s="5" t="b">
        <v>0</v>
      </c>
      <c r="T479" s="5" t="s">
        <v>474</v>
      </c>
      <c r="U479" s="5" t="s">
        <v>2035</v>
      </c>
      <c r="V479" s="5" t="s">
        <v>2061</v>
      </c>
      <c r="W479" s="5"/>
      <c r="X479" s="5"/>
    </row>
    <row r="480" spans="1:24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30" t="str">
        <f>TEXT(CrowdfundingTable[[#This Row],[Date Created Conversion]],"ddd")</f>
        <v>Mon</v>
      </c>
      <c r="Q480" s="30">
        <f>_xlfn.DAYS(CrowdfundingTable[[#This Row],[Date Ended Conversion]],CrowdfundingTable[[#This Row],[Date Created Conversion]])</f>
        <v>12</v>
      </c>
      <c r="R480" s="5" t="b">
        <v>0</v>
      </c>
      <c r="S480" s="5" t="b">
        <v>0</v>
      </c>
      <c r="T480" s="5" t="s">
        <v>65</v>
      </c>
      <c r="U480" s="5" t="s">
        <v>2042</v>
      </c>
      <c r="V480" s="5" t="s">
        <v>2066</v>
      </c>
      <c r="W480" s="5"/>
      <c r="X480" s="5"/>
    </row>
    <row r="481" spans="1:24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30" t="str">
        <f>TEXT(CrowdfundingTable[[#This Row],[Date Created Conversion]],"ddd")</f>
        <v>Sat</v>
      </c>
      <c r="Q481" s="30">
        <f>_xlfn.DAYS(CrowdfundingTable[[#This Row],[Date Ended Conversion]],CrowdfundingTable[[#This Row],[Date Created Conversion]])</f>
        <v>2</v>
      </c>
      <c r="R481" s="5" t="b">
        <v>0</v>
      </c>
      <c r="S481" s="5" t="b">
        <v>0</v>
      </c>
      <c r="T481" s="5" t="s">
        <v>17</v>
      </c>
      <c r="U481" s="5" t="s">
        <v>2036</v>
      </c>
      <c r="V481" s="5" t="s">
        <v>2051</v>
      </c>
      <c r="W481" s="5"/>
      <c r="X481" s="5"/>
    </row>
    <row r="482" spans="1:24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30" t="str">
        <f>TEXT(CrowdfundingTable[[#This Row],[Date Created Conversion]],"ddd")</f>
        <v>Thu</v>
      </c>
      <c r="Q482" s="30">
        <f>_xlfn.DAYS(CrowdfundingTable[[#This Row],[Date Ended Conversion]],CrowdfundingTable[[#This Row],[Date Created Conversion]])</f>
        <v>9</v>
      </c>
      <c r="R482" s="5" t="b">
        <v>0</v>
      </c>
      <c r="S482" s="5" t="b">
        <v>1</v>
      </c>
      <c r="T482" s="5" t="s">
        <v>122</v>
      </c>
      <c r="U482" s="5" t="s">
        <v>2040</v>
      </c>
      <c r="V482" s="5" t="s">
        <v>2057</v>
      </c>
      <c r="W482" s="5"/>
      <c r="X482" s="5"/>
    </row>
    <row r="483" spans="1:24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30" t="str">
        <f>TEXT(CrowdfundingTable[[#This Row],[Date Created Conversion]],"ddd")</f>
        <v>Wed</v>
      </c>
      <c r="Q483" s="30">
        <f>_xlfn.DAYS(CrowdfundingTable[[#This Row],[Date Ended Conversion]],CrowdfundingTable[[#This Row],[Date Created Conversion]])</f>
        <v>42</v>
      </c>
      <c r="R483" s="5" t="b">
        <v>0</v>
      </c>
      <c r="S483" s="5" t="b">
        <v>1</v>
      </c>
      <c r="T483" s="5" t="s">
        <v>33</v>
      </c>
      <c r="U483" s="5" t="s">
        <v>2043</v>
      </c>
      <c r="V483" s="5" t="s">
        <v>2058</v>
      </c>
      <c r="W483" s="5"/>
      <c r="X483" s="5"/>
    </row>
    <row r="484" spans="1:24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30" t="str">
        <f>TEXT(CrowdfundingTable[[#This Row],[Date Created Conversion]],"ddd")</f>
        <v>Fri</v>
      </c>
      <c r="Q484" s="30">
        <f>_xlfn.DAYS(CrowdfundingTable[[#This Row],[Date Ended Conversion]],CrowdfundingTable[[#This Row],[Date Created Conversion]])</f>
        <v>11</v>
      </c>
      <c r="R484" s="5" t="b">
        <v>0</v>
      </c>
      <c r="S484" s="5" t="b">
        <v>1</v>
      </c>
      <c r="T484" s="5" t="s">
        <v>119</v>
      </c>
      <c r="U484" s="5" t="s">
        <v>2041</v>
      </c>
      <c r="V484" s="5" t="s">
        <v>2050</v>
      </c>
      <c r="W484" s="5"/>
      <c r="X484" s="5"/>
    </row>
    <row r="485" spans="1:24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30" t="str">
        <f>TEXT(CrowdfundingTable[[#This Row],[Date Created Conversion]],"ddd")</f>
        <v>Thu</v>
      </c>
      <c r="Q485" s="30">
        <f>_xlfn.DAYS(CrowdfundingTable[[#This Row],[Date Ended Conversion]],CrowdfundingTable[[#This Row],[Date Created Conversion]])</f>
        <v>7</v>
      </c>
      <c r="R485" s="5" t="b">
        <v>0</v>
      </c>
      <c r="S485" s="5" t="b">
        <v>0</v>
      </c>
      <c r="T485" s="5" t="s">
        <v>33</v>
      </c>
      <c r="U485" s="5" t="s">
        <v>2043</v>
      </c>
      <c r="V485" s="5" t="s">
        <v>2058</v>
      </c>
      <c r="W485" s="5"/>
      <c r="X485" s="5"/>
    </row>
    <row r="486" spans="1:24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30" t="str">
        <f>TEXT(CrowdfundingTable[[#This Row],[Date Created Conversion]],"ddd")</f>
        <v>Mon</v>
      </c>
      <c r="Q486" s="30">
        <f>_xlfn.DAYS(CrowdfundingTable[[#This Row],[Date Ended Conversion]],CrowdfundingTable[[#This Row],[Date Created Conversion]])</f>
        <v>49</v>
      </c>
      <c r="R486" s="5" t="b">
        <v>0</v>
      </c>
      <c r="S486" s="5" t="b">
        <v>1</v>
      </c>
      <c r="T486" s="5" t="s">
        <v>17</v>
      </c>
      <c r="U486" s="5" t="s">
        <v>2036</v>
      </c>
      <c r="V486" s="5" t="s">
        <v>2051</v>
      </c>
      <c r="W486" s="5"/>
      <c r="X486" s="5"/>
    </row>
    <row r="487" spans="1:24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30" t="str">
        <f>TEXT(CrowdfundingTable[[#This Row],[Date Created Conversion]],"ddd")</f>
        <v>Mon</v>
      </c>
      <c r="Q487" s="30">
        <f>_xlfn.DAYS(CrowdfundingTable[[#This Row],[Date Ended Conversion]],CrowdfundingTable[[#This Row],[Date Created Conversion]])</f>
        <v>41</v>
      </c>
      <c r="R487" s="5" t="b">
        <v>0</v>
      </c>
      <c r="S487" s="5" t="b">
        <v>0</v>
      </c>
      <c r="T487" s="5" t="s">
        <v>33</v>
      </c>
      <c r="U487" s="5" t="s">
        <v>2043</v>
      </c>
      <c r="V487" s="5" t="s">
        <v>2058</v>
      </c>
      <c r="W487" s="5"/>
      <c r="X487" s="5"/>
    </row>
    <row r="488" spans="1:24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30" t="str">
        <f>TEXT(CrowdfundingTable[[#This Row],[Date Created Conversion]],"ddd")</f>
        <v>Fri</v>
      </c>
      <c r="Q488" s="30">
        <f>_xlfn.DAYS(CrowdfundingTable[[#This Row],[Date Ended Conversion]],CrowdfundingTable[[#This Row],[Date Created Conversion]])</f>
        <v>15</v>
      </c>
      <c r="R488" s="5" t="b">
        <v>0</v>
      </c>
      <c r="S488" s="5" t="b">
        <v>1</v>
      </c>
      <c r="T488" s="5" t="s">
        <v>206</v>
      </c>
      <c r="U488" s="5" t="s">
        <v>2041</v>
      </c>
      <c r="V488" s="5" t="s">
        <v>2064</v>
      </c>
      <c r="W488" s="5"/>
      <c r="X488" s="5"/>
    </row>
    <row r="489" spans="1:24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30" t="str">
        <f>TEXT(CrowdfundingTable[[#This Row],[Date Created Conversion]],"ddd")</f>
        <v>Thu</v>
      </c>
      <c r="Q489" s="30">
        <f>_xlfn.DAYS(CrowdfundingTable[[#This Row],[Date Ended Conversion]],CrowdfundingTable[[#This Row],[Date Created Conversion]])</f>
        <v>33</v>
      </c>
      <c r="R489" s="5" t="b">
        <v>0</v>
      </c>
      <c r="S489" s="5" t="b">
        <v>0</v>
      </c>
      <c r="T489" s="5" t="s">
        <v>33</v>
      </c>
      <c r="U489" s="5" t="s">
        <v>2043</v>
      </c>
      <c r="V489" s="5" t="s">
        <v>2058</v>
      </c>
      <c r="W489" s="5"/>
      <c r="X489" s="5"/>
    </row>
    <row r="490" spans="1:24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30" t="str">
        <f>TEXT(CrowdfundingTable[[#This Row],[Date Created Conversion]],"ddd")</f>
        <v>Wed</v>
      </c>
      <c r="Q490" s="30">
        <f>_xlfn.DAYS(CrowdfundingTable[[#This Row],[Date Ended Conversion]],CrowdfundingTable[[#This Row],[Date Created Conversion]])</f>
        <v>17</v>
      </c>
      <c r="R490" s="5" t="b">
        <v>0</v>
      </c>
      <c r="S490" s="5" t="b">
        <v>0</v>
      </c>
      <c r="T490" s="5" t="s">
        <v>33</v>
      </c>
      <c r="U490" s="5" t="s">
        <v>2043</v>
      </c>
      <c r="V490" s="5" t="s">
        <v>2058</v>
      </c>
      <c r="W490" s="5"/>
      <c r="X490" s="5"/>
    </row>
    <row r="491" spans="1:24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30" t="str">
        <f>TEXT(CrowdfundingTable[[#This Row],[Date Created Conversion]],"ddd")</f>
        <v>Mon</v>
      </c>
      <c r="Q491" s="30">
        <f>_xlfn.DAYS(CrowdfundingTable[[#This Row],[Date Ended Conversion]],CrowdfundingTable[[#This Row],[Date Created Conversion]])</f>
        <v>5</v>
      </c>
      <c r="R491" s="5" t="b">
        <v>0</v>
      </c>
      <c r="S491" s="5" t="b">
        <v>0</v>
      </c>
      <c r="T491" s="5" t="s">
        <v>65</v>
      </c>
      <c r="U491" s="5" t="s">
        <v>2042</v>
      </c>
      <c r="V491" s="5" t="s">
        <v>2066</v>
      </c>
      <c r="W491" s="5"/>
      <c r="X491" s="5"/>
    </row>
    <row r="492" spans="1:24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30" t="str">
        <f>TEXT(CrowdfundingTable[[#This Row],[Date Created Conversion]],"ddd")</f>
        <v>Sun</v>
      </c>
      <c r="Q492" s="30">
        <f>_xlfn.DAYS(CrowdfundingTable[[#This Row],[Date Ended Conversion]],CrowdfundingTable[[#This Row],[Date Created Conversion]])</f>
        <v>7</v>
      </c>
      <c r="R492" s="5" t="b">
        <v>0</v>
      </c>
      <c r="S492" s="5" t="b">
        <v>0</v>
      </c>
      <c r="T492" s="5" t="s">
        <v>1029</v>
      </c>
      <c r="U492" s="5" t="s">
        <v>2038</v>
      </c>
      <c r="V492" s="5" t="s">
        <v>2046</v>
      </c>
      <c r="W492" s="5"/>
      <c r="X492" s="5"/>
    </row>
    <row r="493" spans="1:24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30" t="str">
        <f>TEXT(CrowdfundingTable[[#This Row],[Date Created Conversion]],"ddd")</f>
        <v>Mon</v>
      </c>
      <c r="Q493" s="30">
        <f>_xlfn.DAYS(CrowdfundingTable[[#This Row],[Date Ended Conversion]],CrowdfundingTable[[#This Row],[Date Created Conversion]])</f>
        <v>26</v>
      </c>
      <c r="R493" s="5" t="b">
        <v>0</v>
      </c>
      <c r="S493" s="5" t="b">
        <v>1</v>
      </c>
      <c r="T493" s="5" t="s">
        <v>17</v>
      </c>
      <c r="U493" s="5" t="s">
        <v>2036</v>
      </c>
      <c r="V493" s="5" t="s">
        <v>2051</v>
      </c>
      <c r="W493" s="5"/>
      <c r="X493" s="5"/>
    </row>
    <row r="494" spans="1:24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30" t="str">
        <f>TEXT(CrowdfundingTable[[#This Row],[Date Created Conversion]],"ddd")</f>
        <v>Mon</v>
      </c>
      <c r="Q494" s="30">
        <f>_xlfn.DAYS(CrowdfundingTable[[#This Row],[Date Ended Conversion]],CrowdfundingTable[[#This Row],[Date Created Conversion]])</f>
        <v>35</v>
      </c>
      <c r="R494" s="5" t="b">
        <v>1</v>
      </c>
      <c r="S494" s="5" t="b">
        <v>1</v>
      </c>
      <c r="T494" s="5" t="s">
        <v>100</v>
      </c>
      <c r="U494" s="5" t="s">
        <v>2035</v>
      </c>
      <c r="V494" s="5" t="s">
        <v>2062</v>
      </c>
      <c r="W494" s="5"/>
      <c r="X494" s="5"/>
    </row>
    <row r="495" spans="1:24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30" t="str">
        <f>TEXT(CrowdfundingTable[[#This Row],[Date Created Conversion]],"ddd")</f>
        <v>Sat</v>
      </c>
      <c r="Q495" s="30">
        <f>_xlfn.DAYS(CrowdfundingTable[[#This Row],[Date Ended Conversion]],CrowdfundingTable[[#This Row],[Date Created Conversion]])</f>
        <v>13</v>
      </c>
      <c r="R495" s="5" t="b">
        <v>0</v>
      </c>
      <c r="S495" s="5" t="b">
        <v>0</v>
      </c>
      <c r="T495" s="5" t="s">
        <v>122</v>
      </c>
      <c r="U495" s="5" t="s">
        <v>2040</v>
      </c>
      <c r="V495" s="5" t="s">
        <v>2057</v>
      </c>
      <c r="W495" s="5"/>
      <c r="X495" s="5"/>
    </row>
    <row r="496" spans="1:24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30" t="str">
        <f>TEXT(CrowdfundingTable[[#This Row],[Date Created Conversion]],"ddd")</f>
        <v>Thu</v>
      </c>
      <c r="Q496" s="30">
        <f>_xlfn.DAYS(CrowdfundingTable[[#This Row],[Date Ended Conversion]],CrowdfundingTable[[#This Row],[Date Created Conversion]])</f>
        <v>1</v>
      </c>
      <c r="R496" s="5" t="b">
        <v>0</v>
      </c>
      <c r="S496" s="5" t="b">
        <v>0</v>
      </c>
      <c r="T496" s="5" t="s">
        <v>65</v>
      </c>
      <c r="U496" s="5" t="s">
        <v>2042</v>
      </c>
      <c r="V496" s="5" t="s">
        <v>2066</v>
      </c>
      <c r="W496" s="5"/>
      <c r="X496" s="5"/>
    </row>
    <row r="497" spans="1:24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30" t="str">
        <f>TEXT(CrowdfundingTable[[#This Row],[Date Created Conversion]],"ddd")</f>
        <v>Tue</v>
      </c>
      <c r="Q497" s="30">
        <f>_xlfn.DAYS(CrowdfundingTable[[#This Row],[Date Ended Conversion]],CrowdfundingTable[[#This Row],[Date Created Conversion]])</f>
        <v>4</v>
      </c>
      <c r="R497" s="5" t="b">
        <v>0</v>
      </c>
      <c r="S497" s="5" t="b">
        <v>0</v>
      </c>
      <c r="T497" s="5" t="s">
        <v>33</v>
      </c>
      <c r="U497" s="5" t="s">
        <v>2043</v>
      </c>
      <c r="V497" s="5" t="s">
        <v>2058</v>
      </c>
      <c r="W497" s="5"/>
      <c r="X497" s="5"/>
    </row>
    <row r="498" spans="1:24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30" t="str">
        <f>TEXT(CrowdfundingTable[[#This Row],[Date Created Conversion]],"ddd")</f>
        <v>Sun</v>
      </c>
      <c r="Q498" s="30">
        <f>_xlfn.DAYS(CrowdfundingTable[[#This Row],[Date Ended Conversion]],CrowdfundingTable[[#This Row],[Date Created Conversion]])</f>
        <v>17</v>
      </c>
      <c r="R498" s="5" t="b">
        <v>0</v>
      </c>
      <c r="S498" s="5" t="b">
        <v>0</v>
      </c>
      <c r="T498" s="5" t="s">
        <v>71</v>
      </c>
      <c r="U498" s="5" t="s">
        <v>2035</v>
      </c>
      <c r="V498" s="5" t="s">
        <v>2045</v>
      </c>
      <c r="W498" s="5"/>
      <c r="X498" s="5"/>
    </row>
    <row r="499" spans="1:24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30" t="str">
        <f>TEXT(CrowdfundingTable[[#This Row],[Date Created Conversion]],"ddd")</f>
        <v>Tue</v>
      </c>
      <c r="Q499" s="30">
        <f>_xlfn.DAYS(CrowdfundingTable[[#This Row],[Date Ended Conversion]],CrowdfundingTable[[#This Row],[Date Created Conversion]])</f>
        <v>0</v>
      </c>
      <c r="R499" s="5" t="b">
        <v>0</v>
      </c>
      <c r="S499" s="5" t="b">
        <v>1</v>
      </c>
      <c r="T499" s="5" t="s">
        <v>65</v>
      </c>
      <c r="U499" s="5" t="s">
        <v>2042</v>
      </c>
      <c r="V499" s="5" t="s">
        <v>2066</v>
      </c>
      <c r="W499" s="5"/>
      <c r="X499" s="5"/>
    </row>
    <row r="500" spans="1:24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30" t="str">
        <f>TEXT(CrowdfundingTable[[#This Row],[Date Created Conversion]],"ddd")</f>
        <v>Thu</v>
      </c>
      <c r="Q500" s="30">
        <f>_xlfn.DAYS(CrowdfundingTable[[#This Row],[Date Ended Conversion]],CrowdfundingTable[[#This Row],[Date Created Conversion]])</f>
        <v>2</v>
      </c>
      <c r="R500" s="5" t="b">
        <v>0</v>
      </c>
      <c r="S500" s="5" t="b">
        <v>0</v>
      </c>
      <c r="T500" s="5" t="s">
        <v>28</v>
      </c>
      <c r="U500" s="5" t="s">
        <v>2042</v>
      </c>
      <c r="V500" s="5" t="s">
        <v>2067</v>
      </c>
      <c r="W500" s="5"/>
      <c r="X500" s="5"/>
    </row>
    <row r="501" spans="1:24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30" t="str">
        <f>TEXT(CrowdfundingTable[[#This Row],[Date Created Conversion]],"ddd")</f>
        <v>Tue</v>
      </c>
      <c r="Q501" s="30">
        <f>_xlfn.DAYS(CrowdfundingTable[[#This Row],[Date Ended Conversion]],CrowdfundingTable[[#This Row],[Date Created Conversion]])</f>
        <v>5</v>
      </c>
      <c r="R501" s="5" t="b">
        <v>0</v>
      </c>
      <c r="S501" s="5" t="b">
        <v>1</v>
      </c>
      <c r="T501" s="5" t="s">
        <v>42</v>
      </c>
      <c r="U501" s="5" t="s">
        <v>2035</v>
      </c>
      <c r="V501" s="5" t="s">
        <v>2047</v>
      </c>
      <c r="W501" s="5"/>
      <c r="X501" s="5"/>
    </row>
    <row r="502" spans="1:24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30" t="str">
        <f>TEXT(CrowdfundingTable[[#This Row],[Date Created Conversion]],"ddd")</f>
        <v>Wed</v>
      </c>
      <c r="Q502" s="30">
        <f>_xlfn.DAYS(CrowdfundingTable[[#This Row],[Date Ended Conversion]],CrowdfundingTable[[#This Row],[Date Created Conversion]])</f>
        <v>28</v>
      </c>
      <c r="R502" s="5" t="b">
        <v>0</v>
      </c>
      <c r="S502" s="5" t="b">
        <v>1</v>
      </c>
      <c r="T502" s="5" t="s">
        <v>33</v>
      </c>
      <c r="U502" s="5" t="s">
        <v>2043</v>
      </c>
      <c r="V502" s="5" t="s">
        <v>2058</v>
      </c>
      <c r="W502" s="5"/>
      <c r="X502" s="5"/>
    </row>
    <row r="503" spans="1:24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30" t="str">
        <f>TEXT(CrowdfundingTable[[#This Row],[Date Created Conversion]],"ddd")</f>
        <v>Tue</v>
      </c>
      <c r="Q503" s="30">
        <f>_xlfn.DAYS(CrowdfundingTable[[#This Row],[Date Ended Conversion]],CrowdfundingTable[[#This Row],[Date Created Conversion]])</f>
        <v>2</v>
      </c>
      <c r="R503" s="5" t="b">
        <v>0</v>
      </c>
      <c r="S503" s="5" t="b">
        <v>0</v>
      </c>
      <c r="T503" s="5" t="s">
        <v>42</v>
      </c>
      <c r="U503" s="5" t="s">
        <v>2035</v>
      </c>
      <c r="V503" s="5" t="s">
        <v>2047</v>
      </c>
      <c r="W503" s="5"/>
      <c r="X503" s="5"/>
    </row>
    <row r="504" spans="1:24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30" t="str">
        <f>TEXT(CrowdfundingTable[[#This Row],[Date Created Conversion]],"ddd")</f>
        <v>Fri</v>
      </c>
      <c r="Q504" s="30">
        <f>_xlfn.DAYS(CrowdfundingTable[[#This Row],[Date Ended Conversion]],CrowdfundingTable[[#This Row],[Date Created Conversion]])</f>
        <v>29</v>
      </c>
      <c r="R504" s="5" t="b">
        <v>0</v>
      </c>
      <c r="S504" s="5" t="b">
        <v>1</v>
      </c>
      <c r="T504" s="5" t="s">
        <v>89</v>
      </c>
      <c r="U504" s="5" t="s">
        <v>2037</v>
      </c>
      <c r="V504" s="5" t="s">
        <v>2065</v>
      </c>
      <c r="W504" s="5"/>
      <c r="X504" s="5"/>
    </row>
    <row r="505" spans="1:24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30" t="str">
        <f>TEXT(CrowdfundingTable[[#This Row],[Date Created Conversion]],"ddd")</f>
        <v>Wed</v>
      </c>
      <c r="Q505" s="30">
        <f>_xlfn.DAYS(CrowdfundingTable[[#This Row],[Date Ended Conversion]],CrowdfundingTable[[#This Row],[Date Created Conversion]])</f>
        <v>20</v>
      </c>
      <c r="R505" s="5" t="b">
        <v>0</v>
      </c>
      <c r="S505" s="5" t="b">
        <v>0</v>
      </c>
      <c r="T505" s="5" t="s">
        <v>53</v>
      </c>
      <c r="U505" s="5" t="s">
        <v>2035</v>
      </c>
      <c r="V505" s="5" t="s">
        <v>2048</v>
      </c>
      <c r="W505" s="5"/>
      <c r="X505" s="5"/>
    </row>
    <row r="506" spans="1:24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30" t="str">
        <f>TEXT(CrowdfundingTable[[#This Row],[Date Created Conversion]],"ddd")</f>
        <v>Mon</v>
      </c>
      <c r="Q506" s="30">
        <f>_xlfn.DAYS(CrowdfundingTable[[#This Row],[Date Ended Conversion]],CrowdfundingTable[[#This Row],[Date Created Conversion]])</f>
        <v>1</v>
      </c>
      <c r="R506" s="5" t="b">
        <v>0</v>
      </c>
      <c r="S506" s="5" t="b">
        <v>0</v>
      </c>
      <c r="T506" s="5" t="s">
        <v>23</v>
      </c>
      <c r="U506" s="5" t="s">
        <v>2039</v>
      </c>
      <c r="V506" s="5" t="s">
        <v>2060</v>
      </c>
      <c r="W506" s="5"/>
      <c r="X506" s="5"/>
    </row>
    <row r="507" spans="1:24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30" t="str">
        <f>TEXT(CrowdfundingTable[[#This Row],[Date Created Conversion]],"ddd")</f>
        <v>Fri</v>
      </c>
      <c r="Q507" s="30">
        <f>_xlfn.DAYS(CrowdfundingTable[[#This Row],[Date Ended Conversion]],CrowdfundingTable[[#This Row],[Date Created Conversion]])</f>
        <v>42</v>
      </c>
      <c r="R507" s="5" t="b">
        <v>0</v>
      </c>
      <c r="S507" s="5" t="b">
        <v>1</v>
      </c>
      <c r="T507" s="5" t="s">
        <v>133</v>
      </c>
      <c r="U507" s="5" t="s">
        <v>2041</v>
      </c>
      <c r="V507" s="5" t="s">
        <v>2059</v>
      </c>
      <c r="W507" s="5"/>
      <c r="X507" s="5"/>
    </row>
    <row r="508" spans="1:24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30" t="str">
        <f>TEXT(CrowdfundingTable[[#This Row],[Date Created Conversion]],"ddd")</f>
        <v>Thu</v>
      </c>
      <c r="Q508" s="30">
        <f>_xlfn.DAYS(CrowdfundingTable[[#This Row],[Date Ended Conversion]],CrowdfundingTable[[#This Row],[Date Created Conversion]])</f>
        <v>17</v>
      </c>
      <c r="R508" s="5" t="b">
        <v>0</v>
      </c>
      <c r="S508" s="5" t="b">
        <v>1</v>
      </c>
      <c r="T508" s="5" t="s">
        <v>33</v>
      </c>
      <c r="U508" s="5" t="s">
        <v>2043</v>
      </c>
      <c r="V508" s="5" t="s">
        <v>2058</v>
      </c>
      <c r="W508" s="5"/>
      <c r="X508" s="5"/>
    </row>
    <row r="509" spans="1:24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30" t="str">
        <f>TEXT(CrowdfundingTable[[#This Row],[Date Created Conversion]],"ddd")</f>
        <v>Tue</v>
      </c>
      <c r="Q509" s="30">
        <f>_xlfn.DAYS(CrowdfundingTable[[#This Row],[Date Ended Conversion]],CrowdfundingTable[[#This Row],[Date Created Conversion]])</f>
        <v>49</v>
      </c>
      <c r="R509" s="5" t="b">
        <v>0</v>
      </c>
      <c r="S509" s="5" t="b">
        <v>1</v>
      </c>
      <c r="T509" s="5" t="s">
        <v>28</v>
      </c>
      <c r="U509" s="5" t="s">
        <v>2042</v>
      </c>
      <c r="V509" s="5" t="s">
        <v>2067</v>
      </c>
      <c r="W509" s="5"/>
      <c r="X509" s="5"/>
    </row>
    <row r="510" spans="1:24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30" t="str">
        <f>TEXT(CrowdfundingTable[[#This Row],[Date Created Conversion]],"ddd")</f>
        <v>Sun</v>
      </c>
      <c r="Q510" s="30">
        <f>_xlfn.DAYS(CrowdfundingTable[[#This Row],[Date Ended Conversion]],CrowdfundingTable[[#This Row],[Date Created Conversion]])</f>
        <v>21</v>
      </c>
      <c r="R510" s="5" t="b">
        <v>0</v>
      </c>
      <c r="S510" s="5" t="b">
        <v>0</v>
      </c>
      <c r="T510" s="5" t="s">
        <v>33</v>
      </c>
      <c r="U510" s="5" t="s">
        <v>2043</v>
      </c>
      <c r="V510" s="5" t="s">
        <v>2058</v>
      </c>
      <c r="W510" s="5"/>
      <c r="X510" s="5"/>
    </row>
    <row r="511" spans="1:24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30" t="str">
        <f>TEXT(CrowdfundingTable[[#This Row],[Date Created Conversion]],"ddd")</f>
        <v>Sat</v>
      </c>
      <c r="Q511" s="30">
        <f>_xlfn.DAYS(CrowdfundingTable[[#This Row],[Date Ended Conversion]],CrowdfundingTable[[#This Row],[Date Created Conversion]])</f>
        <v>10</v>
      </c>
      <c r="R511" s="5" t="b">
        <v>0</v>
      </c>
      <c r="S511" s="5" t="b">
        <v>0</v>
      </c>
      <c r="T511" s="5" t="s">
        <v>33</v>
      </c>
      <c r="U511" s="5" t="s">
        <v>2043</v>
      </c>
      <c r="V511" s="5" t="s">
        <v>2058</v>
      </c>
      <c r="W511" s="5"/>
      <c r="X511" s="5"/>
    </row>
    <row r="512" spans="1:24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30" t="str">
        <f>TEXT(CrowdfundingTable[[#This Row],[Date Created Conversion]],"ddd")</f>
        <v>Thu</v>
      </c>
      <c r="Q512" s="30">
        <f>_xlfn.DAYS(CrowdfundingTable[[#This Row],[Date Ended Conversion]],CrowdfundingTable[[#This Row],[Date Created Conversion]])</f>
        <v>24</v>
      </c>
      <c r="R512" s="5" t="b">
        <v>0</v>
      </c>
      <c r="S512" s="5" t="b">
        <v>0</v>
      </c>
      <c r="T512" s="5" t="s">
        <v>53</v>
      </c>
      <c r="U512" s="5" t="s">
        <v>2035</v>
      </c>
      <c r="V512" s="5" t="s">
        <v>2048</v>
      </c>
      <c r="W512" s="5"/>
      <c r="X512" s="5"/>
    </row>
    <row r="513" spans="1:24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30" t="str">
        <f>TEXT(CrowdfundingTable[[#This Row],[Date Created Conversion]],"ddd")</f>
        <v>Thu</v>
      </c>
      <c r="Q513" s="30">
        <f>_xlfn.DAYS(CrowdfundingTable[[#This Row],[Date Ended Conversion]],CrowdfundingTable[[#This Row],[Date Created Conversion]])</f>
        <v>10</v>
      </c>
      <c r="R513" s="5" t="b">
        <v>0</v>
      </c>
      <c r="S513" s="5" t="b">
        <v>0</v>
      </c>
      <c r="T513" s="5" t="s">
        <v>33</v>
      </c>
      <c r="U513" s="5" t="s">
        <v>2043</v>
      </c>
      <c r="V513" s="5" t="s">
        <v>2058</v>
      </c>
      <c r="W513" s="5"/>
      <c r="X513" s="5"/>
    </row>
    <row r="514" spans="1:24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30" t="str">
        <f>TEXT(CrowdfundingTable[[#This Row],[Date Created Conversion]],"ddd")</f>
        <v>Sat</v>
      </c>
      <c r="Q514" s="30">
        <f>_xlfn.DAYS(CrowdfundingTable[[#This Row],[Date Ended Conversion]],CrowdfundingTable[[#This Row],[Date Created Conversion]])</f>
        <v>1</v>
      </c>
      <c r="R514" s="5" t="b">
        <v>0</v>
      </c>
      <c r="S514" s="5" t="b">
        <v>1</v>
      </c>
      <c r="T514" s="5" t="s">
        <v>89</v>
      </c>
      <c r="U514" s="5" t="s">
        <v>2037</v>
      </c>
      <c r="V514" s="5" t="s">
        <v>2065</v>
      </c>
      <c r="W514" s="5"/>
      <c r="X514" s="5"/>
    </row>
    <row r="515" spans="1:24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30" t="str">
        <f>TEXT(CrowdfundingTable[[#This Row],[Date Created Conversion]],"ddd")</f>
        <v>Thu</v>
      </c>
      <c r="Q515" s="30">
        <f>_xlfn.DAYS(CrowdfundingTable[[#This Row],[Date Ended Conversion]],CrowdfundingTable[[#This Row],[Date Created Conversion]])</f>
        <v>2</v>
      </c>
      <c r="R515" s="5" t="b">
        <v>0</v>
      </c>
      <c r="S515" s="5" t="b">
        <v>0</v>
      </c>
      <c r="T515" s="5" t="s">
        <v>269</v>
      </c>
      <c r="U515" s="5" t="s">
        <v>2035</v>
      </c>
      <c r="V515" s="5" t="s">
        <v>2063</v>
      </c>
      <c r="W515" s="5"/>
      <c r="X515" s="5"/>
    </row>
    <row r="516" spans="1:24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30" t="str">
        <f>TEXT(CrowdfundingTable[[#This Row],[Date Created Conversion]],"ddd")</f>
        <v>Fri</v>
      </c>
      <c r="Q516" s="30">
        <f>_xlfn.DAYS(CrowdfundingTable[[#This Row],[Date Ended Conversion]],CrowdfundingTable[[#This Row],[Date Created Conversion]])</f>
        <v>5</v>
      </c>
      <c r="R516" s="5" t="b">
        <v>0</v>
      </c>
      <c r="S516" s="5" t="b">
        <v>1</v>
      </c>
      <c r="T516" s="5" t="s">
        <v>23</v>
      </c>
      <c r="U516" s="5" t="s">
        <v>2039</v>
      </c>
      <c r="V516" s="5" t="s">
        <v>2060</v>
      </c>
      <c r="W516" s="5"/>
      <c r="X516" s="5"/>
    </row>
    <row r="517" spans="1:24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30" t="str">
        <f>TEXT(CrowdfundingTable[[#This Row],[Date Created Conversion]],"ddd")</f>
        <v>Fri</v>
      </c>
      <c r="Q517" s="30">
        <f>_xlfn.DAYS(CrowdfundingTable[[#This Row],[Date Ended Conversion]],CrowdfundingTable[[#This Row],[Date Created Conversion]])</f>
        <v>2</v>
      </c>
      <c r="R517" s="5" t="b">
        <v>0</v>
      </c>
      <c r="S517" s="5" t="b">
        <v>1</v>
      </c>
      <c r="T517" s="5" t="s">
        <v>33</v>
      </c>
      <c r="U517" s="5" t="s">
        <v>2043</v>
      </c>
      <c r="V517" s="5" t="s">
        <v>2058</v>
      </c>
      <c r="W517" s="5"/>
      <c r="X517" s="5"/>
    </row>
    <row r="518" spans="1:24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30" t="str">
        <f>TEXT(CrowdfundingTable[[#This Row],[Date Created Conversion]],"ddd")</f>
        <v>Fri</v>
      </c>
      <c r="Q518" s="30">
        <f>_xlfn.DAYS(CrowdfundingTable[[#This Row],[Date Ended Conversion]],CrowdfundingTable[[#This Row],[Date Created Conversion]])</f>
        <v>38</v>
      </c>
      <c r="R518" s="5" t="b">
        <v>0</v>
      </c>
      <c r="S518" s="5" t="b">
        <v>0</v>
      </c>
      <c r="T518" s="5" t="s">
        <v>68</v>
      </c>
      <c r="U518" s="5" t="s">
        <v>2041</v>
      </c>
      <c r="V518" s="5" t="s">
        <v>2056</v>
      </c>
      <c r="W518" s="5"/>
      <c r="X518" s="5"/>
    </row>
    <row r="519" spans="1:24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30" t="str">
        <f>TEXT(CrowdfundingTable[[#This Row],[Date Created Conversion]],"ddd")</f>
        <v>Fri</v>
      </c>
      <c r="Q519" s="30">
        <f>_xlfn.DAYS(CrowdfundingTable[[#This Row],[Date Ended Conversion]],CrowdfundingTable[[#This Row],[Date Created Conversion]])</f>
        <v>5</v>
      </c>
      <c r="R519" s="5" t="b">
        <v>0</v>
      </c>
      <c r="S519" s="5" t="b">
        <v>0</v>
      </c>
      <c r="T519" s="5" t="s">
        <v>17</v>
      </c>
      <c r="U519" s="5" t="s">
        <v>2036</v>
      </c>
      <c r="V519" s="5" t="s">
        <v>2051</v>
      </c>
      <c r="W519" s="5"/>
      <c r="X519" s="5"/>
    </row>
    <row r="520" spans="1:24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30" t="str">
        <f>TEXT(CrowdfundingTable[[#This Row],[Date Created Conversion]],"ddd")</f>
        <v>Fri</v>
      </c>
      <c r="Q520" s="30">
        <f>_xlfn.DAYS(CrowdfundingTable[[#This Row],[Date Ended Conversion]],CrowdfundingTable[[#This Row],[Date Created Conversion]])</f>
        <v>2</v>
      </c>
      <c r="R520" s="5" t="b">
        <v>0</v>
      </c>
      <c r="S520" s="5" t="b">
        <v>1</v>
      </c>
      <c r="T520" s="5" t="s">
        <v>71</v>
      </c>
      <c r="U520" s="5" t="s">
        <v>2035</v>
      </c>
      <c r="V520" s="5" t="s">
        <v>2045</v>
      </c>
      <c r="W520" s="5"/>
      <c r="X520" s="5"/>
    </row>
    <row r="521" spans="1:24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30" t="str">
        <f>TEXT(CrowdfundingTable[[#This Row],[Date Created Conversion]],"ddd")</f>
        <v>Thu</v>
      </c>
      <c r="Q521" s="30">
        <f>_xlfn.DAYS(CrowdfundingTable[[#This Row],[Date Ended Conversion]],CrowdfundingTable[[#This Row],[Date Created Conversion]])</f>
        <v>14</v>
      </c>
      <c r="R521" s="5" t="b">
        <v>0</v>
      </c>
      <c r="S521" s="5" t="b">
        <v>1</v>
      </c>
      <c r="T521" s="5" t="s">
        <v>23</v>
      </c>
      <c r="U521" s="5" t="s">
        <v>2039</v>
      </c>
      <c r="V521" s="5" t="s">
        <v>2060</v>
      </c>
      <c r="W521" s="5"/>
      <c r="X521" s="5"/>
    </row>
    <row r="522" spans="1:24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30" t="str">
        <f>TEXT(CrowdfundingTable[[#This Row],[Date Created Conversion]],"ddd")</f>
        <v>Fri</v>
      </c>
      <c r="Q522" s="30">
        <f>_xlfn.DAYS(CrowdfundingTable[[#This Row],[Date Ended Conversion]],CrowdfundingTable[[#This Row],[Date Created Conversion]])</f>
        <v>3</v>
      </c>
      <c r="R522" s="5" t="b">
        <v>0</v>
      </c>
      <c r="S522" s="5" t="b">
        <v>0</v>
      </c>
      <c r="T522" s="5" t="s">
        <v>33</v>
      </c>
      <c r="U522" s="5" t="s">
        <v>2043</v>
      </c>
      <c r="V522" s="5" t="s">
        <v>2058</v>
      </c>
      <c r="W522" s="5"/>
      <c r="X522" s="5"/>
    </row>
    <row r="523" spans="1:24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30" t="str">
        <f>TEXT(CrowdfundingTable[[#This Row],[Date Created Conversion]],"ddd")</f>
        <v>Tue</v>
      </c>
      <c r="Q523" s="30">
        <f>_xlfn.DAYS(CrowdfundingTable[[#This Row],[Date Ended Conversion]],CrowdfundingTable[[#This Row],[Date Created Conversion]])</f>
        <v>6</v>
      </c>
      <c r="R523" s="5" t="b">
        <v>0</v>
      </c>
      <c r="S523" s="5" t="b">
        <v>1</v>
      </c>
      <c r="T523" s="5" t="s">
        <v>53</v>
      </c>
      <c r="U523" s="5" t="s">
        <v>2035</v>
      </c>
      <c r="V523" s="5" t="s">
        <v>2048</v>
      </c>
      <c r="W523" s="5"/>
      <c r="X523" s="5"/>
    </row>
    <row r="524" spans="1:24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30" t="str">
        <f>TEXT(CrowdfundingTable[[#This Row],[Date Created Conversion]],"ddd")</f>
        <v>Tue</v>
      </c>
      <c r="Q524" s="30">
        <f>_xlfn.DAYS(CrowdfundingTable[[#This Row],[Date Ended Conversion]],CrowdfundingTable[[#This Row],[Date Created Conversion]])</f>
        <v>12</v>
      </c>
      <c r="R524" s="5" t="b">
        <v>0</v>
      </c>
      <c r="S524" s="5" t="b">
        <v>0</v>
      </c>
      <c r="T524" s="5" t="s">
        <v>100</v>
      </c>
      <c r="U524" s="5" t="s">
        <v>2035</v>
      </c>
      <c r="V524" s="5" t="s">
        <v>2062</v>
      </c>
      <c r="W524" s="5"/>
      <c r="X524" s="5"/>
    </row>
    <row r="525" spans="1:24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30" t="str">
        <f>TEXT(CrowdfundingTable[[#This Row],[Date Created Conversion]],"ddd")</f>
        <v>Thu</v>
      </c>
      <c r="Q525" s="30">
        <f>_xlfn.DAYS(CrowdfundingTable[[#This Row],[Date Ended Conversion]],CrowdfundingTable[[#This Row],[Date Created Conversion]])</f>
        <v>5</v>
      </c>
      <c r="R525" s="5" t="b">
        <v>0</v>
      </c>
      <c r="S525" s="5" t="b">
        <v>0</v>
      </c>
      <c r="T525" s="5" t="s">
        <v>100</v>
      </c>
      <c r="U525" s="5" t="s">
        <v>2035</v>
      </c>
      <c r="V525" s="5" t="s">
        <v>2062</v>
      </c>
      <c r="W525" s="5"/>
      <c r="X525" s="5"/>
    </row>
    <row r="526" spans="1:24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30" t="str">
        <f>TEXT(CrowdfundingTable[[#This Row],[Date Created Conversion]],"ddd")</f>
        <v>Mon</v>
      </c>
      <c r="Q526" s="30">
        <f>_xlfn.DAYS(CrowdfundingTable[[#This Row],[Date Ended Conversion]],CrowdfundingTable[[#This Row],[Date Created Conversion]])</f>
        <v>13</v>
      </c>
      <c r="R526" s="5" t="b">
        <v>0</v>
      </c>
      <c r="S526" s="5" t="b">
        <v>0</v>
      </c>
      <c r="T526" s="5" t="s">
        <v>33</v>
      </c>
      <c r="U526" s="5" t="s">
        <v>2043</v>
      </c>
      <c r="V526" s="5" t="s">
        <v>2058</v>
      </c>
      <c r="W526" s="5"/>
      <c r="X526" s="5"/>
    </row>
    <row r="527" spans="1:24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30" t="str">
        <f>TEXT(CrowdfundingTable[[#This Row],[Date Created Conversion]],"ddd")</f>
        <v>Tue</v>
      </c>
      <c r="Q527" s="30">
        <f>_xlfn.DAYS(CrowdfundingTable[[#This Row],[Date Ended Conversion]],CrowdfundingTable[[#This Row],[Date Created Conversion]])</f>
        <v>4</v>
      </c>
      <c r="R527" s="5" t="b">
        <v>0</v>
      </c>
      <c r="S527" s="5" t="b">
        <v>0</v>
      </c>
      <c r="T527" s="5" t="s">
        <v>65</v>
      </c>
      <c r="U527" s="5" t="s">
        <v>2042</v>
      </c>
      <c r="V527" s="5" t="s">
        <v>2066</v>
      </c>
      <c r="W527" s="5"/>
      <c r="X527" s="5"/>
    </row>
    <row r="528" spans="1:24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30" t="str">
        <f>TEXT(CrowdfundingTable[[#This Row],[Date Created Conversion]],"ddd")</f>
        <v>Sat</v>
      </c>
      <c r="Q528" s="30">
        <f>_xlfn.DAYS(CrowdfundingTable[[#This Row],[Date Ended Conversion]],CrowdfundingTable[[#This Row],[Date Created Conversion]])</f>
        <v>37</v>
      </c>
      <c r="R528" s="5" t="b">
        <v>0</v>
      </c>
      <c r="S528" s="5" t="b">
        <v>1</v>
      </c>
      <c r="T528" s="5" t="s">
        <v>33</v>
      </c>
      <c r="U528" s="5" t="s">
        <v>2043</v>
      </c>
      <c r="V528" s="5" t="s">
        <v>2058</v>
      </c>
      <c r="W528" s="5"/>
      <c r="X528" s="5"/>
    </row>
    <row r="529" spans="1:24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30" t="str">
        <f>TEXT(CrowdfundingTable[[#This Row],[Date Created Conversion]],"ddd")</f>
        <v>Fri</v>
      </c>
      <c r="Q529" s="30">
        <f>_xlfn.DAYS(CrowdfundingTable[[#This Row],[Date Ended Conversion]],CrowdfundingTable[[#This Row],[Date Created Conversion]])</f>
        <v>36</v>
      </c>
      <c r="R529" s="5" t="b">
        <v>0</v>
      </c>
      <c r="S529" s="5" t="b">
        <v>0</v>
      </c>
      <c r="T529" s="5" t="s">
        <v>71</v>
      </c>
      <c r="U529" s="5" t="s">
        <v>2035</v>
      </c>
      <c r="V529" s="5" t="s">
        <v>2045</v>
      </c>
      <c r="W529" s="5"/>
      <c r="X529" s="5"/>
    </row>
    <row r="530" spans="1:24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30" t="str">
        <f>TEXT(CrowdfundingTable[[#This Row],[Date Created Conversion]],"ddd")</f>
        <v>Sat</v>
      </c>
      <c r="Q530" s="30">
        <f>_xlfn.DAYS(CrowdfundingTable[[#This Row],[Date Ended Conversion]],CrowdfundingTable[[#This Row],[Date Created Conversion]])</f>
        <v>45</v>
      </c>
      <c r="R530" s="5" t="b">
        <v>0</v>
      </c>
      <c r="S530" s="5" t="b">
        <v>0</v>
      </c>
      <c r="T530" s="5" t="s">
        <v>60</v>
      </c>
      <c r="U530" s="5" t="s">
        <v>2039</v>
      </c>
      <c r="V530" s="5" t="s">
        <v>2052</v>
      </c>
      <c r="W530" s="5"/>
      <c r="X530" s="5"/>
    </row>
    <row r="531" spans="1:24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30" t="str">
        <f>TEXT(CrowdfundingTable[[#This Row],[Date Created Conversion]],"ddd")</f>
        <v>Sat</v>
      </c>
      <c r="Q531" s="30">
        <f>_xlfn.DAYS(CrowdfundingTable[[#This Row],[Date Ended Conversion]],CrowdfundingTable[[#This Row],[Date Created Conversion]])</f>
        <v>28</v>
      </c>
      <c r="R531" s="5" t="b">
        <v>0</v>
      </c>
      <c r="S531" s="5" t="b">
        <v>0</v>
      </c>
      <c r="T531" s="5" t="s">
        <v>89</v>
      </c>
      <c r="U531" s="5" t="s">
        <v>2037</v>
      </c>
      <c r="V531" s="5" t="s">
        <v>2065</v>
      </c>
      <c r="W531" s="5"/>
      <c r="X531" s="5"/>
    </row>
    <row r="532" spans="1:24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30" t="str">
        <f>TEXT(CrowdfundingTable[[#This Row],[Date Created Conversion]],"ddd")</f>
        <v>Tue</v>
      </c>
      <c r="Q532" s="30">
        <f>_xlfn.DAYS(CrowdfundingTable[[#This Row],[Date Ended Conversion]],CrowdfundingTable[[#This Row],[Date Created Conversion]])</f>
        <v>14</v>
      </c>
      <c r="R532" s="5" t="b">
        <v>0</v>
      </c>
      <c r="S532" s="5" t="b">
        <v>1</v>
      </c>
      <c r="T532" s="5" t="s">
        <v>119</v>
      </c>
      <c r="U532" s="5" t="s">
        <v>2041</v>
      </c>
      <c r="V532" s="5" t="s">
        <v>2050</v>
      </c>
      <c r="W532" s="5"/>
      <c r="X532" s="5"/>
    </row>
    <row r="533" spans="1:24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30" t="str">
        <f>TEXT(CrowdfundingTable[[#This Row],[Date Created Conversion]],"ddd")</f>
        <v>Mon</v>
      </c>
      <c r="Q533" s="30">
        <f>_xlfn.DAYS(CrowdfundingTable[[#This Row],[Date Ended Conversion]],CrowdfundingTable[[#This Row],[Date Created Conversion]])</f>
        <v>56</v>
      </c>
      <c r="R533" s="5" t="b">
        <v>0</v>
      </c>
      <c r="S533" s="5" t="b">
        <v>0</v>
      </c>
      <c r="T533" s="5" t="s">
        <v>89</v>
      </c>
      <c r="U533" s="5" t="s">
        <v>2037</v>
      </c>
      <c r="V533" s="5" t="s">
        <v>2065</v>
      </c>
      <c r="W533" s="5"/>
      <c r="X533" s="5"/>
    </row>
    <row r="534" spans="1:24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30" t="str">
        <f>TEXT(CrowdfundingTable[[#This Row],[Date Created Conversion]],"ddd")</f>
        <v>Thu</v>
      </c>
      <c r="Q534" s="30">
        <f>_xlfn.DAYS(CrowdfundingTable[[#This Row],[Date Ended Conversion]],CrowdfundingTable[[#This Row],[Date Created Conversion]])</f>
        <v>1</v>
      </c>
      <c r="R534" s="5" t="b">
        <v>0</v>
      </c>
      <c r="S534" s="5" t="b">
        <v>0</v>
      </c>
      <c r="T534" s="5" t="s">
        <v>33</v>
      </c>
      <c r="U534" s="5" t="s">
        <v>2043</v>
      </c>
      <c r="V534" s="5" t="s">
        <v>2058</v>
      </c>
      <c r="W534" s="5"/>
      <c r="X534" s="5"/>
    </row>
    <row r="535" spans="1:24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30" t="str">
        <f>TEXT(CrowdfundingTable[[#This Row],[Date Created Conversion]],"ddd")</f>
        <v>Wed</v>
      </c>
      <c r="Q535" s="30">
        <f>_xlfn.DAYS(CrowdfundingTable[[#This Row],[Date Ended Conversion]],CrowdfundingTable[[#This Row],[Date Created Conversion]])</f>
        <v>36</v>
      </c>
      <c r="R535" s="5" t="b">
        <v>0</v>
      </c>
      <c r="S535" s="5" t="b">
        <v>0</v>
      </c>
      <c r="T535" s="5" t="s">
        <v>60</v>
      </c>
      <c r="U535" s="5" t="s">
        <v>2039</v>
      </c>
      <c r="V535" s="5" t="s">
        <v>2052</v>
      </c>
      <c r="W535" s="5"/>
      <c r="X535" s="5"/>
    </row>
    <row r="536" spans="1:24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30" t="str">
        <f>TEXT(CrowdfundingTable[[#This Row],[Date Created Conversion]],"ddd")</f>
        <v>Fri</v>
      </c>
      <c r="Q536" s="30">
        <f>_xlfn.DAYS(CrowdfundingTable[[#This Row],[Date Ended Conversion]],CrowdfundingTable[[#This Row],[Date Created Conversion]])</f>
        <v>1</v>
      </c>
      <c r="R536" s="5" t="b">
        <v>0</v>
      </c>
      <c r="S536" s="5" t="b">
        <v>1</v>
      </c>
      <c r="T536" s="5" t="s">
        <v>53</v>
      </c>
      <c r="U536" s="5" t="s">
        <v>2035</v>
      </c>
      <c r="V536" s="5" t="s">
        <v>2048</v>
      </c>
      <c r="W536" s="5"/>
      <c r="X536" s="5"/>
    </row>
    <row r="537" spans="1:24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30" t="str">
        <f>TEXT(CrowdfundingTable[[#This Row],[Date Created Conversion]],"ddd")</f>
        <v>Fri</v>
      </c>
      <c r="Q537" s="30">
        <f>_xlfn.DAYS(CrowdfundingTable[[#This Row],[Date Ended Conversion]],CrowdfundingTable[[#This Row],[Date Created Conversion]])</f>
        <v>2</v>
      </c>
      <c r="R537" s="5" t="b">
        <v>0</v>
      </c>
      <c r="S537" s="5" t="b">
        <v>1</v>
      </c>
      <c r="T537" s="5" t="s">
        <v>33</v>
      </c>
      <c r="U537" s="5" t="s">
        <v>2043</v>
      </c>
      <c r="V537" s="5" t="s">
        <v>2058</v>
      </c>
      <c r="W537" s="5"/>
      <c r="X537" s="5"/>
    </row>
    <row r="538" spans="1:24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30" t="str">
        <f>TEXT(CrowdfundingTable[[#This Row],[Date Created Conversion]],"ddd")</f>
        <v>Tue</v>
      </c>
      <c r="Q538" s="30">
        <f>_xlfn.DAYS(CrowdfundingTable[[#This Row],[Date Ended Conversion]],CrowdfundingTable[[#This Row],[Date Created Conversion]])</f>
        <v>26</v>
      </c>
      <c r="R538" s="5" t="b">
        <v>0</v>
      </c>
      <c r="S538" s="5" t="b">
        <v>0</v>
      </c>
      <c r="T538" s="5" t="s">
        <v>119</v>
      </c>
      <c r="U538" s="5" t="s">
        <v>2041</v>
      </c>
      <c r="V538" s="5" t="s">
        <v>2050</v>
      </c>
      <c r="W538" s="5"/>
      <c r="X538" s="5"/>
    </row>
    <row r="539" spans="1:24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30" t="str">
        <f>TEXT(CrowdfundingTable[[#This Row],[Date Created Conversion]],"ddd")</f>
        <v>Thu</v>
      </c>
      <c r="Q539" s="30">
        <f>_xlfn.DAYS(CrowdfundingTable[[#This Row],[Date Ended Conversion]],CrowdfundingTable[[#This Row],[Date Created Conversion]])</f>
        <v>23</v>
      </c>
      <c r="R539" s="5" t="b">
        <v>1</v>
      </c>
      <c r="S539" s="5" t="b">
        <v>1</v>
      </c>
      <c r="T539" s="5" t="s">
        <v>42</v>
      </c>
      <c r="U539" s="5" t="s">
        <v>2035</v>
      </c>
      <c r="V539" s="5" t="s">
        <v>2047</v>
      </c>
      <c r="W539" s="5"/>
      <c r="X539" s="5"/>
    </row>
    <row r="540" spans="1:24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30" t="str">
        <f>TEXT(CrowdfundingTable[[#This Row],[Date Created Conversion]],"ddd")</f>
        <v>Sun</v>
      </c>
      <c r="Q540" s="30">
        <f>_xlfn.DAYS(CrowdfundingTable[[#This Row],[Date Ended Conversion]],CrowdfundingTable[[#This Row],[Date Created Conversion]])</f>
        <v>16</v>
      </c>
      <c r="R540" s="5" t="b">
        <v>0</v>
      </c>
      <c r="S540" s="5" t="b">
        <v>0</v>
      </c>
      <c r="T540" s="5" t="s">
        <v>292</v>
      </c>
      <c r="U540" s="5" t="s">
        <v>2037</v>
      </c>
      <c r="V540" s="5" t="s">
        <v>2055</v>
      </c>
      <c r="W540" s="5"/>
      <c r="X540" s="5"/>
    </row>
    <row r="541" spans="1:24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30" t="str">
        <f>TEXT(CrowdfundingTable[[#This Row],[Date Created Conversion]],"ddd")</f>
        <v>Mon</v>
      </c>
      <c r="Q541" s="30">
        <f>_xlfn.DAYS(CrowdfundingTable[[#This Row],[Date Ended Conversion]],CrowdfundingTable[[#This Row],[Date Created Conversion]])</f>
        <v>6</v>
      </c>
      <c r="R541" s="5" t="b">
        <v>0</v>
      </c>
      <c r="S541" s="5" t="b">
        <v>1</v>
      </c>
      <c r="T541" s="5" t="s">
        <v>17</v>
      </c>
      <c r="U541" s="5" t="s">
        <v>2036</v>
      </c>
      <c r="V541" s="5" t="s">
        <v>2051</v>
      </c>
      <c r="W541" s="5"/>
      <c r="X541" s="5"/>
    </row>
    <row r="542" spans="1:24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30" t="str">
        <f>TEXT(CrowdfundingTable[[#This Row],[Date Created Conversion]],"ddd")</f>
        <v>Sat</v>
      </c>
      <c r="Q542" s="30">
        <f>_xlfn.DAYS(CrowdfundingTable[[#This Row],[Date Ended Conversion]],CrowdfundingTable[[#This Row],[Date Created Conversion]])</f>
        <v>22</v>
      </c>
      <c r="R542" s="5" t="b">
        <v>0</v>
      </c>
      <c r="S542" s="5" t="b">
        <v>0</v>
      </c>
      <c r="T542" s="5" t="s">
        <v>122</v>
      </c>
      <c r="U542" s="5" t="s">
        <v>2040</v>
      </c>
      <c r="V542" s="5" t="s">
        <v>2057</v>
      </c>
      <c r="W542" s="5"/>
      <c r="X542" s="5"/>
    </row>
    <row r="543" spans="1:24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30" t="str">
        <f>TEXT(CrowdfundingTable[[#This Row],[Date Created Conversion]],"ddd")</f>
        <v>Wed</v>
      </c>
      <c r="Q543" s="30">
        <f>_xlfn.DAYS(CrowdfundingTable[[#This Row],[Date Ended Conversion]],CrowdfundingTable[[#This Row],[Date Created Conversion]])</f>
        <v>26</v>
      </c>
      <c r="R543" s="5" t="b">
        <v>0</v>
      </c>
      <c r="S543" s="5" t="b">
        <v>0</v>
      </c>
      <c r="T543" s="5" t="s">
        <v>292</v>
      </c>
      <c r="U543" s="5" t="s">
        <v>2037</v>
      </c>
      <c r="V543" s="5" t="s">
        <v>2055</v>
      </c>
      <c r="W543" s="5"/>
      <c r="X543" s="5"/>
    </row>
    <row r="544" spans="1:24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30" t="str">
        <f>TEXT(CrowdfundingTable[[#This Row],[Date Created Conversion]],"ddd")</f>
        <v>Fri</v>
      </c>
      <c r="Q544" s="30">
        <f>_xlfn.DAYS(CrowdfundingTable[[#This Row],[Date Ended Conversion]],CrowdfundingTable[[#This Row],[Date Created Conversion]])</f>
        <v>30</v>
      </c>
      <c r="R544" s="5" t="b">
        <v>0</v>
      </c>
      <c r="S544" s="5" t="b">
        <v>0</v>
      </c>
      <c r="T544" s="5" t="s">
        <v>60</v>
      </c>
      <c r="U544" s="5" t="s">
        <v>2039</v>
      </c>
      <c r="V544" s="5" t="s">
        <v>2052</v>
      </c>
      <c r="W544" s="5"/>
      <c r="X544" s="5"/>
    </row>
    <row r="545" spans="1:24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30" t="str">
        <f>TEXT(CrowdfundingTable[[#This Row],[Date Created Conversion]],"ddd")</f>
        <v>Wed</v>
      </c>
      <c r="Q545" s="30">
        <f>_xlfn.DAYS(CrowdfundingTable[[#This Row],[Date Ended Conversion]],CrowdfundingTable[[#This Row],[Date Created Conversion]])</f>
        <v>15</v>
      </c>
      <c r="R545" s="5" t="b">
        <v>0</v>
      </c>
      <c r="S545" s="5" t="b">
        <v>0</v>
      </c>
      <c r="T545" s="5" t="s">
        <v>89</v>
      </c>
      <c r="U545" s="5" t="s">
        <v>2037</v>
      </c>
      <c r="V545" s="5" t="s">
        <v>2065</v>
      </c>
      <c r="W545" s="5"/>
      <c r="X545" s="5"/>
    </row>
    <row r="546" spans="1:24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30" t="str">
        <f>TEXT(CrowdfundingTable[[#This Row],[Date Created Conversion]],"ddd")</f>
        <v>Fri</v>
      </c>
      <c r="Q546" s="30">
        <f>_xlfn.DAYS(CrowdfundingTable[[#This Row],[Date Ended Conversion]],CrowdfundingTable[[#This Row],[Date Created Conversion]])</f>
        <v>13</v>
      </c>
      <c r="R546" s="5" t="b">
        <v>0</v>
      </c>
      <c r="S546" s="5" t="b">
        <v>0</v>
      </c>
      <c r="T546" s="5" t="s">
        <v>23</v>
      </c>
      <c r="U546" s="5" t="s">
        <v>2039</v>
      </c>
      <c r="V546" s="5" t="s">
        <v>2060</v>
      </c>
      <c r="W546" s="5"/>
      <c r="X546" s="5"/>
    </row>
    <row r="547" spans="1:24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30" t="str">
        <f>TEXT(CrowdfundingTable[[#This Row],[Date Created Conversion]],"ddd")</f>
        <v>Wed</v>
      </c>
      <c r="Q547" s="30">
        <f>_xlfn.DAYS(CrowdfundingTable[[#This Row],[Date Ended Conversion]],CrowdfundingTable[[#This Row],[Date Created Conversion]])</f>
        <v>20</v>
      </c>
      <c r="R547" s="5" t="b">
        <v>0</v>
      </c>
      <c r="S547" s="5" t="b">
        <v>0</v>
      </c>
      <c r="T547" s="5" t="s">
        <v>33</v>
      </c>
      <c r="U547" s="5" t="s">
        <v>2043</v>
      </c>
      <c r="V547" s="5" t="s">
        <v>2058</v>
      </c>
      <c r="W547" s="5"/>
      <c r="X547" s="5"/>
    </row>
    <row r="548" spans="1:24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30" t="str">
        <f>TEXT(CrowdfundingTable[[#This Row],[Date Created Conversion]],"ddd")</f>
        <v>Mon</v>
      </c>
      <c r="Q548" s="30">
        <f>_xlfn.DAYS(CrowdfundingTable[[#This Row],[Date Ended Conversion]],CrowdfundingTable[[#This Row],[Date Created Conversion]])</f>
        <v>3</v>
      </c>
      <c r="R548" s="5" t="b">
        <v>0</v>
      </c>
      <c r="S548" s="5" t="b">
        <v>1</v>
      </c>
      <c r="T548" s="5" t="s">
        <v>33</v>
      </c>
      <c r="U548" s="5" t="s">
        <v>2043</v>
      </c>
      <c r="V548" s="5" t="s">
        <v>2058</v>
      </c>
      <c r="W548" s="5"/>
      <c r="X548" s="5"/>
    </row>
    <row r="549" spans="1:24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30" t="str">
        <f>TEXT(CrowdfundingTable[[#This Row],[Date Created Conversion]],"ddd")</f>
        <v>Sun</v>
      </c>
      <c r="Q549" s="30">
        <f>_xlfn.DAYS(CrowdfundingTable[[#This Row],[Date Ended Conversion]],CrowdfundingTable[[#This Row],[Date Created Conversion]])</f>
        <v>12</v>
      </c>
      <c r="R549" s="5" t="b">
        <v>0</v>
      </c>
      <c r="S549" s="5" t="b">
        <v>0</v>
      </c>
      <c r="T549" s="5" t="s">
        <v>53</v>
      </c>
      <c r="U549" s="5" t="s">
        <v>2035</v>
      </c>
      <c r="V549" s="5" t="s">
        <v>2048</v>
      </c>
      <c r="W549" s="5"/>
      <c r="X549" s="5"/>
    </row>
    <row r="550" spans="1:24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30" t="str">
        <f>TEXT(CrowdfundingTable[[#This Row],[Date Created Conversion]],"ddd")</f>
        <v>Fri</v>
      </c>
      <c r="Q550" s="30">
        <f>_xlfn.DAYS(CrowdfundingTable[[#This Row],[Date Ended Conversion]],CrowdfundingTable[[#This Row],[Date Created Conversion]])</f>
        <v>13</v>
      </c>
      <c r="R550" s="5" t="b">
        <v>0</v>
      </c>
      <c r="S550" s="5" t="b">
        <v>0</v>
      </c>
      <c r="T550" s="5" t="s">
        <v>33</v>
      </c>
      <c r="U550" s="5" t="s">
        <v>2043</v>
      </c>
      <c r="V550" s="5" t="s">
        <v>2058</v>
      </c>
      <c r="W550" s="5"/>
      <c r="X550" s="5"/>
    </row>
    <row r="551" spans="1:24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30" t="str">
        <f>TEXT(CrowdfundingTable[[#This Row],[Date Created Conversion]],"ddd")</f>
        <v>Tue</v>
      </c>
      <c r="Q551" s="30">
        <f>_xlfn.DAYS(CrowdfundingTable[[#This Row],[Date Ended Conversion]],CrowdfundingTable[[#This Row],[Date Created Conversion]])</f>
        <v>9</v>
      </c>
      <c r="R551" s="5" t="b">
        <v>0</v>
      </c>
      <c r="S551" s="5" t="b">
        <v>0</v>
      </c>
      <c r="T551" s="5" t="s">
        <v>65</v>
      </c>
      <c r="U551" s="5" t="s">
        <v>2042</v>
      </c>
      <c r="V551" s="5" t="s">
        <v>2066</v>
      </c>
      <c r="W551" s="5"/>
      <c r="X551" s="5"/>
    </row>
    <row r="552" spans="1:24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30" t="str">
        <f>TEXT(CrowdfundingTable[[#This Row],[Date Created Conversion]],"ddd")</f>
        <v>Wed</v>
      </c>
      <c r="Q552" s="30">
        <f>_xlfn.DAYS(CrowdfundingTable[[#This Row],[Date Ended Conversion]],CrowdfundingTable[[#This Row],[Date Created Conversion]])</f>
        <v>21</v>
      </c>
      <c r="R552" s="5" t="b">
        <v>0</v>
      </c>
      <c r="S552" s="5" t="b">
        <v>0</v>
      </c>
      <c r="T552" s="5" t="s">
        <v>60</v>
      </c>
      <c r="U552" s="5" t="s">
        <v>2039</v>
      </c>
      <c r="V552" s="5" t="s">
        <v>2052</v>
      </c>
      <c r="W552" s="5"/>
      <c r="X552" s="5"/>
    </row>
    <row r="553" spans="1:24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30" t="str">
        <f>TEXT(CrowdfundingTable[[#This Row],[Date Created Conversion]],"ddd")</f>
        <v>Sat</v>
      </c>
      <c r="Q553" s="30">
        <f>_xlfn.DAYS(CrowdfundingTable[[#This Row],[Date Ended Conversion]],CrowdfundingTable[[#This Row],[Date Created Conversion]])</f>
        <v>40</v>
      </c>
      <c r="R553" s="5" t="b">
        <v>0</v>
      </c>
      <c r="S553" s="5" t="b">
        <v>1</v>
      </c>
      <c r="T553" s="5" t="s">
        <v>28</v>
      </c>
      <c r="U553" s="5" t="s">
        <v>2042</v>
      </c>
      <c r="V553" s="5" t="s">
        <v>2067</v>
      </c>
      <c r="W553" s="5"/>
      <c r="X553" s="5"/>
    </row>
    <row r="554" spans="1:24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30" t="str">
        <f>TEXT(CrowdfundingTable[[#This Row],[Date Created Conversion]],"ddd")</f>
        <v>Sat</v>
      </c>
      <c r="Q554" s="30">
        <f>_xlfn.DAYS(CrowdfundingTable[[#This Row],[Date Ended Conversion]],CrowdfundingTable[[#This Row],[Date Created Conversion]])</f>
        <v>2</v>
      </c>
      <c r="R554" s="5" t="b">
        <v>0</v>
      </c>
      <c r="S554" s="5" t="b">
        <v>0</v>
      </c>
      <c r="T554" s="5" t="s">
        <v>33</v>
      </c>
      <c r="U554" s="5" t="s">
        <v>2043</v>
      </c>
      <c r="V554" s="5" t="s">
        <v>2058</v>
      </c>
      <c r="W554" s="5"/>
      <c r="X554" s="5"/>
    </row>
    <row r="555" spans="1:24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30" t="str">
        <f>TEXT(CrowdfundingTable[[#This Row],[Date Created Conversion]],"ddd")</f>
        <v>Sun</v>
      </c>
      <c r="Q555" s="30">
        <f>_xlfn.DAYS(CrowdfundingTable[[#This Row],[Date Ended Conversion]],CrowdfundingTable[[#This Row],[Date Created Conversion]])</f>
        <v>1</v>
      </c>
      <c r="R555" s="5" t="b">
        <v>0</v>
      </c>
      <c r="S555" s="5" t="b">
        <v>0</v>
      </c>
      <c r="T555" s="5" t="s">
        <v>23</v>
      </c>
      <c r="U555" s="5" t="s">
        <v>2039</v>
      </c>
      <c r="V555" s="5" t="s">
        <v>2060</v>
      </c>
      <c r="W555" s="5"/>
      <c r="X555" s="5"/>
    </row>
    <row r="556" spans="1:24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30" t="str">
        <f>TEXT(CrowdfundingTable[[#This Row],[Date Created Conversion]],"ddd")</f>
        <v>Mon</v>
      </c>
      <c r="Q556" s="30">
        <f>_xlfn.DAYS(CrowdfundingTable[[#This Row],[Date Ended Conversion]],CrowdfundingTable[[#This Row],[Date Created Conversion]])</f>
        <v>6</v>
      </c>
      <c r="R556" s="5" t="b">
        <v>0</v>
      </c>
      <c r="S556" s="5" t="b">
        <v>0</v>
      </c>
      <c r="T556" s="5" t="s">
        <v>60</v>
      </c>
      <c r="U556" s="5" t="s">
        <v>2039</v>
      </c>
      <c r="V556" s="5" t="s">
        <v>2052</v>
      </c>
      <c r="W556" s="5"/>
      <c r="X556" s="5"/>
    </row>
    <row r="557" spans="1:24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30" t="str">
        <f>TEXT(CrowdfundingTable[[#This Row],[Date Created Conversion]],"ddd")</f>
        <v>Wed</v>
      </c>
      <c r="Q557" s="30">
        <f>_xlfn.DAYS(CrowdfundingTable[[#This Row],[Date Ended Conversion]],CrowdfundingTable[[#This Row],[Date Created Conversion]])</f>
        <v>31</v>
      </c>
      <c r="R557" s="5" t="b">
        <v>0</v>
      </c>
      <c r="S557" s="5" t="b">
        <v>0</v>
      </c>
      <c r="T557" s="5" t="s">
        <v>23</v>
      </c>
      <c r="U557" s="5" t="s">
        <v>2039</v>
      </c>
      <c r="V557" s="5" t="s">
        <v>2060</v>
      </c>
      <c r="W557" s="5"/>
      <c r="X557" s="5"/>
    </row>
    <row r="558" spans="1:24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30" t="str">
        <f>TEXT(CrowdfundingTable[[#This Row],[Date Created Conversion]],"ddd")</f>
        <v>Tue</v>
      </c>
      <c r="Q558" s="30">
        <f>_xlfn.DAYS(CrowdfundingTable[[#This Row],[Date Ended Conversion]],CrowdfundingTable[[#This Row],[Date Created Conversion]])</f>
        <v>7</v>
      </c>
      <c r="R558" s="5" t="b">
        <v>0</v>
      </c>
      <c r="S558" s="5" t="b">
        <v>1</v>
      </c>
      <c r="T558" s="5" t="s">
        <v>206</v>
      </c>
      <c r="U558" s="5" t="s">
        <v>2041</v>
      </c>
      <c r="V558" s="5" t="s">
        <v>2064</v>
      </c>
      <c r="W558" s="5"/>
      <c r="X558" s="5"/>
    </row>
    <row r="559" spans="1:24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30" t="str">
        <f>TEXT(CrowdfundingTable[[#This Row],[Date Created Conversion]],"ddd")</f>
        <v>Fri</v>
      </c>
      <c r="Q559" s="30">
        <f>_xlfn.DAYS(CrowdfundingTable[[#This Row],[Date Ended Conversion]],CrowdfundingTable[[#This Row],[Date Created Conversion]])</f>
        <v>3</v>
      </c>
      <c r="R559" s="5" t="b">
        <v>0</v>
      </c>
      <c r="S559" s="5" t="b">
        <v>1</v>
      </c>
      <c r="T559" s="5" t="s">
        <v>474</v>
      </c>
      <c r="U559" s="5" t="s">
        <v>2035</v>
      </c>
      <c r="V559" s="5" t="s">
        <v>2061</v>
      </c>
      <c r="W559" s="5"/>
      <c r="X559" s="5"/>
    </row>
    <row r="560" spans="1:24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30" t="str">
        <f>TEXT(CrowdfundingTable[[#This Row],[Date Created Conversion]],"ddd")</f>
        <v>Wed</v>
      </c>
      <c r="Q560" s="30">
        <f>_xlfn.DAYS(CrowdfundingTable[[#This Row],[Date Ended Conversion]],CrowdfundingTable[[#This Row],[Date Created Conversion]])</f>
        <v>43</v>
      </c>
      <c r="R560" s="5" t="b">
        <v>0</v>
      </c>
      <c r="S560" s="5" t="b">
        <v>0</v>
      </c>
      <c r="T560" s="5" t="s">
        <v>33</v>
      </c>
      <c r="U560" s="5" t="s">
        <v>2043</v>
      </c>
      <c r="V560" s="5" t="s">
        <v>2058</v>
      </c>
      <c r="W560" s="5"/>
      <c r="X560" s="5"/>
    </row>
    <row r="561" spans="1:24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30" t="str">
        <f>TEXT(CrowdfundingTable[[#This Row],[Date Created Conversion]],"ddd")</f>
        <v>Tue</v>
      </c>
      <c r="Q561" s="30">
        <f>_xlfn.DAYS(CrowdfundingTable[[#This Row],[Date Ended Conversion]],CrowdfundingTable[[#This Row],[Date Created Conversion]])</f>
        <v>7</v>
      </c>
      <c r="R561" s="5" t="b">
        <v>0</v>
      </c>
      <c r="S561" s="5" t="b">
        <v>0</v>
      </c>
      <c r="T561" s="5" t="s">
        <v>33</v>
      </c>
      <c r="U561" s="5" t="s">
        <v>2043</v>
      </c>
      <c r="V561" s="5" t="s">
        <v>2058</v>
      </c>
      <c r="W561" s="5"/>
      <c r="X561" s="5"/>
    </row>
    <row r="562" spans="1:24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30" t="str">
        <f>TEXT(CrowdfundingTable[[#This Row],[Date Created Conversion]],"ddd")</f>
        <v>Fri</v>
      </c>
      <c r="Q562" s="30">
        <f>_xlfn.DAYS(CrowdfundingTable[[#This Row],[Date Ended Conversion]],CrowdfundingTable[[#This Row],[Date Created Conversion]])</f>
        <v>40</v>
      </c>
      <c r="R562" s="5" t="b">
        <v>0</v>
      </c>
      <c r="S562" s="5" t="b">
        <v>0</v>
      </c>
      <c r="T562" s="5" t="s">
        <v>71</v>
      </c>
      <c r="U562" s="5" t="s">
        <v>2035</v>
      </c>
      <c r="V562" s="5" t="s">
        <v>2045</v>
      </c>
      <c r="W562" s="5"/>
      <c r="X562" s="5"/>
    </row>
    <row r="563" spans="1:24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30" t="str">
        <f>TEXT(CrowdfundingTable[[#This Row],[Date Created Conversion]],"ddd")</f>
        <v>Mon</v>
      </c>
      <c r="Q563" s="30">
        <f>_xlfn.DAYS(CrowdfundingTable[[#This Row],[Date Ended Conversion]],CrowdfundingTable[[#This Row],[Date Created Conversion]])</f>
        <v>2</v>
      </c>
      <c r="R563" s="5" t="b">
        <v>0</v>
      </c>
      <c r="S563" s="5" t="b">
        <v>0</v>
      </c>
      <c r="T563" s="5" t="s">
        <v>33</v>
      </c>
      <c r="U563" s="5" t="s">
        <v>2043</v>
      </c>
      <c r="V563" s="5" t="s">
        <v>2058</v>
      </c>
      <c r="W563" s="5"/>
      <c r="X563" s="5"/>
    </row>
    <row r="564" spans="1:24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30" t="str">
        <f>TEXT(CrowdfundingTable[[#This Row],[Date Created Conversion]],"ddd")</f>
        <v>Tue</v>
      </c>
      <c r="Q564" s="30">
        <f>_xlfn.DAYS(CrowdfundingTable[[#This Row],[Date Ended Conversion]],CrowdfundingTable[[#This Row],[Date Created Conversion]])</f>
        <v>2</v>
      </c>
      <c r="R564" s="5" t="b">
        <v>0</v>
      </c>
      <c r="S564" s="5" t="b">
        <v>0</v>
      </c>
      <c r="T564" s="5" t="s">
        <v>23</v>
      </c>
      <c r="U564" s="5" t="s">
        <v>2039</v>
      </c>
      <c r="V564" s="5" t="s">
        <v>2060</v>
      </c>
      <c r="W564" s="5"/>
      <c r="X564" s="5"/>
    </row>
    <row r="565" spans="1:24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30" t="str">
        <f>TEXT(CrowdfundingTable[[#This Row],[Date Created Conversion]],"ddd")</f>
        <v>Tue</v>
      </c>
      <c r="Q565" s="30">
        <f>_xlfn.DAYS(CrowdfundingTable[[#This Row],[Date Ended Conversion]],CrowdfundingTable[[#This Row],[Date Created Conversion]])</f>
        <v>20</v>
      </c>
      <c r="R565" s="5" t="b">
        <v>0</v>
      </c>
      <c r="S565" s="5" t="b">
        <v>0</v>
      </c>
      <c r="T565" s="5" t="s">
        <v>42</v>
      </c>
      <c r="U565" s="5" t="s">
        <v>2035</v>
      </c>
      <c r="V565" s="5" t="s">
        <v>2047</v>
      </c>
      <c r="W565" s="5"/>
      <c r="X565" s="5"/>
    </row>
    <row r="566" spans="1:24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30" t="str">
        <f>TEXT(CrowdfundingTable[[#This Row],[Date Created Conversion]],"ddd")</f>
        <v>Sun</v>
      </c>
      <c r="Q566" s="30">
        <f>_xlfn.DAYS(CrowdfundingTable[[#This Row],[Date Ended Conversion]],CrowdfundingTable[[#This Row],[Date Created Conversion]])</f>
        <v>8</v>
      </c>
      <c r="R566" s="5" t="b">
        <v>0</v>
      </c>
      <c r="S566" s="5" t="b">
        <v>0</v>
      </c>
      <c r="T566" s="5" t="s">
        <v>33</v>
      </c>
      <c r="U566" s="5" t="s">
        <v>2043</v>
      </c>
      <c r="V566" s="5" t="s">
        <v>2058</v>
      </c>
      <c r="W566" s="5"/>
      <c r="X566" s="5"/>
    </row>
    <row r="567" spans="1:24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30" t="str">
        <f>TEXT(CrowdfundingTable[[#This Row],[Date Created Conversion]],"ddd")</f>
        <v>Tue</v>
      </c>
      <c r="Q567" s="30">
        <f>_xlfn.DAYS(CrowdfundingTable[[#This Row],[Date Ended Conversion]],CrowdfundingTable[[#This Row],[Date Created Conversion]])</f>
        <v>20</v>
      </c>
      <c r="R567" s="5" t="b">
        <v>0</v>
      </c>
      <c r="S567" s="5" t="b">
        <v>0</v>
      </c>
      <c r="T567" s="5" t="s">
        <v>33</v>
      </c>
      <c r="U567" s="5" t="s">
        <v>2043</v>
      </c>
      <c r="V567" s="5" t="s">
        <v>2058</v>
      </c>
      <c r="W567" s="5"/>
      <c r="X567" s="5"/>
    </row>
    <row r="568" spans="1:24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30" t="str">
        <f>TEXT(CrowdfundingTable[[#This Row],[Date Created Conversion]],"ddd")</f>
        <v>Wed</v>
      </c>
      <c r="Q568" s="30">
        <f>_xlfn.DAYS(CrowdfundingTable[[#This Row],[Date Ended Conversion]],CrowdfundingTable[[#This Row],[Date Created Conversion]])</f>
        <v>23</v>
      </c>
      <c r="R568" s="5" t="b">
        <v>0</v>
      </c>
      <c r="S568" s="5" t="b">
        <v>1</v>
      </c>
      <c r="T568" s="5" t="s">
        <v>50</v>
      </c>
      <c r="U568" s="5" t="s">
        <v>2039</v>
      </c>
      <c r="V568" s="5" t="s">
        <v>2049</v>
      </c>
      <c r="W568" s="5"/>
      <c r="X568" s="5"/>
    </row>
    <row r="569" spans="1:24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30" t="str">
        <f>TEXT(CrowdfundingTable[[#This Row],[Date Created Conversion]],"ddd")</f>
        <v>Thu</v>
      </c>
      <c r="Q569" s="30">
        <f>_xlfn.DAYS(CrowdfundingTable[[#This Row],[Date Ended Conversion]],CrowdfundingTable[[#This Row],[Date Created Conversion]])</f>
        <v>2</v>
      </c>
      <c r="R569" s="5" t="b">
        <v>0</v>
      </c>
      <c r="S569" s="5" t="b">
        <v>0</v>
      </c>
      <c r="T569" s="5" t="s">
        <v>23</v>
      </c>
      <c r="U569" s="5" t="s">
        <v>2039</v>
      </c>
      <c r="V569" s="5" t="s">
        <v>2060</v>
      </c>
      <c r="W569" s="5"/>
      <c r="X569" s="5"/>
    </row>
    <row r="570" spans="1:24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30" t="str">
        <f>TEXT(CrowdfundingTable[[#This Row],[Date Created Conversion]],"ddd")</f>
        <v>Thu</v>
      </c>
      <c r="Q570" s="30">
        <f>_xlfn.DAYS(CrowdfundingTable[[#This Row],[Date Ended Conversion]],CrowdfundingTable[[#This Row],[Date Created Conversion]])</f>
        <v>45</v>
      </c>
      <c r="R570" s="5" t="b">
        <v>0</v>
      </c>
      <c r="S570" s="5" t="b">
        <v>0</v>
      </c>
      <c r="T570" s="5" t="s">
        <v>33</v>
      </c>
      <c r="U570" s="5" t="s">
        <v>2043</v>
      </c>
      <c r="V570" s="5" t="s">
        <v>2058</v>
      </c>
      <c r="W570" s="5"/>
      <c r="X570" s="5"/>
    </row>
    <row r="571" spans="1:24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30" t="str">
        <f>TEXT(CrowdfundingTable[[#This Row],[Date Created Conversion]],"ddd")</f>
        <v>Tue</v>
      </c>
      <c r="Q571" s="30">
        <f>_xlfn.DAYS(CrowdfundingTable[[#This Row],[Date Ended Conversion]],CrowdfundingTable[[#This Row],[Date Created Conversion]])</f>
        <v>12</v>
      </c>
      <c r="R571" s="5" t="b">
        <v>0</v>
      </c>
      <c r="S571" s="5" t="b">
        <v>0</v>
      </c>
      <c r="T571" s="5" t="s">
        <v>71</v>
      </c>
      <c r="U571" s="5" t="s">
        <v>2035</v>
      </c>
      <c r="V571" s="5" t="s">
        <v>2045</v>
      </c>
      <c r="W571" s="5"/>
      <c r="X571" s="5"/>
    </row>
    <row r="572" spans="1:24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30" t="str">
        <f>TEXT(CrowdfundingTable[[#This Row],[Date Created Conversion]],"ddd")</f>
        <v>Sat</v>
      </c>
      <c r="Q572" s="30">
        <f>_xlfn.DAYS(CrowdfundingTable[[#This Row],[Date Ended Conversion]],CrowdfundingTable[[#This Row],[Date Created Conversion]])</f>
        <v>6</v>
      </c>
      <c r="R572" s="5" t="b">
        <v>0</v>
      </c>
      <c r="S572" s="5" t="b">
        <v>1</v>
      </c>
      <c r="T572" s="5" t="s">
        <v>23</v>
      </c>
      <c r="U572" s="5" t="s">
        <v>2039</v>
      </c>
      <c r="V572" s="5" t="s">
        <v>2060</v>
      </c>
      <c r="W572" s="5"/>
      <c r="X572" s="5"/>
    </row>
    <row r="573" spans="1:24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30" t="str">
        <f>TEXT(CrowdfundingTable[[#This Row],[Date Created Conversion]],"ddd")</f>
        <v>Fri</v>
      </c>
      <c r="Q573" s="30">
        <f>_xlfn.DAYS(CrowdfundingTable[[#This Row],[Date Ended Conversion]],CrowdfundingTable[[#This Row],[Date Created Conversion]])</f>
        <v>47</v>
      </c>
      <c r="R573" s="5" t="b">
        <v>0</v>
      </c>
      <c r="S573" s="5" t="b">
        <v>0</v>
      </c>
      <c r="T573" s="5" t="s">
        <v>100</v>
      </c>
      <c r="U573" s="5" t="s">
        <v>2035</v>
      </c>
      <c r="V573" s="5" t="s">
        <v>2062</v>
      </c>
      <c r="W573" s="5"/>
      <c r="X573" s="5"/>
    </row>
    <row r="574" spans="1:24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30" t="str">
        <f>TEXT(CrowdfundingTable[[#This Row],[Date Created Conversion]],"ddd")</f>
        <v>Mon</v>
      </c>
      <c r="Q574" s="30">
        <f>_xlfn.DAYS(CrowdfundingTable[[#This Row],[Date Ended Conversion]],CrowdfundingTable[[#This Row],[Date Created Conversion]])</f>
        <v>16</v>
      </c>
      <c r="R574" s="5" t="b">
        <v>0</v>
      </c>
      <c r="S574" s="5" t="b">
        <v>1</v>
      </c>
      <c r="T574" s="5" t="s">
        <v>23</v>
      </c>
      <c r="U574" s="5" t="s">
        <v>2039</v>
      </c>
      <c r="V574" s="5" t="s">
        <v>2060</v>
      </c>
      <c r="W574" s="5"/>
      <c r="X574" s="5"/>
    </row>
    <row r="575" spans="1:24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30" t="str">
        <f>TEXT(CrowdfundingTable[[#This Row],[Date Created Conversion]],"ddd")</f>
        <v>Fri</v>
      </c>
      <c r="Q575" s="30">
        <f>_xlfn.DAYS(CrowdfundingTable[[#This Row],[Date Ended Conversion]],CrowdfundingTable[[#This Row],[Date Created Conversion]])</f>
        <v>2</v>
      </c>
      <c r="R575" s="5" t="b">
        <v>0</v>
      </c>
      <c r="S575" s="5" t="b">
        <v>0</v>
      </c>
      <c r="T575" s="5" t="s">
        <v>1029</v>
      </c>
      <c r="U575" s="5" t="s">
        <v>2038</v>
      </c>
      <c r="V575" s="5" t="s">
        <v>2046</v>
      </c>
      <c r="W575" s="5"/>
      <c r="X575" s="5"/>
    </row>
    <row r="576" spans="1:24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30" t="str">
        <f>TEXT(CrowdfundingTable[[#This Row],[Date Created Conversion]],"ddd")</f>
        <v>Sat</v>
      </c>
      <c r="Q576" s="30">
        <f>_xlfn.DAYS(CrowdfundingTable[[#This Row],[Date Ended Conversion]],CrowdfundingTable[[#This Row],[Date Created Conversion]])</f>
        <v>10</v>
      </c>
      <c r="R576" s="5" t="b">
        <v>0</v>
      </c>
      <c r="S576" s="5" t="b">
        <v>1</v>
      </c>
      <c r="T576" s="5" t="s">
        <v>17</v>
      </c>
      <c r="U576" s="5" t="s">
        <v>2036</v>
      </c>
      <c r="V576" s="5" t="s">
        <v>2051</v>
      </c>
      <c r="W576" s="5"/>
      <c r="X576" s="5"/>
    </row>
    <row r="577" spans="1:24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30" t="str">
        <f>TEXT(CrowdfundingTable[[#This Row],[Date Created Conversion]],"ddd")</f>
        <v>Tue</v>
      </c>
      <c r="Q577" s="30">
        <f>_xlfn.DAYS(CrowdfundingTable[[#This Row],[Date Ended Conversion]],CrowdfundingTable[[#This Row],[Date Created Conversion]])</f>
        <v>3</v>
      </c>
      <c r="R577" s="5" t="b">
        <v>0</v>
      </c>
      <c r="S577" s="5" t="b">
        <v>1</v>
      </c>
      <c r="T577" s="5" t="s">
        <v>33</v>
      </c>
      <c r="U577" s="5" t="s">
        <v>2043</v>
      </c>
      <c r="V577" s="5" t="s">
        <v>2058</v>
      </c>
      <c r="W577" s="5"/>
      <c r="X577" s="5"/>
    </row>
    <row r="578" spans="1:24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30" t="str">
        <f>TEXT(CrowdfundingTable[[#This Row],[Date Created Conversion]],"ddd")</f>
        <v>Wed</v>
      </c>
      <c r="Q578" s="30">
        <f>_xlfn.DAYS(CrowdfundingTable[[#This Row],[Date Ended Conversion]],CrowdfundingTable[[#This Row],[Date Created Conversion]])</f>
        <v>17</v>
      </c>
      <c r="R578" s="5" t="b">
        <v>0</v>
      </c>
      <c r="S578" s="5" t="b">
        <v>0</v>
      </c>
      <c r="T578" s="5" t="s">
        <v>33</v>
      </c>
      <c r="U578" s="5" t="s">
        <v>2043</v>
      </c>
      <c r="V578" s="5" t="s">
        <v>2058</v>
      </c>
      <c r="W578" s="5"/>
      <c r="X578" s="5"/>
    </row>
    <row r="579" spans="1:24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30" t="str">
        <f>TEXT(CrowdfundingTable[[#This Row],[Date Created Conversion]],"ddd")</f>
        <v>Fri</v>
      </c>
      <c r="Q579" s="30">
        <f>_xlfn.DAYS(CrowdfundingTable[[#This Row],[Date Ended Conversion]],CrowdfundingTable[[#This Row],[Date Created Conversion]])</f>
        <v>26</v>
      </c>
      <c r="R579" s="5" t="b">
        <v>0</v>
      </c>
      <c r="S579" s="5" t="b">
        <v>0</v>
      </c>
      <c r="T579" s="5" t="s">
        <v>159</v>
      </c>
      <c r="U579" s="5" t="s">
        <v>2039</v>
      </c>
      <c r="V579" s="5" t="s">
        <v>2053</v>
      </c>
      <c r="W579" s="5"/>
      <c r="X579" s="5"/>
    </row>
    <row r="580" spans="1:24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30" t="str">
        <f>TEXT(CrowdfundingTable[[#This Row],[Date Created Conversion]],"ddd")</f>
        <v>Thu</v>
      </c>
      <c r="Q580" s="30">
        <f>_xlfn.DAYS(CrowdfundingTable[[#This Row],[Date Ended Conversion]],CrowdfundingTable[[#This Row],[Date Created Conversion]])</f>
        <v>3</v>
      </c>
      <c r="R580" s="5" t="b">
        <v>0</v>
      </c>
      <c r="S580" s="5" t="b">
        <v>0</v>
      </c>
      <c r="T580" s="5" t="s">
        <v>474</v>
      </c>
      <c r="U580" s="5" t="s">
        <v>2035</v>
      </c>
      <c r="V580" s="5" t="s">
        <v>2061</v>
      </c>
      <c r="W580" s="5"/>
      <c r="X580" s="5"/>
    </row>
    <row r="581" spans="1:24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30" t="str">
        <f>TEXT(CrowdfundingTable[[#This Row],[Date Created Conversion]],"ddd")</f>
        <v>Sun</v>
      </c>
      <c r="Q581" s="30">
        <f>_xlfn.DAYS(CrowdfundingTable[[#This Row],[Date Ended Conversion]],CrowdfundingTable[[#This Row],[Date Created Conversion]])</f>
        <v>12</v>
      </c>
      <c r="R581" s="5" t="b">
        <v>0</v>
      </c>
      <c r="S581" s="5" t="b">
        <v>0</v>
      </c>
      <c r="T581" s="5" t="s">
        <v>159</v>
      </c>
      <c r="U581" s="5" t="s">
        <v>2039</v>
      </c>
      <c r="V581" s="5" t="s">
        <v>2053</v>
      </c>
      <c r="W581" s="5"/>
      <c r="X581" s="5"/>
    </row>
    <row r="582" spans="1:24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30" t="str">
        <f>TEXT(CrowdfundingTable[[#This Row],[Date Created Conversion]],"ddd")</f>
        <v>Wed</v>
      </c>
      <c r="Q582" s="30">
        <f>_xlfn.DAYS(CrowdfundingTable[[#This Row],[Date Ended Conversion]],CrowdfundingTable[[#This Row],[Date Created Conversion]])</f>
        <v>8</v>
      </c>
      <c r="R582" s="5" t="b">
        <v>0</v>
      </c>
      <c r="S582" s="5" t="b">
        <v>0</v>
      </c>
      <c r="T582" s="5" t="s">
        <v>33</v>
      </c>
      <c r="U582" s="5" t="s">
        <v>2043</v>
      </c>
      <c r="V582" s="5" t="s">
        <v>2058</v>
      </c>
      <c r="W582" s="5"/>
      <c r="X582" s="5"/>
    </row>
    <row r="583" spans="1:24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30" t="str">
        <f>TEXT(CrowdfundingTable[[#This Row],[Date Created Conversion]],"ddd")</f>
        <v>Fri</v>
      </c>
      <c r="Q583" s="30">
        <f>_xlfn.DAYS(CrowdfundingTable[[#This Row],[Date Ended Conversion]],CrowdfundingTable[[#This Row],[Date Created Conversion]])</f>
        <v>15</v>
      </c>
      <c r="R583" s="5" t="b">
        <v>0</v>
      </c>
      <c r="S583" s="5" t="b">
        <v>0</v>
      </c>
      <c r="T583" s="5" t="s">
        <v>28</v>
      </c>
      <c r="U583" s="5" t="s">
        <v>2042</v>
      </c>
      <c r="V583" s="5" t="s">
        <v>2067</v>
      </c>
      <c r="W583" s="5"/>
      <c r="X583" s="5"/>
    </row>
    <row r="584" spans="1:24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30" t="str">
        <f>TEXT(CrowdfundingTable[[#This Row],[Date Created Conversion]],"ddd")</f>
        <v>Wed</v>
      </c>
      <c r="Q584" s="30">
        <f>_xlfn.DAYS(CrowdfundingTable[[#This Row],[Date Ended Conversion]],CrowdfundingTable[[#This Row],[Date Created Conversion]])</f>
        <v>5</v>
      </c>
      <c r="R584" s="5" t="b">
        <v>0</v>
      </c>
      <c r="S584" s="5" t="b">
        <v>1</v>
      </c>
      <c r="T584" s="5" t="s">
        <v>89</v>
      </c>
      <c r="U584" s="5" t="s">
        <v>2037</v>
      </c>
      <c r="V584" s="5" t="s">
        <v>2065</v>
      </c>
      <c r="W584" s="5"/>
      <c r="X584" s="5"/>
    </row>
    <row r="585" spans="1:24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30" t="str">
        <f>TEXT(CrowdfundingTable[[#This Row],[Date Created Conversion]],"ddd")</f>
        <v>Mon</v>
      </c>
      <c r="Q585" s="30">
        <f>_xlfn.DAYS(CrowdfundingTable[[#This Row],[Date Ended Conversion]],CrowdfundingTable[[#This Row],[Date Created Conversion]])</f>
        <v>17</v>
      </c>
      <c r="R585" s="5" t="b">
        <v>0</v>
      </c>
      <c r="S585" s="5" t="b">
        <v>0</v>
      </c>
      <c r="T585" s="5" t="s">
        <v>42</v>
      </c>
      <c r="U585" s="5" t="s">
        <v>2035</v>
      </c>
      <c r="V585" s="5" t="s">
        <v>2047</v>
      </c>
      <c r="W585" s="5"/>
      <c r="X585" s="5"/>
    </row>
    <row r="586" spans="1:24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30" t="str">
        <f>TEXT(CrowdfundingTable[[#This Row],[Date Created Conversion]],"ddd")</f>
        <v>Wed</v>
      </c>
      <c r="Q586" s="30">
        <f>_xlfn.DAYS(CrowdfundingTable[[#This Row],[Date Ended Conversion]],CrowdfundingTable[[#This Row],[Date Created Conversion]])</f>
        <v>14</v>
      </c>
      <c r="R586" s="5" t="b">
        <v>0</v>
      </c>
      <c r="S586" s="5" t="b">
        <v>0</v>
      </c>
      <c r="T586" s="5" t="s">
        <v>28</v>
      </c>
      <c r="U586" s="5" t="s">
        <v>2042</v>
      </c>
      <c r="V586" s="5" t="s">
        <v>2067</v>
      </c>
      <c r="W586" s="5"/>
      <c r="X586" s="5"/>
    </row>
    <row r="587" spans="1:24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30" t="str">
        <f>TEXT(CrowdfundingTable[[#This Row],[Date Created Conversion]],"ddd")</f>
        <v>Thu</v>
      </c>
      <c r="Q587" s="30">
        <f>_xlfn.DAYS(CrowdfundingTable[[#This Row],[Date Ended Conversion]],CrowdfundingTable[[#This Row],[Date Created Conversion]])</f>
        <v>10</v>
      </c>
      <c r="R587" s="5" t="b">
        <v>0</v>
      </c>
      <c r="S587" s="5" t="b">
        <v>0</v>
      </c>
      <c r="T587" s="5" t="s">
        <v>206</v>
      </c>
      <c r="U587" s="5" t="s">
        <v>2041</v>
      </c>
      <c r="V587" s="5" t="s">
        <v>2064</v>
      </c>
      <c r="W587" s="5"/>
      <c r="X587" s="5"/>
    </row>
    <row r="588" spans="1:24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30" t="str">
        <f>TEXT(CrowdfundingTable[[#This Row],[Date Created Conversion]],"ddd")</f>
        <v>Wed</v>
      </c>
      <c r="Q588" s="30">
        <f>_xlfn.DAYS(CrowdfundingTable[[#This Row],[Date Ended Conversion]],CrowdfundingTable[[#This Row],[Date Created Conversion]])</f>
        <v>19</v>
      </c>
      <c r="R588" s="5" t="b">
        <v>0</v>
      </c>
      <c r="S588" s="5" t="b">
        <v>0</v>
      </c>
      <c r="T588" s="5" t="s">
        <v>23</v>
      </c>
      <c r="U588" s="5" t="s">
        <v>2039</v>
      </c>
      <c r="V588" s="5" t="s">
        <v>2060</v>
      </c>
      <c r="W588" s="5"/>
      <c r="X588" s="5"/>
    </row>
    <row r="589" spans="1:24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30" t="str">
        <f>TEXT(CrowdfundingTable[[#This Row],[Date Created Conversion]],"ddd")</f>
        <v>Sat</v>
      </c>
      <c r="Q589" s="30">
        <f>_xlfn.DAYS(CrowdfundingTable[[#This Row],[Date Ended Conversion]],CrowdfundingTable[[#This Row],[Date Created Conversion]])</f>
        <v>52</v>
      </c>
      <c r="R589" s="5" t="b">
        <v>0</v>
      </c>
      <c r="S589" s="5" t="b">
        <v>1</v>
      </c>
      <c r="T589" s="5" t="s">
        <v>17</v>
      </c>
      <c r="U589" s="5" t="s">
        <v>2036</v>
      </c>
      <c r="V589" s="5" t="s">
        <v>2051</v>
      </c>
      <c r="W589" s="5"/>
      <c r="X589" s="5"/>
    </row>
    <row r="590" spans="1:24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30" t="str">
        <f>TEXT(CrowdfundingTable[[#This Row],[Date Created Conversion]],"ddd")</f>
        <v>Thu</v>
      </c>
      <c r="Q590" s="30">
        <f>_xlfn.DAYS(CrowdfundingTable[[#This Row],[Date Ended Conversion]],CrowdfundingTable[[#This Row],[Date Created Conversion]])</f>
        <v>31</v>
      </c>
      <c r="R590" s="5" t="b">
        <v>0</v>
      </c>
      <c r="S590" s="5" t="b">
        <v>0</v>
      </c>
      <c r="T590" s="5" t="s">
        <v>33</v>
      </c>
      <c r="U590" s="5" t="s">
        <v>2043</v>
      </c>
      <c r="V590" s="5" t="s">
        <v>2058</v>
      </c>
      <c r="W590" s="5"/>
      <c r="X590" s="5"/>
    </row>
    <row r="591" spans="1:24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30" t="str">
        <f>TEXT(CrowdfundingTable[[#This Row],[Date Created Conversion]],"ddd")</f>
        <v>Sun</v>
      </c>
      <c r="Q591" s="30">
        <f>_xlfn.DAYS(CrowdfundingTable[[#This Row],[Date Ended Conversion]],CrowdfundingTable[[#This Row],[Date Created Conversion]])</f>
        <v>7</v>
      </c>
      <c r="R591" s="5" t="b">
        <v>0</v>
      </c>
      <c r="S591" s="5" t="b">
        <v>0</v>
      </c>
      <c r="T591" s="5" t="s">
        <v>42</v>
      </c>
      <c r="U591" s="5" t="s">
        <v>2035</v>
      </c>
      <c r="V591" s="5" t="s">
        <v>2047</v>
      </c>
      <c r="W591" s="5"/>
      <c r="X591" s="5"/>
    </row>
    <row r="592" spans="1:24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30" t="str">
        <f>TEXT(CrowdfundingTable[[#This Row],[Date Created Conversion]],"ddd")</f>
        <v>Sun</v>
      </c>
      <c r="Q592" s="30">
        <f>_xlfn.DAYS(CrowdfundingTable[[#This Row],[Date Ended Conversion]],CrowdfundingTable[[#This Row],[Date Created Conversion]])</f>
        <v>11</v>
      </c>
      <c r="R592" s="5" t="b">
        <v>0</v>
      </c>
      <c r="S592" s="5" t="b">
        <v>0</v>
      </c>
      <c r="T592" s="5" t="s">
        <v>133</v>
      </c>
      <c r="U592" s="5" t="s">
        <v>2041</v>
      </c>
      <c r="V592" s="5" t="s">
        <v>2059</v>
      </c>
      <c r="W592" s="5"/>
      <c r="X592" s="5"/>
    </row>
    <row r="593" spans="1:24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30" t="str">
        <f>TEXT(CrowdfundingTable[[#This Row],[Date Created Conversion]],"ddd")</f>
        <v>Wed</v>
      </c>
      <c r="Q593" s="30">
        <f>_xlfn.DAYS(CrowdfundingTable[[#This Row],[Date Ended Conversion]],CrowdfundingTable[[#This Row],[Date Created Conversion]])</f>
        <v>10</v>
      </c>
      <c r="R593" s="5" t="b">
        <v>0</v>
      </c>
      <c r="S593" s="5" t="b">
        <v>0</v>
      </c>
      <c r="T593" s="5" t="s">
        <v>89</v>
      </c>
      <c r="U593" s="5" t="s">
        <v>2037</v>
      </c>
      <c r="V593" s="5" t="s">
        <v>2065</v>
      </c>
      <c r="W593" s="5"/>
      <c r="X593" s="5"/>
    </row>
    <row r="594" spans="1:24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30" t="str">
        <f>TEXT(CrowdfundingTable[[#This Row],[Date Created Conversion]],"ddd")</f>
        <v>Fri</v>
      </c>
      <c r="Q594" s="30">
        <f>_xlfn.DAYS(CrowdfundingTable[[#This Row],[Date Ended Conversion]],CrowdfundingTable[[#This Row],[Date Created Conversion]])</f>
        <v>9</v>
      </c>
      <c r="R594" s="5" t="b">
        <v>0</v>
      </c>
      <c r="S594" s="5" t="b">
        <v>0</v>
      </c>
      <c r="T594" s="5" t="s">
        <v>33</v>
      </c>
      <c r="U594" s="5" t="s">
        <v>2043</v>
      </c>
      <c r="V594" s="5" t="s">
        <v>2058</v>
      </c>
      <c r="W594" s="5"/>
      <c r="X594" s="5"/>
    </row>
    <row r="595" spans="1:24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30" t="str">
        <f>TEXT(CrowdfundingTable[[#This Row],[Date Created Conversion]],"ddd")</f>
        <v>Wed</v>
      </c>
      <c r="Q595" s="30">
        <f>_xlfn.DAYS(CrowdfundingTable[[#This Row],[Date Ended Conversion]],CrowdfundingTable[[#This Row],[Date Created Conversion]])</f>
        <v>13</v>
      </c>
      <c r="R595" s="5" t="b">
        <v>0</v>
      </c>
      <c r="S595" s="5" t="b">
        <v>0</v>
      </c>
      <c r="T595" s="5" t="s">
        <v>71</v>
      </c>
      <c r="U595" s="5" t="s">
        <v>2035</v>
      </c>
      <c r="V595" s="5" t="s">
        <v>2045</v>
      </c>
      <c r="W595" s="5"/>
      <c r="X595" s="5"/>
    </row>
    <row r="596" spans="1:24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30" t="str">
        <f>TEXT(CrowdfundingTable[[#This Row],[Date Created Conversion]],"ddd")</f>
        <v>Mon</v>
      </c>
      <c r="Q596" s="30">
        <f>_xlfn.DAYS(CrowdfundingTable[[#This Row],[Date Ended Conversion]],CrowdfundingTable[[#This Row],[Date Created Conversion]])</f>
        <v>3</v>
      </c>
      <c r="R596" s="5" t="b">
        <v>0</v>
      </c>
      <c r="S596" s="5" t="b">
        <v>1</v>
      </c>
      <c r="T596" s="5" t="s">
        <v>33</v>
      </c>
      <c r="U596" s="5" t="s">
        <v>2043</v>
      </c>
      <c r="V596" s="5" t="s">
        <v>2058</v>
      </c>
      <c r="W596" s="5"/>
      <c r="X596" s="5"/>
    </row>
    <row r="597" spans="1:24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30" t="str">
        <f>TEXT(CrowdfundingTable[[#This Row],[Date Created Conversion]],"ddd")</f>
        <v>Tue</v>
      </c>
      <c r="Q597" s="30">
        <f>_xlfn.DAYS(CrowdfundingTable[[#This Row],[Date Ended Conversion]],CrowdfundingTable[[#This Row],[Date Created Conversion]])</f>
        <v>21</v>
      </c>
      <c r="R597" s="5" t="b">
        <v>0</v>
      </c>
      <c r="S597" s="5" t="b">
        <v>1</v>
      </c>
      <c r="T597" s="5" t="s">
        <v>33</v>
      </c>
      <c r="U597" s="5" t="s">
        <v>2043</v>
      </c>
      <c r="V597" s="5" t="s">
        <v>2058</v>
      </c>
      <c r="W597" s="5"/>
      <c r="X597" s="5"/>
    </row>
    <row r="598" spans="1:24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30" t="str">
        <f>TEXT(CrowdfundingTable[[#This Row],[Date Created Conversion]],"ddd")</f>
        <v>Sat</v>
      </c>
      <c r="Q598" s="30">
        <f>_xlfn.DAYS(CrowdfundingTable[[#This Row],[Date Ended Conversion]],CrowdfundingTable[[#This Row],[Date Created Conversion]])</f>
        <v>7</v>
      </c>
      <c r="R598" s="5" t="b">
        <v>0</v>
      </c>
      <c r="S598" s="5" t="b">
        <v>1</v>
      </c>
      <c r="T598" s="5" t="s">
        <v>53</v>
      </c>
      <c r="U598" s="5" t="s">
        <v>2035</v>
      </c>
      <c r="V598" s="5" t="s">
        <v>2048</v>
      </c>
      <c r="W598" s="5"/>
      <c r="X598" s="5"/>
    </row>
    <row r="599" spans="1:24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30" t="str">
        <f>TEXT(CrowdfundingTable[[#This Row],[Date Created Conversion]],"ddd")</f>
        <v>Sun</v>
      </c>
      <c r="Q599" s="30">
        <f>_xlfn.DAYS(CrowdfundingTable[[#This Row],[Date Ended Conversion]],CrowdfundingTable[[#This Row],[Date Created Conversion]])</f>
        <v>18</v>
      </c>
      <c r="R599" s="5" t="b">
        <v>0</v>
      </c>
      <c r="S599" s="5" t="b">
        <v>0</v>
      </c>
      <c r="T599" s="5" t="s">
        <v>33</v>
      </c>
      <c r="U599" s="5" t="s">
        <v>2043</v>
      </c>
      <c r="V599" s="5" t="s">
        <v>2058</v>
      </c>
      <c r="W599" s="5"/>
      <c r="X599" s="5"/>
    </row>
    <row r="600" spans="1:24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30" t="str">
        <f>TEXT(CrowdfundingTable[[#This Row],[Date Created Conversion]],"ddd")</f>
        <v>Tue</v>
      </c>
      <c r="Q600" s="30">
        <f>_xlfn.DAYS(CrowdfundingTable[[#This Row],[Date Ended Conversion]],CrowdfundingTable[[#This Row],[Date Created Conversion]])</f>
        <v>29</v>
      </c>
      <c r="R600" s="5" t="b">
        <v>0</v>
      </c>
      <c r="S600" s="5" t="b">
        <v>0</v>
      </c>
      <c r="T600" s="5" t="s">
        <v>23</v>
      </c>
      <c r="U600" s="5" t="s">
        <v>2039</v>
      </c>
      <c r="V600" s="5" t="s">
        <v>2060</v>
      </c>
      <c r="W600" s="5"/>
      <c r="X600" s="5"/>
    </row>
    <row r="601" spans="1:24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30" t="str">
        <f>TEXT(CrowdfundingTable[[#This Row],[Date Created Conversion]],"ddd")</f>
        <v>Thu</v>
      </c>
      <c r="Q601" s="30">
        <f>_xlfn.DAYS(CrowdfundingTable[[#This Row],[Date Ended Conversion]],CrowdfundingTable[[#This Row],[Date Created Conversion]])</f>
        <v>8</v>
      </c>
      <c r="R601" s="5" t="b">
        <v>0</v>
      </c>
      <c r="S601" s="5" t="b">
        <v>0</v>
      </c>
      <c r="T601" s="5" t="s">
        <v>42</v>
      </c>
      <c r="U601" s="5" t="s">
        <v>2035</v>
      </c>
      <c r="V601" s="5" t="s">
        <v>2047</v>
      </c>
      <c r="W601" s="5"/>
      <c r="X601" s="5"/>
    </row>
    <row r="602" spans="1:24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30" t="str">
        <f>TEXT(CrowdfundingTable[[#This Row],[Date Created Conversion]],"ddd")</f>
        <v>Tue</v>
      </c>
      <c r="Q602" s="30">
        <f>_xlfn.DAYS(CrowdfundingTable[[#This Row],[Date Ended Conversion]],CrowdfundingTable[[#This Row],[Date Created Conversion]])</f>
        <v>12</v>
      </c>
      <c r="R602" s="5" t="b">
        <v>0</v>
      </c>
      <c r="S602" s="5" t="b">
        <v>0</v>
      </c>
      <c r="T602" s="5" t="s">
        <v>17</v>
      </c>
      <c r="U602" s="5" t="s">
        <v>2036</v>
      </c>
      <c r="V602" s="5" t="s">
        <v>2051</v>
      </c>
      <c r="W602" s="5"/>
      <c r="X602" s="5"/>
    </row>
    <row r="603" spans="1:24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30" t="str">
        <f>TEXT(CrowdfundingTable[[#This Row],[Date Created Conversion]],"ddd")</f>
        <v>Fri</v>
      </c>
      <c r="Q603" s="30">
        <f>_xlfn.DAYS(CrowdfundingTable[[#This Row],[Date Ended Conversion]],CrowdfundingTable[[#This Row],[Date Created Conversion]])</f>
        <v>17</v>
      </c>
      <c r="R603" s="5" t="b">
        <v>1</v>
      </c>
      <c r="S603" s="5" t="b">
        <v>0</v>
      </c>
      <c r="T603" s="5" t="s">
        <v>65</v>
      </c>
      <c r="U603" s="5" t="s">
        <v>2042</v>
      </c>
      <c r="V603" s="5" t="s">
        <v>2066</v>
      </c>
      <c r="W603" s="5"/>
      <c r="X603" s="5"/>
    </row>
    <row r="604" spans="1:24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30" t="str">
        <f>TEXT(CrowdfundingTable[[#This Row],[Date Created Conversion]],"ddd")</f>
        <v>Fri</v>
      </c>
      <c r="Q604" s="30">
        <f>_xlfn.DAYS(CrowdfundingTable[[#This Row],[Date Ended Conversion]],CrowdfundingTable[[#This Row],[Date Created Conversion]])</f>
        <v>11</v>
      </c>
      <c r="R604" s="5" t="b">
        <v>0</v>
      </c>
      <c r="S604" s="5" t="b">
        <v>0</v>
      </c>
      <c r="T604" s="5" t="s">
        <v>33</v>
      </c>
      <c r="U604" s="5" t="s">
        <v>2043</v>
      </c>
      <c r="V604" s="5" t="s">
        <v>2058</v>
      </c>
      <c r="W604" s="5"/>
      <c r="X604" s="5"/>
    </row>
    <row r="605" spans="1:24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30" t="str">
        <f>TEXT(CrowdfundingTable[[#This Row],[Date Created Conversion]],"ddd")</f>
        <v>Thu</v>
      </c>
      <c r="Q605" s="30">
        <f>_xlfn.DAYS(CrowdfundingTable[[#This Row],[Date Ended Conversion]],CrowdfundingTable[[#This Row],[Date Created Conversion]])</f>
        <v>27</v>
      </c>
      <c r="R605" s="5" t="b">
        <v>0</v>
      </c>
      <c r="S605" s="5" t="b">
        <v>0</v>
      </c>
      <c r="T605" s="5" t="s">
        <v>33</v>
      </c>
      <c r="U605" s="5" t="s">
        <v>2043</v>
      </c>
      <c r="V605" s="5" t="s">
        <v>2058</v>
      </c>
      <c r="W605" s="5"/>
      <c r="X605" s="5"/>
    </row>
    <row r="606" spans="1:24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30" t="str">
        <f>TEXT(CrowdfundingTable[[#This Row],[Date Created Conversion]],"ddd")</f>
        <v>Sat</v>
      </c>
      <c r="Q606" s="30">
        <f>_xlfn.DAYS(CrowdfundingTable[[#This Row],[Date Ended Conversion]],CrowdfundingTable[[#This Row],[Date Created Conversion]])</f>
        <v>21</v>
      </c>
      <c r="R606" s="5" t="b">
        <v>0</v>
      </c>
      <c r="S606" s="5" t="b">
        <v>0</v>
      </c>
      <c r="T606" s="5" t="s">
        <v>33</v>
      </c>
      <c r="U606" s="5" t="s">
        <v>2043</v>
      </c>
      <c r="V606" s="5" t="s">
        <v>2058</v>
      </c>
      <c r="W606" s="5"/>
      <c r="X606" s="5"/>
    </row>
    <row r="607" spans="1:24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30" t="str">
        <f>TEXT(CrowdfundingTable[[#This Row],[Date Created Conversion]],"ddd")</f>
        <v>Sat</v>
      </c>
      <c r="Q607" s="30">
        <f>_xlfn.DAYS(CrowdfundingTable[[#This Row],[Date Ended Conversion]],CrowdfundingTable[[#This Row],[Date Created Conversion]])</f>
        <v>41</v>
      </c>
      <c r="R607" s="5" t="b">
        <v>0</v>
      </c>
      <c r="S607" s="5" t="b">
        <v>0</v>
      </c>
      <c r="T607" s="5" t="s">
        <v>68</v>
      </c>
      <c r="U607" s="5" t="s">
        <v>2041</v>
      </c>
      <c r="V607" s="5" t="s">
        <v>2056</v>
      </c>
      <c r="W607" s="5"/>
      <c r="X607" s="5"/>
    </row>
    <row r="608" spans="1:24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30" t="str">
        <f>TEXT(CrowdfundingTable[[#This Row],[Date Created Conversion]],"ddd")</f>
        <v>Mon</v>
      </c>
      <c r="Q608" s="30">
        <f>_xlfn.DAYS(CrowdfundingTable[[#This Row],[Date Ended Conversion]],CrowdfundingTable[[#This Row],[Date Created Conversion]])</f>
        <v>11</v>
      </c>
      <c r="R608" s="5" t="b">
        <v>0</v>
      </c>
      <c r="S608" s="5" t="b">
        <v>0</v>
      </c>
      <c r="T608" s="5" t="s">
        <v>23</v>
      </c>
      <c r="U608" s="5" t="s">
        <v>2039</v>
      </c>
      <c r="V608" s="5" t="s">
        <v>2060</v>
      </c>
      <c r="W608" s="5"/>
      <c r="X608" s="5"/>
    </row>
    <row r="609" spans="1:24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30" t="str">
        <f>TEXT(CrowdfundingTable[[#This Row],[Date Created Conversion]],"ddd")</f>
        <v>Sun</v>
      </c>
      <c r="Q609" s="30">
        <f>_xlfn.DAYS(CrowdfundingTable[[#This Row],[Date Ended Conversion]],CrowdfundingTable[[#This Row],[Date Created Conversion]])</f>
        <v>2</v>
      </c>
      <c r="R609" s="5" t="b">
        <v>0</v>
      </c>
      <c r="S609" s="5" t="b">
        <v>0</v>
      </c>
      <c r="T609" s="5" t="s">
        <v>17</v>
      </c>
      <c r="U609" s="5" t="s">
        <v>2036</v>
      </c>
      <c r="V609" s="5" t="s">
        <v>2051</v>
      </c>
      <c r="W609" s="5"/>
      <c r="X609" s="5"/>
    </row>
    <row r="610" spans="1:24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30" t="str">
        <f>TEXT(CrowdfundingTable[[#This Row],[Date Created Conversion]],"ddd")</f>
        <v>Wed</v>
      </c>
      <c r="Q610" s="30">
        <f>_xlfn.DAYS(CrowdfundingTable[[#This Row],[Date Ended Conversion]],CrowdfundingTable[[#This Row],[Date Created Conversion]])</f>
        <v>4</v>
      </c>
      <c r="R610" s="5" t="b">
        <v>0</v>
      </c>
      <c r="S610" s="5" t="b">
        <v>1</v>
      </c>
      <c r="T610" s="5" t="s">
        <v>159</v>
      </c>
      <c r="U610" s="5" t="s">
        <v>2039</v>
      </c>
      <c r="V610" s="5" t="s">
        <v>2053</v>
      </c>
      <c r="W610" s="5"/>
      <c r="X610" s="5"/>
    </row>
    <row r="611" spans="1:24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30" t="str">
        <f>TEXT(CrowdfundingTable[[#This Row],[Date Created Conversion]],"ddd")</f>
        <v>Wed</v>
      </c>
      <c r="Q611" s="30">
        <f>_xlfn.DAYS(CrowdfundingTable[[#This Row],[Date Ended Conversion]],CrowdfundingTable[[#This Row],[Date Created Conversion]])</f>
        <v>17</v>
      </c>
      <c r="R611" s="5" t="b">
        <v>0</v>
      </c>
      <c r="S611" s="5" t="b">
        <v>0</v>
      </c>
      <c r="T611" s="5" t="s">
        <v>474</v>
      </c>
      <c r="U611" s="5" t="s">
        <v>2035</v>
      </c>
      <c r="V611" s="5" t="s">
        <v>2061</v>
      </c>
      <c r="W611" s="5"/>
      <c r="X611" s="5"/>
    </row>
    <row r="612" spans="1:24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30" t="str">
        <f>TEXT(CrowdfundingTable[[#This Row],[Date Created Conversion]],"ddd")</f>
        <v>Sun</v>
      </c>
      <c r="Q612" s="30">
        <f>_xlfn.DAYS(CrowdfundingTable[[#This Row],[Date Ended Conversion]],CrowdfundingTable[[#This Row],[Date Created Conversion]])</f>
        <v>14</v>
      </c>
      <c r="R612" s="5" t="b">
        <v>0</v>
      </c>
      <c r="S612" s="5" t="b">
        <v>0</v>
      </c>
      <c r="T612" s="5" t="s">
        <v>33</v>
      </c>
      <c r="U612" s="5" t="s">
        <v>2043</v>
      </c>
      <c r="V612" s="5" t="s">
        <v>2058</v>
      </c>
      <c r="W612" s="5"/>
      <c r="X612" s="5"/>
    </row>
    <row r="613" spans="1:24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30" t="str">
        <f>TEXT(CrowdfundingTable[[#This Row],[Date Created Conversion]],"ddd")</f>
        <v>Thu</v>
      </c>
      <c r="Q613" s="30">
        <f>_xlfn.DAYS(CrowdfundingTable[[#This Row],[Date Ended Conversion]],CrowdfundingTable[[#This Row],[Date Created Conversion]])</f>
        <v>12</v>
      </c>
      <c r="R613" s="5" t="b">
        <v>0</v>
      </c>
      <c r="S613" s="5" t="b">
        <v>0</v>
      </c>
      <c r="T613" s="5" t="s">
        <v>33</v>
      </c>
      <c r="U613" s="5" t="s">
        <v>2043</v>
      </c>
      <c r="V613" s="5" t="s">
        <v>2058</v>
      </c>
      <c r="W613" s="5"/>
      <c r="X613" s="5"/>
    </row>
    <row r="614" spans="1:24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30" t="str">
        <f>TEXT(CrowdfundingTable[[#This Row],[Date Created Conversion]],"ddd")</f>
        <v>Sat</v>
      </c>
      <c r="Q614" s="30">
        <f>_xlfn.DAYS(CrowdfundingTable[[#This Row],[Date Ended Conversion]],CrowdfundingTable[[#This Row],[Date Created Conversion]])</f>
        <v>23</v>
      </c>
      <c r="R614" s="5" t="b">
        <v>0</v>
      </c>
      <c r="S614" s="5" t="b">
        <v>0</v>
      </c>
      <c r="T614" s="5" t="s">
        <v>50</v>
      </c>
      <c r="U614" s="5" t="s">
        <v>2039</v>
      </c>
      <c r="V614" s="5" t="s">
        <v>2049</v>
      </c>
      <c r="W614" s="5"/>
      <c r="X614" s="5"/>
    </row>
    <row r="615" spans="1:24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30" t="str">
        <f>TEXT(CrowdfundingTable[[#This Row],[Date Created Conversion]],"ddd")</f>
        <v>Sat</v>
      </c>
      <c r="Q615" s="30">
        <f>_xlfn.DAYS(CrowdfundingTable[[#This Row],[Date Ended Conversion]],CrowdfundingTable[[#This Row],[Date Created Conversion]])</f>
        <v>9</v>
      </c>
      <c r="R615" s="5" t="b">
        <v>0</v>
      </c>
      <c r="S615" s="5" t="b">
        <v>0</v>
      </c>
      <c r="T615" s="5" t="s">
        <v>33</v>
      </c>
      <c r="U615" s="5" t="s">
        <v>2043</v>
      </c>
      <c r="V615" s="5" t="s">
        <v>2058</v>
      </c>
      <c r="W615" s="5"/>
      <c r="X615" s="5"/>
    </row>
    <row r="616" spans="1:24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30" t="str">
        <f>TEXT(CrowdfundingTable[[#This Row],[Date Created Conversion]],"ddd")</f>
        <v>Wed</v>
      </c>
      <c r="Q616" s="30">
        <f>_xlfn.DAYS(CrowdfundingTable[[#This Row],[Date Ended Conversion]],CrowdfundingTable[[#This Row],[Date Created Conversion]])</f>
        <v>18</v>
      </c>
      <c r="R616" s="5" t="b">
        <v>0</v>
      </c>
      <c r="S616" s="5" t="b">
        <v>0</v>
      </c>
      <c r="T616" s="5" t="s">
        <v>33</v>
      </c>
      <c r="U616" s="5" t="s">
        <v>2043</v>
      </c>
      <c r="V616" s="5" t="s">
        <v>2058</v>
      </c>
      <c r="W616" s="5"/>
      <c r="X616" s="5"/>
    </row>
    <row r="617" spans="1:24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30" t="str">
        <f>TEXT(CrowdfundingTable[[#This Row],[Date Created Conversion]],"ddd")</f>
        <v>Fri</v>
      </c>
      <c r="Q617" s="30">
        <f>_xlfn.DAYS(CrowdfundingTable[[#This Row],[Date Ended Conversion]],CrowdfundingTable[[#This Row],[Date Created Conversion]])</f>
        <v>10</v>
      </c>
      <c r="R617" s="5" t="b">
        <v>0</v>
      </c>
      <c r="S617" s="5" t="b">
        <v>0</v>
      </c>
      <c r="T617" s="5" t="s">
        <v>33</v>
      </c>
      <c r="U617" s="5" t="s">
        <v>2043</v>
      </c>
      <c r="V617" s="5" t="s">
        <v>2058</v>
      </c>
      <c r="W617" s="5"/>
      <c r="X617" s="5"/>
    </row>
    <row r="618" spans="1:24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30" t="str">
        <f>TEXT(CrowdfundingTable[[#This Row],[Date Created Conversion]],"ddd")</f>
        <v>Fri</v>
      </c>
      <c r="Q618" s="30">
        <f>_xlfn.DAYS(CrowdfundingTable[[#This Row],[Date Ended Conversion]],CrowdfundingTable[[#This Row],[Date Created Conversion]])</f>
        <v>1</v>
      </c>
      <c r="R618" s="5" t="b">
        <v>0</v>
      </c>
      <c r="S618" s="5" t="b">
        <v>1</v>
      </c>
      <c r="T618" s="5" t="s">
        <v>60</v>
      </c>
      <c r="U618" s="5" t="s">
        <v>2039</v>
      </c>
      <c r="V618" s="5" t="s">
        <v>2052</v>
      </c>
      <c r="W618" s="5"/>
      <c r="X618" s="5"/>
    </row>
    <row r="619" spans="1:24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30" t="str">
        <f>TEXT(CrowdfundingTable[[#This Row],[Date Created Conversion]],"ddd")</f>
        <v>Wed</v>
      </c>
      <c r="Q619" s="30">
        <f>_xlfn.DAYS(CrowdfundingTable[[#This Row],[Date Ended Conversion]],CrowdfundingTable[[#This Row],[Date Created Conversion]])</f>
        <v>10</v>
      </c>
      <c r="R619" s="5" t="b">
        <v>0</v>
      </c>
      <c r="S619" s="5" t="b">
        <v>0</v>
      </c>
      <c r="T619" s="5" t="s">
        <v>33</v>
      </c>
      <c r="U619" s="5" t="s">
        <v>2043</v>
      </c>
      <c r="V619" s="5" t="s">
        <v>2058</v>
      </c>
      <c r="W619" s="5"/>
      <c r="X619" s="5"/>
    </row>
    <row r="620" spans="1:24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30" t="str">
        <f>TEXT(CrowdfundingTable[[#This Row],[Date Created Conversion]],"ddd")</f>
        <v>Thu</v>
      </c>
      <c r="Q620" s="30">
        <f>_xlfn.DAYS(CrowdfundingTable[[#This Row],[Date Ended Conversion]],CrowdfundingTable[[#This Row],[Date Created Conversion]])</f>
        <v>21</v>
      </c>
      <c r="R620" s="5" t="b">
        <v>0</v>
      </c>
      <c r="S620" s="5" t="b">
        <v>0</v>
      </c>
      <c r="T620" s="5" t="s">
        <v>68</v>
      </c>
      <c r="U620" s="5" t="s">
        <v>2041</v>
      </c>
      <c r="V620" s="5" t="s">
        <v>2056</v>
      </c>
      <c r="W620" s="5"/>
      <c r="X620" s="5"/>
    </row>
    <row r="621" spans="1:24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30" t="str">
        <f>TEXT(CrowdfundingTable[[#This Row],[Date Created Conversion]],"ddd")</f>
        <v>Fri</v>
      </c>
      <c r="Q621" s="30">
        <f>_xlfn.DAYS(CrowdfundingTable[[#This Row],[Date Ended Conversion]],CrowdfundingTable[[#This Row],[Date Created Conversion]])</f>
        <v>1</v>
      </c>
      <c r="R621" s="5" t="b">
        <v>1</v>
      </c>
      <c r="S621" s="5" t="b">
        <v>1</v>
      </c>
      <c r="T621" s="5" t="s">
        <v>33</v>
      </c>
      <c r="U621" s="5" t="s">
        <v>2043</v>
      </c>
      <c r="V621" s="5" t="s">
        <v>2058</v>
      </c>
      <c r="W621" s="5"/>
      <c r="X621" s="5"/>
    </row>
    <row r="622" spans="1:24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30" t="str">
        <f>TEXT(CrowdfundingTable[[#This Row],[Date Created Conversion]],"ddd")</f>
        <v>Fri</v>
      </c>
      <c r="Q622" s="30">
        <f>_xlfn.DAYS(CrowdfundingTable[[#This Row],[Date Ended Conversion]],CrowdfundingTable[[#This Row],[Date Created Conversion]])</f>
        <v>4</v>
      </c>
      <c r="R622" s="5" t="b">
        <v>0</v>
      </c>
      <c r="S622" s="5" t="b">
        <v>0</v>
      </c>
      <c r="T622" s="5" t="s">
        <v>122</v>
      </c>
      <c r="U622" s="5" t="s">
        <v>2040</v>
      </c>
      <c r="V622" s="5" t="s">
        <v>2057</v>
      </c>
      <c r="W622" s="5"/>
      <c r="X622" s="5"/>
    </row>
    <row r="623" spans="1:24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30" t="str">
        <f>TEXT(CrowdfundingTable[[#This Row],[Date Created Conversion]],"ddd")</f>
        <v>Tue</v>
      </c>
      <c r="Q623" s="30">
        <f>_xlfn.DAYS(CrowdfundingTable[[#This Row],[Date Ended Conversion]],CrowdfundingTable[[#This Row],[Date Created Conversion]])</f>
        <v>5</v>
      </c>
      <c r="R623" s="5" t="b">
        <v>0</v>
      </c>
      <c r="S623" s="5" t="b">
        <v>0</v>
      </c>
      <c r="T623" s="5" t="s">
        <v>33</v>
      </c>
      <c r="U623" s="5" t="s">
        <v>2043</v>
      </c>
      <c r="V623" s="5" t="s">
        <v>2058</v>
      </c>
      <c r="W623" s="5"/>
      <c r="X623" s="5"/>
    </row>
    <row r="624" spans="1:24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30" t="str">
        <f>TEXT(CrowdfundingTable[[#This Row],[Date Created Conversion]],"ddd")</f>
        <v>Sun</v>
      </c>
      <c r="Q624" s="30">
        <f>_xlfn.DAYS(CrowdfundingTable[[#This Row],[Date Ended Conversion]],CrowdfundingTable[[#This Row],[Date Created Conversion]])</f>
        <v>26</v>
      </c>
      <c r="R624" s="5" t="b">
        <v>0</v>
      </c>
      <c r="S624" s="5" t="b">
        <v>0</v>
      </c>
      <c r="T624" s="5" t="s">
        <v>60</v>
      </c>
      <c r="U624" s="5" t="s">
        <v>2039</v>
      </c>
      <c r="V624" s="5" t="s">
        <v>2052</v>
      </c>
      <c r="W624" s="5"/>
      <c r="X624" s="5"/>
    </row>
    <row r="625" spans="1:24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30" t="str">
        <f>TEXT(CrowdfundingTable[[#This Row],[Date Created Conversion]],"ddd")</f>
        <v>Thu</v>
      </c>
      <c r="Q625" s="30">
        <f>_xlfn.DAYS(CrowdfundingTable[[#This Row],[Date Ended Conversion]],CrowdfundingTable[[#This Row],[Date Created Conversion]])</f>
        <v>5</v>
      </c>
      <c r="R625" s="5" t="b">
        <v>0</v>
      </c>
      <c r="S625" s="5" t="b">
        <v>0</v>
      </c>
      <c r="T625" s="5" t="s">
        <v>33</v>
      </c>
      <c r="U625" s="5" t="s">
        <v>2043</v>
      </c>
      <c r="V625" s="5" t="s">
        <v>2058</v>
      </c>
      <c r="W625" s="5"/>
      <c r="X625" s="5"/>
    </row>
    <row r="626" spans="1:24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30" t="str">
        <f>TEXT(CrowdfundingTable[[#This Row],[Date Created Conversion]],"ddd")</f>
        <v>Sun</v>
      </c>
      <c r="Q626" s="30">
        <f>_xlfn.DAYS(CrowdfundingTable[[#This Row],[Date Ended Conversion]],CrowdfundingTable[[#This Row],[Date Created Conversion]])</f>
        <v>6</v>
      </c>
      <c r="R626" s="5" t="b">
        <v>0</v>
      </c>
      <c r="S626" s="5" t="b">
        <v>0</v>
      </c>
      <c r="T626" s="5" t="s">
        <v>122</v>
      </c>
      <c r="U626" s="5" t="s">
        <v>2040</v>
      </c>
      <c r="V626" s="5" t="s">
        <v>2057</v>
      </c>
      <c r="W626" s="5"/>
      <c r="X626" s="5"/>
    </row>
    <row r="627" spans="1:24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30" t="str">
        <f>TEXT(CrowdfundingTable[[#This Row],[Date Created Conversion]],"ddd")</f>
        <v>Mon</v>
      </c>
      <c r="Q627" s="30">
        <f>_xlfn.DAYS(CrowdfundingTable[[#This Row],[Date Ended Conversion]],CrowdfundingTable[[#This Row],[Date Created Conversion]])</f>
        <v>14</v>
      </c>
      <c r="R627" s="5" t="b">
        <v>0</v>
      </c>
      <c r="S627" s="5" t="b">
        <v>0</v>
      </c>
      <c r="T627" s="5" t="s">
        <v>33</v>
      </c>
      <c r="U627" s="5" t="s">
        <v>2043</v>
      </c>
      <c r="V627" s="5" t="s">
        <v>2058</v>
      </c>
      <c r="W627" s="5"/>
      <c r="X627" s="5"/>
    </row>
    <row r="628" spans="1:24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30" t="str">
        <f>TEXT(CrowdfundingTable[[#This Row],[Date Created Conversion]],"ddd")</f>
        <v>Tue</v>
      </c>
      <c r="Q628" s="30">
        <f>_xlfn.DAYS(CrowdfundingTable[[#This Row],[Date Ended Conversion]],CrowdfundingTable[[#This Row],[Date Created Conversion]])</f>
        <v>9</v>
      </c>
      <c r="R628" s="5" t="b">
        <v>0</v>
      </c>
      <c r="S628" s="5" t="b">
        <v>1</v>
      </c>
      <c r="T628" s="5" t="s">
        <v>33</v>
      </c>
      <c r="U628" s="5" t="s">
        <v>2043</v>
      </c>
      <c r="V628" s="5" t="s">
        <v>2058</v>
      </c>
      <c r="W628" s="5"/>
      <c r="X628" s="5"/>
    </row>
    <row r="629" spans="1:24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30" t="str">
        <f>TEXT(CrowdfundingTable[[#This Row],[Date Created Conversion]],"ddd")</f>
        <v>Wed</v>
      </c>
      <c r="Q629" s="30">
        <f>_xlfn.DAYS(CrowdfundingTable[[#This Row],[Date Ended Conversion]],CrowdfundingTable[[#This Row],[Date Created Conversion]])</f>
        <v>24</v>
      </c>
      <c r="R629" s="5" t="b">
        <v>1</v>
      </c>
      <c r="S629" s="5" t="b">
        <v>0</v>
      </c>
      <c r="T629" s="5" t="s">
        <v>17</v>
      </c>
      <c r="U629" s="5" t="s">
        <v>2036</v>
      </c>
      <c r="V629" s="5" t="s">
        <v>2051</v>
      </c>
      <c r="W629" s="5"/>
      <c r="X629" s="5"/>
    </row>
    <row r="630" spans="1:24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30" t="str">
        <f>TEXT(CrowdfundingTable[[#This Row],[Date Created Conversion]],"ddd")</f>
        <v>Mon</v>
      </c>
      <c r="Q630" s="30">
        <f>_xlfn.DAYS(CrowdfundingTable[[#This Row],[Date Ended Conversion]],CrowdfundingTable[[#This Row],[Date Created Conversion]])</f>
        <v>3</v>
      </c>
      <c r="R630" s="5" t="b">
        <v>0</v>
      </c>
      <c r="S630" s="5" t="b">
        <v>0</v>
      </c>
      <c r="T630" s="5" t="s">
        <v>60</v>
      </c>
      <c r="U630" s="5" t="s">
        <v>2039</v>
      </c>
      <c r="V630" s="5" t="s">
        <v>2052</v>
      </c>
      <c r="W630" s="5"/>
      <c r="X630" s="5"/>
    </row>
    <row r="631" spans="1:24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30" t="str">
        <f>TEXT(CrowdfundingTable[[#This Row],[Date Created Conversion]],"ddd")</f>
        <v>Wed</v>
      </c>
      <c r="Q631" s="30">
        <f>_xlfn.DAYS(CrowdfundingTable[[#This Row],[Date Ended Conversion]],CrowdfundingTable[[#This Row],[Date Created Conversion]])</f>
        <v>2</v>
      </c>
      <c r="R631" s="5" t="b">
        <v>0</v>
      </c>
      <c r="S631" s="5" t="b">
        <v>1</v>
      </c>
      <c r="T631" s="5" t="s">
        <v>33</v>
      </c>
      <c r="U631" s="5" t="s">
        <v>2043</v>
      </c>
      <c r="V631" s="5" t="s">
        <v>2058</v>
      </c>
      <c r="W631" s="5"/>
      <c r="X631" s="5"/>
    </row>
    <row r="632" spans="1:24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30" t="str">
        <f>TEXT(CrowdfundingTable[[#This Row],[Date Created Conversion]],"ddd")</f>
        <v>Wed</v>
      </c>
      <c r="Q632" s="30">
        <f>_xlfn.DAYS(CrowdfundingTable[[#This Row],[Date Ended Conversion]],CrowdfundingTable[[#This Row],[Date Created Conversion]])</f>
        <v>11</v>
      </c>
      <c r="R632" s="5" t="b">
        <v>0</v>
      </c>
      <c r="S632" s="5" t="b">
        <v>1</v>
      </c>
      <c r="T632" s="5" t="s">
        <v>33</v>
      </c>
      <c r="U632" s="5" t="s">
        <v>2043</v>
      </c>
      <c r="V632" s="5" t="s">
        <v>2058</v>
      </c>
      <c r="W632" s="5"/>
      <c r="X632" s="5"/>
    </row>
    <row r="633" spans="1:24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30" t="str">
        <f>TEXT(CrowdfundingTable[[#This Row],[Date Created Conversion]],"ddd")</f>
        <v>Tue</v>
      </c>
      <c r="Q633" s="30">
        <f>_xlfn.DAYS(CrowdfundingTable[[#This Row],[Date Ended Conversion]],CrowdfundingTable[[#This Row],[Date Created Conversion]])</f>
        <v>4</v>
      </c>
      <c r="R633" s="5" t="b">
        <v>0</v>
      </c>
      <c r="S633" s="5" t="b">
        <v>0</v>
      </c>
      <c r="T633" s="5" t="s">
        <v>33</v>
      </c>
      <c r="U633" s="5" t="s">
        <v>2043</v>
      </c>
      <c r="V633" s="5" t="s">
        <v>2058</v>
      </c>
      <c r="W633" s="5"/>
      <c r="X633" s="5"/>
    </row>
    <row r="634" spans="1:24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30" t="str">
        <f>TEXT(CrowdfundingTable[[#This Row],[Date Created Conversion]],"ddd")</f>
        <v>Sun</v>
      </c>
      <c r="Q634" s="30">
        <f>_xlfn.DAYS(CrowdfundingTable[[#This Row],[Date Ended Conversion]],CrowdfundingTable[[#This Row],[Date Created Conversion]])</f>
        <v>18</v>
      </c>
      <c r="R634" s="5" t="b">
        <v>0</v>
      </c>
      <c r="S634" s="5" t="b">
        <v>0</v>
      </c>
      <c r="T634" s="5" t="s">
        <v>33</v>
      </c>
      <c r="U634" s="5" t="s">
        <v>2043</v>
      </c>
      <c r="V634" s="5" t="s">
        <v>2058</v>
      </c>
      <c r="W634" s="5"/>
      <c r="X634" s="5"/>
    </row>
    <row r="635" spans="1:24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30" t="str">
        <f>TEXT(CrowdfundingTable[[#This Row],[Date Created Conversion]],"ddd")</f>
        <v>Sat</v>
      </c>
      <c r="Q635" s="30">
        <f>_xlfn.DAYS(CrowdfundingTable[[#This Row],[Date Ended Conversion]],CrowdfundingTable[[#This Row],[Date Created Conversion]])</f>
        <v>4</v>
      </c>
      <c r="R635" s="5" t="b">
        <v>0</v>
      </c>
      <c r="S635" s="5" t="b">
        <v>0</v>
      </c>
      <c r="T635" s="5" t="s">
        <v>71</v>
      </c>
      <c r="U635" s="5" t="s">
        <v>2035</v>
      </c>
      <c r="V635" s="5" t="s">
        <v>2045</v>
      </c>
      <c r="W635" s="5"/>
      <c r="X635" s="5"/>
    </row>
    <row r="636" spans="1:24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30" t="str">
        <f>TEXT(CrowdfundingTable[[#This Row],[Date Created Conversion]],"ddd")</f>
        <v>Sat</v>
      </c>
      <c r="Q636" s="30">
        <f>_xlfn.DAYS(CrowdfundingTable[[#This Row],[Date Ended Conversion]],CrowdfundingTable[[#This Row],[Date Created Conversion]])</f>
        <v>14</v>
      </c>
      <c r="R636" s="5" t="b">
        <v>0</v>
      </c>
      <c r="S636" s="5" t="b">
        <v>0</v>
      </c>
      <c r="T636" s="5" t="s">
        <v>269</v>
      </c>
      <c r="U636" s="5" t="s">
        <v>2035</v>
      </c>
      <c r="V636" s="5" t="s">
        <v>2063</v>
      </c>
      <c r="W636" s="5"/>
      <c r="X636" s="5"/>
    </row>
    <row r="637" spans="1:24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30" t="str">
        <f>TEXT(CrowdfundingTable[[#This Row],[Date Created Conversion]],"ddd")</f>
        <v>Sat</v>
      </c>
      <c r="Q637" s="30">
        <f>_xlfn.DAYS(CrowdfundingTable[[#This Row],[Date Ended Conversion]],CrowdfundingTable[[#This Row],[Date Created Conversion]])</f>
        <v>32</v>
      </c>
      <c r="R637" s="5" t="b">
        <v>0</v>
      </c>
      <c r="S637" s="5" t="b">
        <v>0</v>
      </c>
      <c r="T637" s="5" t="s">
        <v>269</v>
      </c>
      <c r="U637" s="5" t="s">
        <v>2035</v>
      </c>
      <c r="V637" s="5" t="s">
        <v>2063</v>
      </c>
      <c r="W637" s="5"/>
      <c r="X637" s="5"/>
    </row>
    <row r="638" spans="1:24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30" t="str">
        <f>TEXT(CrowdfundingTable[[#This Row],[Date Created Conversion]],"ddd")</f>
        <v>Wed</v>
      </c>
      <c r="Q638" s="30">
        <f>_xlfn.DAYS(CrowdfundingTable[[#This Row],[Date Ended Conversion]],CrowdfundingTable[[#This Row],[Date Created Conversion]])</f>
        <v>45</v>
      </c>
      <c r="R638" s="5" t="b">
        <v>0</v>
      </c>
      <c r="S638" s="5" t="b">
        <v>1</v>
      </c>
      <c r="T638" s="5" t="s">
        <v>71</v>
      </c>
      <c r="U638" s="5" t="s">
        <v>2035</v>
      </c>
      <c r="V638" s="5" t="s">
        <v>2045</v>
      </c>
      <c r="W638" s="5"/>
      <c r="X638" s="5"/>
    </row>
    <row r="639" spans="1:24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30" t="str">
        <f>TEXT(CrowdfundingTable[[#This Row],[Date Created Conversion]],"ddd")</f>
        <v>Mon</v>
      </c>
      <c r="Q639" s="30">
        <f>_xlfn.DAYS(CrowdfundingTable[[#This Row],[Date Ended Conversion]],CrowdfundingTable[[#This Row],[Date Created Conversion]])</f>
        <v>8</v>
      </c>
      <c r="R639" s="5" t="b">
        <v>0</v>
      </c>
      <c r="S639" s="5" t="b">
        <v>0</v>
      </c>
      <c r="T639" s="5" t="s">
        <v>33</v>
      </c>
      <c r="U639" s="5" t="s">
        <v>2043</v>
      </c>
      <c r="V639" s="5" t="s">
        <v>2058</v>
      </c>
      <c r="W639" s="5"/>
      <c r="X639" s="5"/>
    </row>
    <row r="640" spans="1:24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30" t="str">
        <f>TEXT(CrowdfundingTable[[#This Row],[Date Created Conversion]],"ddd")</f>
        <v>Tue</v>
      </c>
      <c r="Q640" s="30">
        <f>_xlfn.DAYS(CrowdfundingTable[[#This Row],[Date Ended Conversion]],CrowdfundingTable[[#This Row],[Date Created Conversion]])</f>
        <v>12</v>
      </c>
      <c r="R640" s="5" t="b">
        <v>0</v>
      </c>
      <c r="S640" s="5" t="b">
        <v>1</v>
      </c>
      <c r="T640" s="5" t="s">
        <v>33</v>
      </c>
      <c r="U640" s="5" t="s">
        <v>2043</v>
      </c>
      <c r="V640" s="5" t="s">
        <v>2058</v>
      </c>
      <c r="W640" s="5"/>
      <c r="X640" s="5"/>
    </row>
    <row r="641" spans="1:24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30" t="str">
        <f>TEXT(CrowdfundingTable[[#This Row],[Date Created Conversion]],"ddd")</f>
        <v>Sat</v>
      </c>
      <c r="Q641" s="30">
        <f>_xlfn.DAYS(CrowdfundingTable[[#This Row],[Date Ended Conversion]],CrowdfundingTable[[#This Row],[Date Created Conversion]])</f>
        <v>0</v>
      </c>
      <c r="R641" s="5" t="b">
        <v>0</v>
      </c>
      <c r="S641" s="5" t="b">
        <v>1</v>
      </c>
      <c r="T641" s="5" t="s">
        <v>53</v>
      </c>
      <c r="U641" s="5" t="s">
        <v>2035</v>
      </c>
      <c r="V641" s="5" t="s">
        <v>2048</v>
      </c>
      <c r="W641" s="5"/>
      <c r="X641" s="5"/>
    </row>
    <row r="642" spans="1:24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30" t="str">
        <f>TEXT(CrowdfundingTable[[#This Row],[Date Created Conversion]],"ddd")</f>
        <v>Mon</v>
      </c>
      <c r="Q642" s="30">
        <f>_xlfn.DAYS(CrowdfundingTable[[#This Row],[Date Ended Conversion]],CrowdfundingTable[[#This Row],[Date Created Conversion]])</f>
        <v>3</v>
      </c>
      <c r="R642" s="5" t="b">
        <v>0</v>
      </c>
      <c r="S642" s="5" t="b">
        <v>0</v>
      </c>
      <c r="T642" s="5" t="s">
        <v>33</v>
      </c>
      <c r="U642" s="5" t="s">
        <v>2043</v>
      </c>
      <c r="V642" s="5" t="s">
        <v>2058</v>
      </c>
      <c r="W642" s="5"/>
      <c r="X642" s="5"/>
    </row>
    <row r="643" spans="1:24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30" t="str">
        <f>TEXT(CrowdfundingTable[[#This Row],[Date Created Conversion]],"ddd")</f>
        <v>Mon</v>
      </c>
      <c r="Q643" s="30">
        <f>_xlfn.DAYS(CrowdfundingTable[[#This Row],[Date Ended Conversion]],CrowdfundingTable[[#This Row],[Date Created Conversion]])</f>
        <v>28</v>
      </c>
      <c r="R643" s="5" t="b">
        <v>0</v>
      </c>
      <c r="S643" s="5" t="b">
        <v>0</v>
      </c>
      <c r="T643" s="5" t="s">
        <v>33</v>
      </c>
      <c r="U643" s="5" t="s">
        <v>2043</v>
      </c>
      <c r="V643" s="5" t="s">
        <v>2058</v>
      </c>
      <c r="W643" s="5"/>
      <c r="X643" s="5"/>
    </row>
    <row r="644" spans="1:24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30" t="str">
        <f>TEXT(CrowdfundingTable[[#This Row],[Date Created Conversion]],"ddd")</f>
        <v>Mon</v>
      </c>
      <c r="Q644" s="30">
        <f>_xlfn.DAYS(CrowdfundingTable[[#This Row],[Date Ended Conversion]],CrowdfundingTable[[#This Row],[Date Created Conversion]])</f>
        <v>9</v>
      </c>
      <c r="R644" s="5" t="b">
        <v>0</v>
      </c>
      <c r="S644" s="5" t="b">
        <v>0</v>
      </c>
      <c r="T644" s="5" t="s">
        <v>65</v>
      </c>
      <c r="U644" s="5" t="s">
        <v>2042</v>
      </c>
      <c r="V644" s="5" t="s">
        <v>2066</v>
      </c>
      <c r="W644" s="5"/>
      <c r="X644" s="5"/>
    </row>
    <row r="645" spans="1:24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30" t="str">
        <f>TEXT(CrowdfundingTable[[#This Row],[Date Created Conversion]],"ddd")</f>
        <v>Wed</v>
      </c>
      <c r="Q645" s="30">
        <f>_xlfn.DAYS(CrowdfundingTable[[#This Row],[Date Ended Conversion]],CrowdfundingTable[[#This Row],[Date Created Conversion]])</f>
        <v>18</v>
      </c>
      <c r="R645" s="5" t="b">
        <v>0</v>
      </c>
      <c r="S645" s="5" t="b">
        <v>0</v>
      </c>
      <c r="T645" s="5" t="s">
        <v>33</v>
      </c>
      <c r="U645" s="5" t="s">
        <v>2043</v>
      </c>
      <c r="V645" s="5" t="s">
        <v>2058</v>
      </c>
      <c r="W645" s="5"/>
      <c r="X645" s="5"/>
    </row>
    <row r="646" spans="1:24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30" t="str">
        <f>TEXT(CrowdfundingTable[[#This Row],[Date Created Conversion]],"ddd")</f>
        <v>Tue</v>
      </c>
      <c r="Q646" s="30">
        <f>_xlfn.DAYS(CrowdfundingTable[[#This Row],[Date Ended Conversion]],CrowdfundingTable[[#This Row],[Date Created Conversion]])</f>
        <v>16</v>
      </c>
      <c r="R646" s="5" t="b">
        <v>0</v>
      </c>
      <c r="S646" s="5" t="b">
        <v>0</v>
      </c>
      <c r="T646" s="5" t="s">
        <v>33</v>
      </c>
      <c r="U646" s="5" t="s">
        <v>2043</v>
      </c>
      <c r="V646" s="5" t="s">
        <v>2058</v>
      </c>
      <c r="W646" s="5"/>
      <c r="X646" s="5"/>
    </row>
    <row r="647" spans="1:24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30" t="str">
        <f>TEXT(CrowdfundingTable[[#This Row],[Date Created Conversion]],"ddd")</f>
        <v>Wed</v>
      </c>
      <c r="Q647" s="30">
        <f>_xlfn.DAYS(CrowdfundingTable[[#This Row],[Date Ended Conversion]],CrowdfundingTable[[#This Row],[Date Created Conversion]])</f>
        <v>21</v>
      </c>
      <c r="R647" s="5" t="b">
        <v>0</v>
      </c>
      <c r="S647" s="5" t="b">
        <v>1</v>
      </c>
      <c r="T647" s="5" t="s">
        <v>23</v>
      </c>
      <c r="U647" s="5" t="s">
        <v>2039</v>
      </c>
      <c r="V647" s="5" t="s">
        <v>2060</v>
      </c>
      <c r="W647" s="5"/>
      <c r="X647" s="5"/>
    </row>
    <row r="648" spans="1:24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30" t="str">
        <f>TEXT(CrowdfundingTable[[#This Row],[Date Created Conversion]],"ddd")</f>
        <v>Wed</v>
      </c>
      <c r="Q648" s="30">
        <f>_xlfn.DAYS(CrowdfundingTable[[#This Row],[Date Ended Conversion]],CrowdfundingTable[[#This Row],[Date Created Conversion]])</f>
        <v>11</v>
      </c>
      <c r="R648" s="5" t="b">
        <v>0</v>
      </c>
      <c r="S648" s="5" t="b">
        <v>0</v>
      </c>
      <c r="T648" s="5" t="s">
        <v>89</v>
      </c>
      <c r="U648" s="5" t="s">
        <v>2037</v>
      </c>
      <c r="V648" s="5" t="s">
        <v>2065</v>
      </c>
      <c r="W648" s="5"/>
      <c r="X648" s="5"/>
    </row>
    <row r="649" spans="1:24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30" t="str">
        <f>TEXT(CrowdfundingTable[[#This Row],[Date Created Conversion]],"ddd")</f>
        <v>Mon</v>
      </c>
      <c r="Q649" s="30">
        <f>_xlfn.DAYS(CrowdfundingTable[[#This Row],[Date Ended Conversion]],CrowdfundingTable[[#This Row],[Date Created Conversion]])</f>
        <v>24</v>
      </c>
      <c r="R649" s="5" t="b">
        <v>0</v>
      </c>
      <c r="S649" s="5" t="b">
        <v>0</v>
      </c>
      <c r="T649" s="5" t="s">
        <v>206</v>
      </c>
      <c r="U649" s="5" t="s">
        <v>2041</v>
      </c>
      <c r="V649" s="5" t="s">
        <v>2064</v>
      </c>
      <c r="W649" s="5"/>
      <c r="X649" s="5"/>
    </row>
    <row r="650" spans="1:24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30" t="str">
        <f>TEXT(CrowdfundingTable[[#This Row],[Date Created Conversion]],"ddd")</f>
        <v>Thu</v>
      </c>
      <c r="Q650" s="30">
        <f>_xlfn.DAYS(CrowdfundingTable[[#This Row],[Date Ended Conversion]],CrowdfundingTable[[#This Row],[Date Created Conversion]])</f>
        <v>18</v>
      </c>
      <c r="R650" s="5" t="b">
        <v>1</v>
      </c>
      <c r="S650" s="5" t="b">
        <v>0</v>
      </c>
      <c r="T650" s="5" t="s">
        <v>17</v>
      </c>
      <c r="U650" s="5" t="s">
        <v>2036</v>
      </c>
      <c r="V650" s="5" t="s">
        <v>2051</v>
      </c>
      <c r="W650" s="5"/>
      <c r="X650" s="5"/>
    </row>
    <row r="651" spans="1:24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30" t="str">
        <f>TEXT(CrowdfundingTable[[#This Row],[Date Created Conversion]],"ddd")</f>
        <v>Wed</v>
      </c>
      <c r="Q651" s="30">
        <f>_xlfn.DAYS(CrowdfundingTable[[#This Row],[Date Ended Conversion]],CrowdfundingTable[[#This Row],[Date Created Conversion]])</f>
        <v>11</v>
      </c>
      <c r="R651" s="5" t="b">
        <v>1</v>
      </c>
      <c r="S651" s="5" t="b">
        <v>1</v>
      </c>
      <c r="T651" s="5" t="s">
        <v>33</v>
      </c>
      <c r="U651" s="5" t="s">
        <v>2043</v>
      </c>
      <c r="V651" s="5" t="s">
        <v>2058</v>
      </c>
      <c r="W651" s="5"/>
      <c r="X651" s="5"/>
    </row>
    <row r="652" spans="1:24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30" t="str">
        <f>TEXT(CrowdfundingTable[[#This Row],[Date Created Conversion]],"ddd")</f>
        <v>Tue</v>
      </c>
      <c r="Q652" s="30">
        <f>_xlfn.DAYS(CrowdfundingTable[[#This Row],[Date Ended Conversion]],CrowdfundingTable[[#This Row],[Date Created Conversion]])</f>
        <v>27</v>
      </c>
      <c r="R652" s="5" t="b">
        <v>0</v>
      </c>
      <c r="S652" s="5" t="b">
        <v>0</v>
      </c>
      <c r="T652" s="5" t="s">
        <v>159</v>
      </c>
      <c r="U652" s="5" t="s">
        <v>2039</v>
      </c>
      <c r="V652" s="5" t="s">
        <v>2053</v>
      </c>
      <c r="W652" s="5"/>
      <c r="X652" s="5"/>
    </row>
    <row r="653" spans="1:24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30" t="str">
        <f>TEXT(CrowdfundingTable[[#This Row],[Date Created Conversion]],"ddd")</f>
        <v>Sat</v>
      </c>
      <c r="Q653" s="30">
        <f>_xlfn.DAYS(CrowdfundingTable[[#This Row],[Date Ended Conversion]],CrowdfundingTable[[#This Row],[Date Created Conversion]])</f>
        <v>15</v>
      </c>
      <c r="R653" s="5" t="b">
        <v>0</v>
      </c>
      <c r="S653" s="5" t="b">
        <v>0</v>
      </c>
      <c r="T653" s="5" t="s">
        <v>100</v>
      </c>
      <c r="U653" s="5" t="s">
        <v>2035</v>
      </c>
      <c r="V653" s="5" t="s">
        <v>2062</v>
      </c>
      <c r="W653" s="5"/>
      <c r="X653" s="5"/>
    </row>
    <row r="654" spans="1:24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30" t="str">
        <f>TEXT(CrowdfundingTable[[#This Row],[Date Created Conversion]],"ddd")</f>
        <v>Fri</v>
      </c>
      <c r="Q654" s="30">
        <f>_xlfn.DAYS(CrowdfundingTable[[#This Row],[Date Ended Conversion]],CrowdfundingTable[[#This Row],[Date Created Conversion]])</f>
        <v>43</v>
      </c>
      <c r="R654" s="5" t="b">
        <v>0</v>
      </c>
      <c r="S654" s="5" t="b">
        <v>0</v>
      </c>
      <c r="T654" s="5" t="s">
        <v>28</v>
      </c>
      <c r="U654" s="5" t="s">
        <v>2042</v>
      </c>
      <c r="V654" s="5" t="s">
        <v>2067</v>
      </c>
      <c r="W654" s="5"/>
      <c r="X654" s="5"/>
    </row>
    <row r="655" spans="1:24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30" t="str">
        <f>TEXT(CrowdfundingTable[[#This Row],[Date Created Conversion]],"ddd")</f>
        <v>Fri</v>
      </c>
      <c r="Q655" s="30">
        <f>_xlfn.DAYS(CrowdfundingTable[[#This Row],[Date Ended Conversion]],CrowdfundingTable[[#This Row],[Date Created Conversion]])</f>
        <v>2</v>
      </c>
      <c r="R655" s="5" t="b">
        <v>0</v>
      </c>
      <c r="S655" s="5" t="b">
        <v>0</v>
      </c>
      <c r="T655" s="5" t="s">
        <v>28</v>
      </c>
      <c r="U655" s="5" t="s">
        <v>2042</v>
      </c>
      <c r="V655" s="5" t="s">
        <v>2067</v>
      </c>
      <c r="W655" s="5"/>
      <c r="X655" s="5"/>
    </row>
    <row r="656" spans="1:24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30" t="str">
        <f>TEXT(CrowdfundingTable[[#This Row],[Date Created Conversion]],"ddd")</f>
        <v>Mon</v>
      </c>
      <c r="Q656" s="30">
        <f>_xlfn.DAYS(CrowdfundingTable[[#This Row],[Date Ended Conversion]],CrowdfundingTable[[#This Row],[Date Created Conversion]])</f>
        <v>5</v>
      </c>
      <c r="R656" s="5" t="b">
        <v>0</v>
      </c>
      <c r="S656" s="5" t="b">
        <v>0</v>
      </c>
      <c r="T656" s="5" t="s">
        <v>148</v>
      </c>
      <c r="U656" s="5" t="s">
        <v>2039</v>
      </c>
      <c r="V656" s="5" t="s">
        <v>2054</v>
      </c>
      <c r="W656" s="5"/>
      <c r="X656" s="5"/>
    </row>
    <row r="657" spans="1:24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30" t="str">
        <f>TEXT(CrowdfundingTable[[#This Row],[Date Created Conversion]],"ddd")</f>
        <v>Thu</v>
      </c>
      <c r="Q657" s="30">
        <f>_xlfn.DAYS(CrowdfundingTable[[#This Row],[Date Ended Conversion]],CrowdfundingTable[[#This Row],[Date Created Conversion]])</f>
        <v>13</v>
      </c>
      <c r="R657" s="5" t="b">
        <v>1</v>
      </c>
      <c r="S657" s="5" t="b">
        <v>0</v>
      </c>
      <c r="T657" s="5" t="s">
        <v>122</v>
      </c>
      <c r="U657" s="5" t="s">
        <v>2040</v>
      </c>
      <c r="V657" s="5" t="s">
        <v>2057</v>
      </c>
      <c r="W657" s="5"/>
      <c r="X657" s="5"/>
    </row>
    <row r="658" spans="1:24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30" t="str">
        <f>TEXT(CrowdfundingTable[[#This Row],[Date Created Conversion]],"ddd")</f>
        <v>Thu</v>
      </c>
      <c r="Q658" s="30">
        <f>_xlfn.DAYS(CrowdfundingTable[[#This Row],[Date Ended Conversion]],CrowdfundingTable[[#This Row],[Date Created Conversion]])</f>
        <v>5</v>
      </c>
      <c r="R658" s="5" t="b">
        <v>0</v>
      </c>
      <c r="S658" s="5" t="b">
        <v>0</v>
      </c>
      <c r="T658" s="5" t="s">
        <v>17</v>
      </c>
      <c r="U658" s="5" t="s">
        <v>2036</v>
      </c>
      <c r="V658" s="5" t="s">
        <v>2051</v>
      </c>
      <c r="W658" s="5"/>
      <c r="X658" s="5"/>
    </row>
    <row r="659" spans="1:24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30" t="str">
        <f>TEXT(CrowdfundingTable[[#This Row],[Date Created Conversion]],"ddd")</f>
        <v>Wed</v>
      </c>
      <c r="Q659" s="30">
        <f>_xlfn.DAYS(CrowdfundingTable[[#This Row],[Date Ended Conversion]],CrowdfundingTable[[#This Row],[Date Created Conversion]])</f>
        <v>16</v>
      </c>
      <c r="R659" s="5" t="b">
        <v>0</v>
      </c>
      <c r="S659" s="5" t="b">
        <v>0</v>
      </c>
      <c r="T659" s="5" t="s">
        <v>474</v>
      </c>
      <c r="U659" s="5" t="s">
        <v>2035</v>
      </c>
      <c r="V659" s="5" t="s">
        <v>2061</v>
      </c>
      <c r="W659" s="5"/>
      <c r="X659" s="5"/>
    </row>
    <row r="660" spans="1:24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30" t="str">
        <f>TEXT(CrowdfundingTable[[#This Row],[Date Created Conversion]],"ddd")</f>
        <v>Sun</v>
      </c>
      <c r="Q660" s="30">
        <f>_xlfn.DAYS(CrowdfundingTable[[#This Row],[Date Ended Conversion]],CrowdfundingTable[[#This Row],[Date Created Conversion]])</f>
        <v>23</v>
      </c>
      <c r="R660" s="5" t="b">
        <v>0</v>
      </c>
      <c r="S660" s="5" t="b">
        <v>0</v>
      </c>
      <c r="T660" s="5" t="s">
        <v>23</v>
      </c>
      <c r="U660" s="5" t="s">
        <v>2039</v>
      </c>
      <c r="V660" s="5" t="s">
        <v>2060</v>
      </c>
      <c r="W660" s="5"/>
      <c r="X660" s="5"/>
    </row>
    <row r="661" spans="1:24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30" t="str">
        <f>TEXT(CrowdfundingTable[[#This Row],[Date Created Conversion]],"ddd")</f>
        <v>Thu</v>
      </c>
      <c r="Q661" s="30">
        <f>_xlfn.DAYS(CrowdfundingTable[[#This Row],[Date Ended Conversion]],CrowdfundingTable[[#This Row],[Date Created Conversion]])</f>
        <v>1</v>
      </c>
      <c r="R661" s="5" t="b">
        <v>0</v>
      </c>
      <c r="S661" s="5" t="b">
        <v>0</v>
      </c>
      <c r="T661" s="5" t="s">
        <v>42</v>
      </c>
      <c r="U661" s="5" t="s">
        <v>2035</v>
      </c>
      <c r="V661" s="5" t="s">
        <v>2047</v>
      </c>
      <c r="W661" s="5"/>
      <c r="X661" s="5"/>
    </row>
    <row r="662" spans="1:24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30" t="str">
        <f>TEXT(CrowdfundingTable[[#This Row],[Date Created Conversion]],"ddd")</f>
        <v>Fri</v>
      </c>
      <c r="Q662" s="30">
        <f>_xlfn.DAYS(CrowdfundingTable[[#This Row],[Date Ended Conversion]],CrowdfundingTable[[#This Row],[Date Created Conversion]])</f>
        <v>9</v>
      </c>
      <c r="R662" s="5" t="b">
        <v>1</v>
      </c>
      <c r="S662" s="5" t="b">
        <v>0</v>
      </c>
      <c r="T662" s="5" t="s">
        <v>33</v>
      </c>
      <c r="U662" s="5" t="s">
        <v>2043</v>
      </c>
      <c r="V662" s="5" t="s">
        <v>2058</v>
      </c>
      <c r="W662" s="5"/>
      <c r="X662" s="5"/>
    </row>
    <row r="663" spans="1:24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30" t="str">
        <f>TEXT(CrowdfundingTable[[#This Row],[Date Created Conversion]],"ddd")</f>
        <v>Wed</v>
      </c>
      <c r="Q663" s="30">
        <f>_xlfn.DAYS(CrowdfundingTable[[#This Row],[Date Ended Conversion]],CrowdfundingTable[[#This Row],[Date Created Conversion]])</f>
        <v>30</v>
      </c>
      <c r="R663" s="5" t="b">
        <v>0</v>
      </c>
      <c r="S663" s="5" t="b">
        <v>0</v>
      </c>
      <c r="T663" s="5" t="s">
        <v>159</v>
      </c>
      <c r="U663" s="5" t="s">
        <v>2039</v>
      </c>
      <c r="V663" s="5" t="s">
        <v>2053</v>
      </c>
      <c r="W663" s="5"/>
      <c r="X663" s="5"/>
    </row>
    <row r="664" spans="1:24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30" t="str">
        <f>TEXT(CrowdfundingTable[[#This Row],[Date Created Conversion]],"ddd")</f>
        <v>Sun</v>
      </c>
      <c r="Q664" s="30">
        <f>_xlfn.DAYS(CrowdfundingTable[[#This Row],[Date Ended Conversion]],CrowdfundingTable[[#This Row],[Date Created Conversion]])</f>
        <v>4</v>
      </c>
      <c r="R664" s="5" t="b">
        <v>0</v>
      </c>
      <c r="S664" s="5" t="b">
        <v>0</v>
      </c>
      <c r="T664" s="5" t="s">
        <v>33</v>
      </c>
      <c r="U664" s="5" t="s">
        <v>2043</v>
      </c>
      <c r="V664" s="5" t="s">
        <v>2058</v>
      </c>
      <c r="W664" s="5"/>
      <c r="X664" s="5"/>
    </row>
    <row r="665" spans="1:24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30" t="str">
        <f>TEXT(CrowdfundingTable[[#This Row],[Date Created Conversion]],"ddd")</f>
        <v>Thu</v>
      </c>
      <c r="Q665" s="30">
        <f>_xlfn.DAYS(CrowdfundingTable[[#This Row],[Date Ended Conversion]],CrowdfundingTable[[#This Row],[Date Created Conversion]])</f>
        <v>23</v>
      </c>
      <c r="R665" s="5" t="b">
        <v>0</v>
      </c>
      <c r="S665" s="5" t="b">
        <v>0</v>
      </c>
      <c r="T665" s="5" t="s">
        <v>33</v>
      </c>
      <c r="U665" s="5" t="s">
        <v>2043</v>
      </c>
      <c r="V665" s="5" t="s">
        <v>2058</v>
      </c>
      <c r="W665" s="5"/>
      <c r="X665" s="5"/>
    </row>
    <row r="666" spans="1:24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30" t="str">
        <f>TEXT(CrowdfundingTable[[#This Row],[Date Created Conversion]],"ddd")</f>
        <v>Mon</v>
      </c>
      <c r="Q666" s="30">
        <f>_xlfn.DAYS(CrowdfundingTable[[#This Row],[Date Ended Conversion]],CrowdfundingTable[[#This Row],[Date Created Conversion]])</f>
        <v>10</v>
      </c>
      <c r="R666" s="5" t="b">
        <v>0</v>
      </c>
      <c r="S666" s="5" t="b">
        <v>0</v>
      </c>
      <c r="T666" s="5" t="s">
        <v>159</v>
      </c>
      <c r="U666" s="5" t="s">
        <v>2039</v>
      </c>
      <c r="V666" s="5" t="s">
        <v>2053</v>
      </c>
      <c r="W666" s="5"/>
      <c r="X666" s="5"/>
    </row>
    <row r="667" spans="1:24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30" t="str">
        <f>TEXT(CrowdfundingTable[[#This Row],[Date Created Conversion]],"ddd")</f>
        <v>Sat</v>
      </c>
      <c r="Q667" s="30">
        <f>_xlfn.DAYS(CrowdfundingTable[[#This Row],[Date Ended Conversion]],CrowdfundingTable[[#This Row],[Date Created Conversion]])</f>
        <v>14</v>
      </c>
      <c r="R667" s="5" t="b">
        <v>0</v>
      </c>
      <c r="S667" s="5" t="b">
        <v>1</v>
      </c>
      <c r="T667" s="5" t="s">
        <v>42</v>
      </c>
      <c r="U667" s="5" t="s">
        <v>2035</v>
      </c>
      <c r="V667" s="5" t="s">
        <v>2047</v>
      </c>
      <c r="W667" s="5"/>
      <c r="X667" s="5"/>
    </row>
    <row r="668" spans="1:24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30" t="str">
        <f>TEXT(CrowdfundingTable[[#This Row],[Date Created Conversion]],"ddd")</f>
        <v>Fri</v>
      </c>
      <c r="Q668" s="30">
        <f>_xlfn.DAYS(CrowdfundingTable[[#This Row],[Date Ended Conversion]],CrowdfundingTable[[#This Row],[Date Created Conversion]])</f>
        <v>6</v>
      </c>
      <c r="R668" s="5" t="b">
        <v>0</v>
      </c>
      <c r="S668" s="5" t="b">
        <v>1</v>
      </c>
      <c r="T668" s="5" t="s">
        <v>33</v>
      </c>
      <c r="U668" s="5" t="s">
        <v>2043</v>
      </c>
      <c r="V668" s="5" t="s">
        <v>2058</v>
      </c>
      <c r="W668" s="5"/>
      <c r="X668" s="5"/>
    </row>
    <row r="669" spans="1:24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30" t="str">
        <f>TEXT(CrowdfundingTable[[#This Row],[Date Created Conversion]],"ddd")</f>
        <v>Wed</v>
      </c>
      <c r="Q669" s="30">
        <f>_xlfn.DAYS(CrowdfundingTable[[#This Row],[Date Ended Conversion]],CrowdfundingTable[[#This Row],[Date Created Conversion]])</f>
        <v>9</v>
      </c>
      <c r="R669" s="5" t="b">
        <v>0</v>
      </c>
      <c r="S669" s="5" t="b">
        <v>0</v>
      </c>
      <c r="T669" s="5" t="s">
        <v>1029</v>
      </c>
      <c r="U669" s="5" t="s">
        <v>2038</v>
      </c>
      <c r="V669" s="5" t="s">
        <v>2046</v>
      </c>
      <c r="W669" s="5"/>
      <c r="X669" s="5"/>
    </row>
    <row r="670" spans="1:24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30" t="str">
        <f>TEXT(CrowdfundingTable[[#This Row],[Date Created Conversion]],"ddd")</f>
        <v>Wed</v>
      </c>
      <c r="Q670" s="30">
        <f>_xlfn.DAYS(CrowdfundingTable[[#This Row],[Date Ended Conversion]],CrowdfundingTable[[#This Row],[Date Created Conversion]])</f>
        <v>12</v>
      </c>
      <c r="R670" s="5" t="b">
        <v>0</v>
      </c>
      <c r="S670" s="5" t="b">
        <v>0</v>
      </c>
      <c r="T670" s="5" t="s">
        <v>33</v>
      </c>
      <c r="U670" s="5" t="s">
        <v>2043</v>
      </c>
      <c r="V670" s="5" t="s">
        <v>2058</v>
      </c>
      <c r="W670" s="5"/>
      <c r="X670" s="5"/>
    </row>
    <row r="671" spans="1:24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30" t="str">
        <f>TEXT(CrowdfundingTable[[#This Row],[Date Created Conversion]],"ddd")</f>
        <v>Mon</v>
      </c>
      <c r="Q671" s="30">
        <f>_xlfn.DAYS(CrowdfundingTable[[#This Row],[Date Ended Conversion]],CrowdfundingTable[[#This Row],[Date Created Conversion]])</f>
        <v>9</v>
      </c>
      <c r="R671" s="5" t="b">
        <v>0</v>
      </c>
      <c r="S671" s="5" t="b">
        <v>0</v>
      </c>
      <c r="T671" s="5" t="s">
        <v>33</v>
      </c>
      <c r="U671" s="5" t="s">
        <v>2043</v>
      </c>
      <c r="V671" s="5" t="s">
        <v>2058</v>
      </c>
      <c r="W671" s="5"/>
      <c r="X671" s="5"/>
    </row>
    <row r="672" spans="1:24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30" t="str">
        <f>TEXT(CrowdfundingTable[[#This Row],[Date Created Conversion]],"ddd")</f>
        <v>Thu</v>
      </c>
      <c r="Q672" s="30">
        <f>_xlfn.DAYS(CrowdfundingTable[[#This Row],[Date Ended Conversion]],CrowdfundingTable[[#This Row],[Date Created Conversion]])</f>
        <v>12</v>
      </c>
      <c r="R672" s="5" t="b">
        <v>0</v>
      </c>
      <c r="S672" s="5" t="b">
        <v>0</v>
      </c>
      <c r="T672" s="5" t="s">
        <v>60</v>
      </c>
      <c r="U672" s="5" t="s">
        <v>2039</v>
      </c>
      <c r="V672" s="5" t="s">
        <v>2052</v>
      </c>
      <c r="W672" s="5"/>
      <c r="X672" s="5"/>
    </row>
    <row r="673" spans="1:24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30" t="str">
        <f>TEXT(CrowdfundingTable[[#This Row],[Date Created Conversion]],"ddd")</f>
        <v>Sat</v>
      </c>
      <c r="Q673" s="30">
        <f>_xlfn.DAYS(CrowdfundingTable[[#This Row],[Date Ended Conversion]],CrowdfundingTable[[#This Row],[Date Created Conversion]])</f>
        <v>4</v>
      </c>
      <c r="R673" s="5" t="b">
        <v>0</v>
      </c>
      <c r="S673" s="5" t="b">
        <v>1</v>
      </c>
      <c r="T673" s="5" t="s">
        <v>33</v>
      </c>
      <c r="U673" s="5" t="s">
        <v>2043</v>
      </c>
      <c r="V673" s="5" t="s">
        <v>2058</v>
      </c>
      <c r="W673" s="5"/>
      <c r="X673" s="5"/>
    </row>
    <row r="674" spans="1:24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30" t="str">
        <f>TEXT(CrowdfundingTable[[#This Row],[Date Created Conversion]],"ddd")</f>
        <v>Wed</v>
      </c>
      <c r="Q674" s="30">
        <f>_xlfn.DAYS(CrowdfundingTable[[#This Row],[Date Ended Conversion]],CrowdfundingTable[[#This Row],[Date Created Conversion]])</f>
        <v>10</v>
      </c>
      <c r="R674" s="5" t="b">
        <v>0</v>
      </c>
      <c r="S674" s="5" t="b">
        <v>0</v>
      </c>
      <c r="T674" s="5" t="s">
        <v>33</v>
      </c>
      <c r="U674" s="5" t="s">
        <v>2043</v>
      </c>
      <c r="V674" s="5" t="s">
        <v>2058</v>
      </c>
      <c r="W674" s="5"/>
      <c r="X674" s="5"/>
    </row>
    <row r="675" spans="1:24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30" t="str">
        <f>TEXT(CrowdfundingTable[[#This Row],[Date Created Conversion]],"ddd")</f>
        <v>Fri</v>
      </c>
      <c r="Q675" s="30">
        <f>_xlfn.DAYS(CrowdfundingTable[[#This Row],[Date Ended Conversion]],CrowdfundingTable[[#This Row],[Date Created Conversion]])</f>
        <v>21</v>
      </c>
      <c r="R675" s="5" t="b">
        <v>0</v>
      </c>
      <c r="S675" s="5" t="b">
        <v>0</v>
      </c>
      <c r="T675" s="5" t="s">
        <v>60</v>
      </c>
      <c r="U675" s="5" t="s">
        <v>2039</v>
      </c>
      <c r="V675" s="5" t="s">
        <v>2052</v>
      </c>
      <c r="W675" s="5"/>
      <c r="X675" s="5"/>
    </row>
    <row r="676" spans="1:24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30" t="str">
        <f>TEXT(CrowdfundingTable[[#This Row],[Date Created Conversion]],"ddd")</f>
        <v>Fri</v>
      </c>
      <c r="Q676" s="30">
        <f>_xlfn.DAYS(CrowdfundingTable[[#This Row],[Date Ended Conversion]],CrowdfundingTable[[#This Row],[Date Created Conversion]])</f>
        <v>47</v>
      </c>
      <c r="R676" s="5" t="b">
        <v>0</v>
      </c>
      <c r="S676" s="5" t="b">
        <v>0</v>
      </c>
      <c r="T676" s="5" t="s">
        <v>122</v>
      </c>
      <c r="U676" s="5" t="s">
        <v>2040</v>
      </c>
      <c r="V676" s="5" t="s">
        <v>2057</v>
      </c>
      <c r="W676" s="5"/>
      <c r="X676" s="5"/>
    </row>
    <row r="677" spans="1:24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30" t="str">
        <f>TEXT(CrowdfundingTable[[#This Row],[Date Created Conversion]],"ddd")</f>
        <v>Wed</v>
      </c>
      <c r="Q677" s="30">
        <f>_xlfn.DAYS(CrowdfundingTable[[#This Row],[Date Ended Conversion]],CrowdfundingTable[[#This Row],[Date Created Conversion]])</f>
        <v>7</v>
      </c>
      <c r="R677" s="5" t="b">
        <v>0</v>
      </c>
      <c r="S677" s="5" t="b">
        <v>0</v>
      </c>
      <c r="T677" s="5" t="s">
        <v>1029</v>
      </c>
      <c r="U677" s="5" t="s">
        <v>2038</v>
      </c>
      <c r="V677" s="5" t="s">
        <v>2046</v>
      </c>
      <c r="W677" s="5"/>
      <c r="X677" s="5"/>
    </row>
    <row r="678" spans="1:24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30" t="str">
        <f>TEXT(CrowdfundingTable[[#This Row],[Date Created Conversion]],"ddd")</f>
        <v>Wed</v>
      </c>
      <c r="Q678" s="30">
        <f>_xlfn.DAYS(CrowdfundingTable[[#This Row],[Date Ended Conversion]],CrowdfundingTable[[#This Row],[Date Created Conversion]])</f>
        <v>9</v>
      </c>
      <c r="R678" s="5" t="b">
        <v>0</v>
      </c>
      <c r="S678" s="5" t="b">
        <v>0</v>
      </c>
      <c r="T678" s="5" t="s">
        <v>122</v>
      </c>
      <c r="U678" s="5" t="s">
        <v>2040</v>
      </c>
      <c r="V678" s="5" t="s">
        <v>2057</v>
      </c>
      <c r="W678" s="5"/>
      <c r="X678" s="5"/>
    </row>
    <row r="679" spans="1:24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30" t="str">
        <f>TEXT(CrowdfundingTable[[#This Row],[Date Created Conversion]],"ddd")</f>
        <v>Sun</v>
      </c>
      <c r="Q679" s="30">
        <f>_xlfn.DAYS(CrowdfundingTable[[#This Row],[Date Ended Conversion]],CrowdfundingTable[[#This Row],[Date Created Conversion]])</f>
        <v>50</v>
      </c>
      <c r="R679" s="5" t="b">
        <v>0</v>
      </c>
      <c r="S679" s="5" t="b">
        <v>0</v>
      </c>
      <c r="T679" s="5" t="s">
        <v>119</v>
      </c>
      <c r="U679" s="5" t="s">
        <v>2041</v>
      </c>
      <c r="V679" s="5" t="s">
        <v>2050</v>
      </c>
      <c r="W679" s="5"/>
      <c r="X679" s="5"/>
    </row>
    <row r="680" spans="1:24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30" t="str">
        <f>TEXT(CrowdfundingTable[[#This Row],[Date Created Conversion]],"ddd")</f>
        <v>Sat</v>
      </c>
      <c r="Q680" s="30">
        <f>_xlfn.DAYS(CrowdfundingTable[[#This Row],[Date Ended Conversion]],CrowdfundingTable[[#This Row],[Date Created Conversion]])</f>
        <v>2</v>
      </c>
      <c r="R680" s="5" t="b">
        <v>0</v>
      </c>
      <c r="S680" s="5" t="b">
        <v>0</v>
      </c>
      <c r="T680" s="5" t="s">
        <v>53</v>
      </c>
      <c r="U680" s="5" t="s">
        <v>2035</v>
      </c>
      <c r="V680" s="5" t="s">
        <v>2048</v>
      </c>
      <c r="W680" s="5"/>
      <c r="X680" s="5"/>
    </row>
    <row r="681" spans="1:24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30" t="str">
        <f>TEXT(CrowdfundingTable[[#This Row],[Date Created Conversion]],"ddd")</f>
        <v>Fri</v>
      </c>
      <c r="Q681" s="30">
        <f>_xlfn.DAYS(CrowdfundingTable[[#This Row],[Date Ended Conversion]],CrowdfundingTable[[#This Row],[Date Created Conversion]])</f>
        <v>5</v>
      </c>
      <c r="R681" s="5" t="b">
        <v>0</v>
      </c>
      <c r="S681" s="5" t="b">
        <v>1</v>
      </c>
      <c r="T681" s="5" t="s">
        <v>17</v>
      </c>
      <c r="U681" s="5" t="s">
        <v>2036</v>
      </c>
      <c r="V681" s="5" t="s">
        <v>2051</v>
      </c>
      <c r="W681" s="5"/>
      <c r="X681" s="5"/>
    </row>
    <row r="682" spans="1:24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30" t="str">
        <f>TEXT(CrowdfundingTable[[#This Row],[Date Created Conversion]],"ddd")</f>
        <v>Sat</v>
      </c>
      <c r="Q682" s="30">
        <f>_xlfn.DAYS(CrowdfundingTable[[#This Row],[Date Ended Conversion]],CrowdfundingTable[[#This Row],[Date Created Conversion]])</f>
        <v>2</v>
      </c>
      <c r="R682" s="5" t="b">
        <v>0</v>
      </c>
      <c r="S682" s="5" t="b">
        <v>1</v>
      </c>
      <c r="T682" s="5" t="s">
        <v>292</v>
      </c>
      <c r="U682" s="5" t="s">
        <v>2037</v>
      </c>
      <c r="V682" s="5" t="s">
        <v>2055</v>
      </c>
      <c r="W682" s="5"/>
      <c r="X682" s="5"/>
    </row>
    <row r="683" spans="1:24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30" t="str">
        <f>TEXT(CrowdfundingTable[[#This Row],[Date Created Conversion]],"ddd")</f>
        <v>Wed</v>
      </c>
      <c r="Q683" s="30">
        <f>_xlfn.DAYS(CrowdfundingTable[[#This Row],[Date Ended Conversion]],CrowdfundingTable[[#This Row],[Date Created Conversion]])</f>
        <v>6</v>
      </c>
      <c r="R683" s="5" t="b">
        <v>0</v>
      </c>
      <c r="S683" s="5" t="b">
        <v>0</v>
      </c>
      <c r="T683" s="5" t="s">
        <v>33</v>
      </c>
      <c r="U683" s="5" t="s">
        <v>2043</v>
      </c>
      <c r="V683" s="5" t="s">
        <v>2058</v>
      </c>
      <c r="W683" s="5"/>
      <c r="X683" s="5"/>
    </row>
    <row r="684" spans="1:24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30" t="str">
        <f>TEXT(CrowdfundingTable[[#This Row],[Date Created Conversion]],"ddd")</f>
        <v>Wed</v>
      </c>
      <c r="Q684" s="30">
        <f>_xlfn.DAYS(CrowdfundingTable[[#This Row],[Date Ended Conversion]],CrowdfundingTable[[#This Row],[Date Created Conversion]])</f>
        <v>9</v>
      </c>
      <c r="R684" s="5" t="b">
        <v>0</v>
      </c>
      <c r="S684" s="5" t="b">
        <v>0</v>
      </c>
      <c r="T684" s="5" t="s">
        <v>33</v>
      </c>
      <c r="U684" s="5" t="s">
        <v>2043</v>
      </c>
      <c r="V684" s="5" t="s">
        <v>2058</v>
      </c>
      <c r="W684" s="5"/>
      <c r="X684" s="5"/>
    </row>
    <row r="685" spans="1:24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30" t="str">
        <f>TEXT(CrowdfundingTable[[#This Row],[Date Created Conversion]],"ddd")</f>
        <v>Sun</v>
      </c>
      <c r="Q685" s="30">
        <f>_xlfn.DAYS(CrowdfundingTable[[#This Row],[Date Ended Conversion]],CrowdfundingTable[[#This Row],[Date Created Conversion]])</f>
        <v>2</v>
      </c>
      <c r="R685" s="5" t="b">
        <v>0</v>
      </c>
      <c r="S685" s="5" t="b">
        <v>0</v>
      </c>
      <c r="T685" s="5" t="s">
        <v>33</v>
      </c>
      <c r="U685" s="5" t="s">
        <v>2043</v>
      </c>
      <c r="V685" s="5" t="s">
        <v>2058</v>
      </c>
      <c r="W685" s="5"/>
      <c r="X685" s="5"/>
    </row>
    <row r="686" spans="1:24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30" t="str">
        <f>TEXT(CrowdfundingTable[[#This Row],[Date Created Conversion]],"ddd")</f>
        <v>Tue</v>
      </c>
      <c r="Q686" s="30">
        <f>_xlfn.DAYS(CrowdfundingTable[[#This Row],[Date Ended Conversion]],CrowdfundingTable[[#This Row],[Date Created Conversion]])</f>
        <v>20</v>
      </c>
      <c r="R686" s="5" t="b">
        <v>0</v>
      </c>
      <c r="S686" s="5" t="b">
        <v>0</v>
      </c>
      <c r="T686" s="5" t="s">
        <v>68</v>
      </c>
      <c r="U686" s="5" t="s">
        <v>2041</v>
      </c>
      <c r="V686" s="5" t="s">
        <v>2056</v>
      </c>
      <c r="W686" s="5"/>
      <c r="X686" s="5"/>
    </row>
    <row r="687" spans="1:24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30" t="str">
        <f>TEXT(CrowdfundingTable[[#This Row],[Date Created Conversion]],"ddd")</f>
        <v>Sun</v>
      </c>
      <c r="Q687" s="30">
        <f>_xlfn.DAYS(CrowdfundingTable[[#This Row],[Date Ended Conversion]],CrowdfundingTable[[#This Row],[Date Created Conversion]])</f>
        <v>24</v>
      </c>
      <c r="R687" s="5" t="b">
        <v>0</v>
      </c>
      <c r="S687" s="5" t="b">
        <v>0</v>
      </c>
      <c r="T687" s="5" t="s">
        <v>33</v>
      </c>
      <c r="U687" s="5" t="s">
        <v>2043</v>
      </c>
      <c r="V687" s="5" t="s">
        <v>2058</v>
      </c>
      <c r="W687" s="5"/>
      <c r="X687" s="5"/>
    </row>
    <row r="688" spans="1:24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30" t="str">
        <f>TEXT(CrowdfundingTable[[#This Row],[Date Created Conversion]],"ddd")</f>
        <v>Tue</v>
      </c>
      <c r="Q688" s="30">
        <f>_xlfn.DAYS(CrowdfundingTable[[#This Row],[Date Ended Conversion]],CrowdfundingTable[[#This Row],[Date Created Conversion]])</f>
        <v>11</v>
      </c>
      <c r="R688" s="5" t="b">
        <v>0</v>
      </c>
      <c r="S688" s="5" t="b">
        <v>0</v>
      </c>
      <c r="T688" s="5" t="s">
        <v>65</v>
      </c>
      <c r="U688" s="5" t="s">
        <v>2042</v>
      </c>
      <c r="V688" s="5" t="s">
        <v>2066</v>
      </c>
      <c r="W688" s="5"/>
      <c r="X688" s="5"/>
    </row>
    <row r="689" spans="1:24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30" t="str">
        <f>TEXT(CrowdfundingTable[[#This Row],[Date Created Conversion]],"ddd")</f>
        <v>Sun</v>
      </c>
      <c r="Q689" s="30">
        <f>_xlfn.DAYS(CrowdfundingTable[[#This Row],[Date Ended Conversion]],CrowdfundingTable[[#This Row],[Date Created Conversion]])</f>
        <v>3</v>
      </c>
      <c r="R689" s="5" t="b">
        <v>0</v>
      </c>
      <c r="S689" s="5" t="b">
        <v>0</v>
      </c>
      <c r="T689" s="5" t="s">
        <v>33</v>
      </c>
      <c r="U689" s="5" t="s">
        <v>2043</v>
      </c>
      <c r="V689" s="5" t="s">
        <v>2058</v>
      </c>
      <c r="W689" s="5"/>
      <c r="X689" s="5"/>
    </row>
    <row r="690" spans="1:24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30" t="str">
        <f>TEXT(CrowdfundingTable[[#This Row],[Date Created Conversion]],"ddd")</f>
        <v>Thu</v>
      </c>
      <c r="Q690" s="30">
        <f>_xlfn.DAYS(CrowdfundingTable[[#This Row],[Date Ended Conversion]],CrowdfundingTable[[#This Row],[Date Created Conversion]])</f>
        <v>16</v>
      </c>
      <c r="R690" s="5" t="b">
        <v>0</v>
      </c>
      <c r="S690" s="5" t="b">
        <v>1</v>
      </c>
      <c r="T690" s="5" t="s">
        <v>269</v>
      </c>
      <c r="U690" s="5" t="s">
        <v>2035</v>
      </c>
      <c r="V690" s="5" t="s">
        <v>2063</v>
      </c>
      <c r="W690" s="5"/>
      <c r="X690" s="5"/>
    </row>
    <row r="691" spans="1:24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30" t="str">
        <f>TEXT(CrowdfundingTable[[#This Row],[Date Created Conversion]],"ddd")</f>
        <v>Tue</v>
      </c>
      <c r="Q691" s="30">
        <f>_xlfn.DAYS(CrowdfundingTable[[#This Row],[Date Ended Conversion]],CrowdfundingTable[[#This Row],[Date Created Conversion]])</f>
        <v>12</v>
      </c>
      <c r="R691" s="5" t="b">
        <v>0</v>
      </c>
      <c r="S691" s="5" t="b">
        <v>0</v>
      </c>
      <c r="T691" s="5" t="s">
        <v>28</v>
      </c>
      <c r="U691" s="5" t="s">
        <v>2042</v>
      </c>
      <c r="V691" s="5" t="s">
        <v>2067</v>
      </c>
      <c r="W691" s="5"/>
      <c r="X691" s="5"/>
    </row>
    <row r="692" spans="1:24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30" t="str">
        <f>TEXT(CrowdfundingTable[[#This Row],[Date Created Conversion]],"ddd")</f>
        <v>Sun</v>
      </c>
      <c r="Q692" s="30">
        <f>_xlfn.DAYS(CrowdfundingTable[[#This Row],[Date Ended Conversion]],CrowdfundingTable[[#This Row],[Date Created Conversion]])</f>
        <v>6</v>
      </c>
      <c r="R692" s="5" t="b">
        <v>0</v>
      </c>
      <c r="S692" s="5" t="b">
        <v>1</v>
      </c>
      <c r="T692" s="5" t="s">
        <v>42</v>
      </c>
      <c r="U692" s="5" t="s">
        <v>2035</v>
      </c>
      <c r="V692" s="5" t="s">
        <v>2047</v>
      </c>
      <c r="W692" s="5"/>
      <c r="X692" s="5"/>
    </row>
    <row r="693" spans="1:24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30" t="str">
        <f>TEXT(CrowdfundingTable[[#This Row],[Date Created Conversion]],"ddd")</f>
        <v>Wed</v>
      </c>
      <c r="Q693" s="30">
        <f>_xlfn.DAYS(CrowdfundingTable[[#This Row],[Date Ended Conversion]],CrowdfundingTable[[#This Row],[Date Created Conversion]])</f>
        <v>17</v>
      </c>
      <c r="R693" s="5" t="b">
        <v>1</v>
      </c>
      <c r="S693" s="5" t="b">
        <v>1</v>
      </c>
      <c r="T693" s="5" t="s">
        <v>42</v>
      </c>
      <c r="U693" s="5" t="s">
        <v>2035</v>
      </c>
      <c r="V693" s="5" t="s">
        <v>2047</v>
      </c>
      <c r="W693" s="5"/>
      <c r="X693" s="5"/>
    </row>
    <row r="694" spans="1:24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30" t="str">
        <f>TEXT(CrowdfundingTable[[#This Row],[Date Created Conversion]],"ddd")</f>
        <v>Tue</v>
      </c>
      <c r="Q694" s="30">
        <f>_xlfn.DAYS(CrowdfundingTable[[#This Row],[Date Ended Conversion]],CrowdfundingTable[[#This Row],[Date Created Conversion]])</f>
        <v>18</v>
      </c>
      <c r="R694" s="5" t="b">
        <v>0</v>
      </c>
      <c r="S694" s="5" t="b">
        <v>0</v>
      </c>
      <c r="T694" s="5" t="s">
        <v>23</v>
      </c>
      <c r="U694" s="5" t="s">
        <v>2039</v>
      </c>
      <c r="V694" s="5" t="s">
        <v>2060</v>
      </c>
      <c r="W694" s="5"/>
      <c r="X694" s="5"/>
    </row>
    <row r="695" spans="1:24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30" t="str">
        <f>TEXT(CrowdfundingTable[[#This Row],[Date Created Conversion]],"ddd")</f>
        <v>Tue</v>
      </c>
      <c r="Q695" s="30">
        <f>_xlfn.DAYS(CrowdfundingTable[[#This Row],[Date Ended Conversion]],CrowdfundingTable[[#This Row],[Date Created Conversion]])</f>
        <v>17</v>
      </c>
      <c r="R695" s="5" t="b">
        <v>0</v>
      </c>
      <c r="S695" s="5" t="b">
        <v>0</v>
      </c>
      <c r="T695" s="5" t="s">
        <v>33</v>
      </c>
      <c r="U695" s="5" t="s">
        <v>2043</v>
      </c>
      <c r="V695" s="5" t="s">
        <v>2058</v>
      </c>
      <c r="W695" s="5"/>
      <c r="X695" s="5"/>
    </row>
    <row r="696" spans="1:24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30" t="str">
        <f>TEXT(CrowdfundingTable[[#This Row],[Date Created Conversion]],"ddd")</f>
        <v>Mon</v>
      </c>
      <c r="Q696" s="30">
        <f>_xlfn.DAYS(CrowdfundingTable[[#This Row],[Date Ended Conversion]],CrowdfundingTable[[#This Row],[Date Created Conversion]])</f>
        <v>37</v>
      </c>
      <c r="R696" s="5" t="b">
        <v>0</v>
      </c>
      <c r="S696" s="5" t="b">
        <v>0</v>
      </c>
      <c r="T696" s="5" t="s">
        <v>33</v>
      </c>
      <c r="U696" s="5" t="s">
        <v>2043</v>
      </c>
      <c r="V696" s="5" t="s">
        <v>2058</v>
      </c>
      <c r="W696" s="5"/>
      <c r="X696" s="5"/>
    </row>
    <row r="697" spans="1:24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30" t="str">
        <f>TEXT(CrowdfundingTable[[#This Row],[Date Created Conversion]],"ddd")</f>
        <v>Sat</v>
      </c>
      <c r="Q697" s="30">
        <f>_xlfn.DAYS(CrowdfundingTable[[#This Row],[Date Ended Conversion]],CrowdfundingTable[[#This Row],[Date Created Conversion]])</f>
        <v>16</v>
      </c>
      <c r="R697" s="5" t="b">
        <v>1</v>
      </c>
      <c r="S697" s="5" t="b">
        <v>0</v>
      </c>
      <c r="T697" s="5" t="s">
        <v>23</v>
      </c>
      <c r="U697" s="5" t="s">
        <v>2039</v>
      </c>
      <c r="V697" s="5" t="s">
        <v>2060</v>
      </c>
      <c r="W697" s="5"/>
      <c r="X697" s="5"/>
    </row>
    <row r="698" spans="1:24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30" t="str">
        <f>TEXT(CrowdfundingTable[[#This Row],[Date Created Conversion]],"ddd")</f>
        <v>Mon</v>
      </c>
      <c r="Q698" s="30">
        <f>_xlfn.DAYS(CrowdfundingTable[[#This Row],[Date Ended Conversion]],CrowdfundingTable[[#This Row],[Date Created Conversion]])</f>
        <v>1</v>
      </c>
      <c r="R698" s="5" t="b">
        <v>0</v>
      </c>
      <c r="S698" s="5" t="b">
        <v>1</v>
      </c>
      <c r="T698" s="5" t="s">
        <v>33</v>
      </c>
      <c r="U698" s="5" t="s">
        <v>2043</v>
      </c>
      <c r="V698" s="5" t="s">
        <v>2058</v>
      </c>
      <c r="W698" s="5"/>
      <c r="X698" s="5"/>
    </row>
    <row r="699" spans="1:24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30" t="str">
        <f>TEXT(CrowdfundingTable[[#This Row],[Date Created Conversion]],"ddd")</f>
        <v>Sat</v>
      </c>
      <c r="Q699" s="30">
        <f>_xlfn.DAYS(CrowdfundingTable[[#This Row],[Date Ended Conversion]],CrowdfundingTable[[#This Row],[Date Created Conversion]])</f>
        <v>2</v>
      </c>
      <c r="R699" s="5" t="b">
        <v>0</v>
      </c>
      <c r="S699" s="5" t="b">
        <v>0</v>
      </c>
      <c r="T699" s="5" t="s">
        <v>50</v>
      </c>
      <c r="U699" s="5" t="s">
        <v>2039</v>
      </c>
      <c r="V699" s="5" t="s">
        <v>2049</v>
      </c>
      <c r="W699" s="5"/>
      <c r="X699" s="5"/>
    </row>
    <row r="700" spans="1:24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30" t="str">
        <f>TEXT(CrowdfundingTable[[#This Row],[Date Created Conversion]],"ddd")</f>
        <v>Thu</v>
      </c>
      <c r="Q700" s="30">
        <f>_xlfn.DAYS(CrowdfundingTable[[#This Row],[Date Ended Conversion]],CrowdfundingTable[[#This Row],[Date Created Conversion]])</f>
        <v>14</v>
      </c>
      <c r="R700" s="5" t="b">
        <v>0</v>
      </c>
      <c r="S700" s="5" t="b">
        <v>0</v>
      </c>
      <c r="T700" s="5" t="s">
        <v>65</v>
      </c>
      <c r="U700" s="5" t="s">
        <v>2042</v>
      </c>
      <c r="V700" s="5" t="s">
        <v>2066</v>
      </c>
      <c r="W700" s="5"/>
      <c r="X700" s="5"/>
    </row>
    <row r="701" spans="1:24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30" t="str">
        <f>TEXT(CrowdfundingTable[[#This Row],[Date Created Conversion]],"ddd")</f>
        <v>Tue</v>
      </c>
      <c r="Q701" s="30">
        <f>_xlfn.DAYS(CrowdfundingTable[[#This Row],[Date Ended Conversion]],CrowdfundingTable[[#This Row],[Date Created Conversion]])</f>
        <v>1</v>
      </c>
      <c r="R701" s="5" t="b">
        <v>0</v>
      </c>
      <c r="S701" s="5" t="b">
        <v>0</v>
      </c>
      <c r="T701" s="5" t="s">
        <v>53</v>
      </c>
      <c r="U701" s="5" t="s">
        <v>2035</v>
      </c>
      <c r="V701" s="5" t="s">
        <v>2048</v>
      </c>
      <c r="W701" s="5"/>
      <c r="X701" s="5"/>
    </row>
    <row r="702" spans="1:24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30" t="str">
        <f>TEXT(CrowdfundingTable[[#This Row],[Date Created Conversion]],"ddd")</f>
        <v>Mon</v>
      </c>
      <c r="Q702" s="30">
        <f>_xlfn.DAYS(CrowdfundingTable[[#This Row],[Date Ended Conversion]],CrowdfundingTable[[#This Row],[Date Created Conversion]])</f>
        <v>15</v>
      </c>
      <c r="R702" s="5" t="b">
        <v>0</v>
      </c>
      <c r="S702" s="5" t="b">
        <v>0</v>
      </c>
      <c r="T702" s="5" t="s">
        <v>65</v>
      </c>
      <c r="U702" s="5" t="s">
        <v>2042</v>
      </c>
      <c r="V702" s="5" t="s">
        <v>2066</v>
      </c>
      <c r="W702" s="5"/>
      <c r="X702" s="5"/>
    </row>
    <row r="703" spans="1:24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30" t="str">
        <f>TEXT(CrowdfundingTable[[#This Row],[Date Created Conversion]],"ddd")</f>
        <v>Sun</v>
      </c>
      <c r="Q703" s="30">
        <f>_xlfn.DAYS(CrowdfundingTable[[#This Row],[Date Ended Conversion]],CrowdfundingTable[[#This Row],[Date Created Conversion]])</f>
        <v>7</v>
      </c>
      <c r="R703" s="5" t="b">
        <v>1</v>
      </c>
      <c r="S703" s="5" t="b">
        <v>0</v>
      </c>
      <c r="T703" s="5" t="s">
        <v>33</v>
      </c>
      <c r="U703" s="5" t="s">
        <v>2043</v>
      </c>
      <c r="V703" s="5" t="s">
        <v>2058</v>
      </c>
      <c r="W703" s="5"/>
      <c r="X703" s="5"/>
    </row>
    <row r="704" spans="1:24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30" t="str">
        <f>TEXT(CrowdfundingTable[[#This Row],[Date Created Conversion]],"ddd")</f>
        <v>Mon</v>
      </c>
      <c r="Q704" s="30">
        <f>_xlfn.DAYS(CrowdfundingTable[[#This Row],[Date Ended Conversion]],CrowdfundingTable[[#This Row],[Date Created Conversion]])</f>
        <v>5</v>
      </c>
      <c r="R704" s="5" t="b">
        <v>0</v>
      </c>
      <c r="S704" s="5" t="b">
        <v>0</v>
      </c>
      <c r="T704" s="5" t="s">
        <v>65</v>
      </c>
      <c r="U704" s="5" t="s">
        <v>2042</v>
      </c>
      <c r="V704" s="5" t="s">
        <v>2066</v>
      </c>
      <c r="W704" s="5"/>
      <c r="X704" s="5"/>
    </row>
    <row r="705" spans="1:24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30" t="str">
        <f>TEXT(CrowdfundingTable[[#This Row],[Date Created Conversion]],"ddd")</f>
        <v>Sat</v>
      </c>
      <c r="Q705" s="30">
        <f>_xlfn.DAYS(CrowdfundingTable[[#This Row],[Date Ended Conversion]],CrowdfundingTable[[#This Row],[Date Created Conversion]])</f>
        <v>17</v>
      </c>
      <c r="R705" s="5" t="b">
        <v>1</v>
      </c>
      <c r="S705" s="5" t="b">
        <v>1</v>
      </c>
      <c r="T705" s="5" t="s">
        <v>206</v>
      </c>
      <c r="U705" s="5" t="s">
        <v>2041</v>
      </c>
      <c r="V705" s="5" t="s">
        <v>2064</v>
      </c>
      <c r="W705" s="5"/>
      <c r="X705" s="5"/>
    </row>
    <row r="706" spans="1:24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30" t="str">
        <f>TEXT(CrowdfundingTable[[#This Row],[Date Created Conversion]],"ddd")</f>
        <v>Mon</v>
      </c>
      <c r="Q706" s="30">
        <f>_xlfn.DAYS(CrowdfundingTable[[#This Row],[Date Ended Conversion]],CrowdfundingTable[[#This Row],[Date Created Conversion]])</f>
        <v>15</v>
      </c>
      <c r="R706" s="5" t="b">
        <v>0</v>
      </c>
      <c r="S706" s="5" t="b">
        <v>0</v>
      </c>
      <c r="T706" s="5" t="s">
        <v>71</v>
      </c>
      <c r="U706" s="5" t="s">
        <v>2035</v>
      </c>
      <c r="V706" s="5" t="s">
        <v>2045</v>
      </c>
      <c r="W706" s="5"/>
      <c r="X706" s="5"/>
    </row>
    <row r="707" spans="1:24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30" t="str">
        <f>TEXT(CrowdfundingTable[[#This Row],[Date Created Conversion]],"ddd")</f>
        <v>Wed</v>
      </c>
      <c r="Q707" s="30">
        <f>_xlfn.DAYS(CrowdfundingTable[[#This Row],[Date Ended Conversion]],CrowdfundingTable[[#This Row],[Date Created Conversion]])</f>
        <v>4</v>
      </c>
      <c r="R707" s="5" t="b">
        <v>0</v>
      </c>
      <c r="S707" s="5" t="b">
        <v>0</v>
      </c>
      <c r="T707" s="5" t="s">
        <v>68</v>
      </c>
      <c r="U707" s="5" t="s">
        <v>2041</v>
      </c>
      <c r="V707" s="5" t="s">
        <v>2056</v>
      </c>
      <c r="W707" s="5"/>
      <c r="X707" s="5"/>
    </row>
    <row r="708" spans="1:24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30" t="str">
        <f>TEXT(CrowdfundingTable[[#This Row],[Date Created Conversion]],"ddd")</f>
        <v>Sun</v>
      </c>
      <c r="Q708" s="30">
        <f>_xlfn.DAYS(CrowdfundingTable[[#This Row],[Date Ended Conversion]],CrowdfundingTable[[#This Row],[Date Created Conversion]])</f>
        <v>8</v>
      </c>
      <c r="R708" s="5" t="b">
        <v>0</v>
      </c>
      <c r="S708" s="5" t="b">
        <v>1</v>
      </c>
      <c r="T708" s="5" t="s">
        <v>28</v>
      </c>
      <c r="U708" s="5" t="s">
        <v>2042</v>
      </c>
      <c r="V708" s="5" t="s">
        <v>2067</v>
      </c>
      <c r="W708" s="5"/>
      <c r="X708" s="5"/>
    </row>
    <row r="709" spans="1:24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30" t="str">
        <f>TEXT(CrowdfundingTable[[#This Row],[Date Created Conversion]],"ddd")</f>
        <v>Sat</v>
      </c>
      <c r="Q709" s="30">
        <f>_xlfn.DAYS(CrowdfundingTable[[#This Row],[Date Ended Conversion]],CrowdfundingTable[[#This Row],[Date Created Conversion]])</f>
        <v>36</v>
      </c>
      <c r="R709" s="5" t="b">
        <v>0</v>
      </c>
      <c r="S709" s="5" t="b">
        <v>0</v>
      </c>
      <c r="T709" s="5" t="s">
        <v>53</v>
      </c>
      <c r="U709" s="5" t="s">
        <v>2035</v>
      </c>
      <c r="V709" s="5" t="s">
        <v>2048</v>
      </c>
      <c r="W709" s="5"/>
      <c r="X709" s="5"/>
    </row>
    <row r="710" spans="1:24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30" t="str">
        <f>TEXT(CrowdfundingTable[[#This Row],[Date Created Conversion]],"ddd")</f>
        <v>Mon</v>
      </c>
      <c r="Q710" s="30">
        <f>_xlfn.DAYS(CrowdfundingTable[[#This Row],[Date Ended Conversion]],CrowdfundingTable[[#This Row],[Date Created Conversion]])</f>
        <v>10</v>
      </c>
      <c r="R710" s="5" t="b">
        <v>0</v>
      </c>
      <c r="S710" s="5" t="b">
        <v>0</v>
      </c>
      <c r="T710" s="5" t="s">
        <v>33</v>
      </c>
      <c r="U710" s="5" t="s">
        <v>2043</v>
      </c>
      <c r="V710" s="5" t="s">
        <v>2058</v>
      </c>
      <c r="W710" s="5"/>
      <c r="X710" s="5"/>
    </row>
    <row r="711" spans="1:24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30" t="str">
        <f>TEXT(CrowdfundingTable[[#This Row],[Date Created Conversion]],"ddd")</f>
        <v>Thu</v>
      </c>
      <c r="Q711" s="30">
        <f>_xlfn.DAYS(CrowdfundingTable[[#This Row],[Date Ended Conversion]],CrowdfundingTable[[#This Row],[Date Created Conversion]])</f>
        <v>7</v>
      </c>
      <c r="R711" s="5" t="b">
        <v>0</v>
      </c>
      <c r="S711" s="5" t="b">
        <v>0</v>
      </c>
      <c r="T711" s="5" t="s">
        <v>33</v>
      </c>
      <c r="U711" s="5" t="s">
        <v>2043</v>
      </c>
      <c r="V711" s="5" t="s">
        <v>2058</v>
      </c>
      <c r="W711" s="5"/>
      <c r="X711" s="5"/>
    </row>
    <row r="712" spans="1:24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30" t="str">
        <f>TEXT(CrowdfundingTable[[#This Row],[Date Created Conversion]],"ddd")</f>
        <v>Sat</v>
      </c>
      <c r="Q712" s="30">
        <f>_xlfn.DAYS(CrowdfundingTable[[#This Row],[Date Ended Conversion]],CrowdfundingTable[[#This Row],[Date Created Conversion]])</f>
        <v>7</v>
      </c>
      <c r="R712" s="5" t="b">
        <v>0</v>
      </c>
      <c r="S712" s="5" t="b">
        <v>1</v>
      </c>
      <c r="T712" s="5" t="s">
        <v>33</v>
      </c>
      <c r="U712" s="5" t="s">
        <v>2043</v>
      </c>
      <c r="V712" s="5" t="s">
        <v>2058</v>
      </c>
      <c r="W712" s="5"/>
      <c r="X712" s="5"/>
    </row>
    <row r="713" spans="1:24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30" t="str">
        <f>TEXT(CrowdfundingTable[[#This Row],[Date Created Conversion]],"ddd")</f>
        <v>Sun</v>
      </c>
      <c r="Q713" s="30">
        <f>_xlfn.DAYS(CrowdfundingTable[[#This Row],[Date Ended Conversion]],CrowdfundingTable[[#This Row],[Date Created Conversion]])</f>
        <v>2</v>
      </c>
      <c r="R713" s="5" t="b">
        <v>1</v>
      </c>
      <c r="S713" s="5" t="b">
        <v>1</v>
      </c>
      <c r="T713" s="5" t="s">
        <v>33</v>
      </c>
      <c r="U713" s="5" t="s">
        <v>2043</v>
      </c>
      <c r="V713" s="5" t="s">
        <v>2058</v>
      </c>
      <c r="W713" s="5"/>
      <c r="X713" s="5"/>
    </row>
    <row r="714" spans="1:24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30" t="str">
        <f>TEXT(CrowdfundingTable[[#This Row],[Date Created Conversion]],"ddd")</f>
        <v>Fri</v>
      </c>
      <c r="Q714" s="30">
        <f>_xlfn.DAYS(CrowdfundingTable[[#This Row],[Date Ended Conversion]],CrowdfundingTable[[#This Row],[Date Created Conversion]])</f>
        <v>41</v>
      </c>
      <c r="R714" s="5" t="b">
        <v>0</v>
      </c>
      <c r="S714" s="5" t="b">
        <v>0</v>
      </c>
      <c r="T714" s="5" t="s">
        <v>33</v>
      </c>
      <c r="U714" s="5" t="s">
        <v>2043</v>
      </c>
      <c r="V714" s="5" t="s">
        <v>2058</v>
      </c>
      <c r="W714" s="5"/>
      <c r="X714" s="5"/>
    </row>
    <row r="715" spans="1:24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30" t="str">
        <f>TEXT(CrowdfundingTable[[#This Row],[Date Created Conversion]],"ddd")</f>
        <v>Mon</v>
      </c>
      <c r="Q715" s="30">
        <f>_xlfn.DAYS(CrowdfundingTable[[#This Row],[Date Ended Conversion]],CrowdfundingTable[[#This Row],[Date Created Conversion]])</f>
        <v>12</v>
      </c>
      <c r="R715" s="5" t="b">
        <v>0</v>
      </c>
      <c r="S715" s="5" t="b">
        <v>0</v>
      </c>
      <c r="T715" s="5" t="s">
        <v>133</v>
      </c>
      <c r="U715" s="5" t="s">
        <v>2041</v>
      </c>
      <c r="V715" s="5" t="s">
        <v>2059</v>
      </c>
      <c r="W715" s="5"/>
      <c r="X715" s="5"/>
    </row>
    <row r="716" spans="1:24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30" t="str">
        <f>TEXT(CrowdfundingTable[[#This Row],[Date Created Conversion]],"ddd")</f>
        <v>Tue</v>
      </c>
      <c r="Q716" s="30">
        <f>_xlfn.DAYS(CrowdfundingTable[[#This Row],[Date Ended Conversion]],CrowdfundingTable[[#This Row],[Date Created Conversion]])</f>
        <v>1</v>
      </c>
      <c r="R716" s="5" t="b">
        <v>0</v>
      </c>
      <c r="S716" s="5" t="b">
        <v>0</v>
      </c>
      <c r="T716" s="5" t="s">
        <v>23</v>
      </c>
      <c r="U716" s="5" t="s">
        <v>2039</v>
      </c>
      <c r="V716" s="5" t="s">
        <v>2060</v>
      </c>
      <c r="W716" s="5"/>
      <c r="X716" s="5"/>
    </row>
    <row r="717" spans="1:24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30" t="str">
        <f>TEXT(CrowdfundingTable[[#This Row],[Date Created Conversion]],"ddd")</f>
        <v>Sat</v>
      </c>
      <c r="Q717" s="30">
        <f>_xlfn.DAYS(CrowdfundingTable[[#This Row],[Date Ended Conversion]],CrowdfundingTable[[#This Row],[Date Created Conversion]])</f>
        <v>5</v>
      </c>
      <c r="R717" s="5" t="b">
        <v>0</v>
      </c>
      <c r="S717" s="5" t="b">
        <v>0</v>
      </c>
      <c r="T717" s="5" t="s">
        <v>292</v>
      </c>
      <c r="U717" s="5" t="s">
        <v>2037</v>
      </c>
      <c r="V717" s="5" t="s">
        <v>2055</v>
      </c>
      <c r="W717" s="5"/>
      <c r="X717" s="5"/>
    </row>
    <row r="718" spans="1:24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30" t="str">
        <f>TEXT(CrowdfundingTable[[#This Row],[Date Created Conversion]],"ddd")</f>
        <v>Wed</v>
      </c>
      <c r="Q718" s="30">
        <f>_xlfn.DAYS(CrowdfundingTable[[#This Row],[Date Ended Conversion]],CrowdfundingTable[[#This Row],[Date Created Conversion]])</f>
        <v>28</v>
      </c>
      <c r="R718" s="5" t="b">
        <v>0</v>
      </c>
      <c r="S718" s="5" t="b">
        <v>1</v>
      </c>
      <c r="T718" s="5" t="s">
        <v>33</v>
      </c>
      <c r="U718" s="5" t="s">
        <v>2043</v>
      </c>
      <c r="V718" s="5" t="s">
        <v>2058</v>
      </c>
      <c r="W718" s="5"/>
      <c r="X718" s="5"/>
    </row>
    <row r="719" spans="1:24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30" t="str">
        <f>TEXT(CrowdfundingTable[[#This Row],[Date Created Conversion]],"ddd")</f>
        <v>Mon</v>
      </c>
      <c r="Q719" s="30">
        <f>_xlfn.DAYS(CrowdfundingTable[[#This Row],[Date Ended Conversion]],CrowdfundingTable[[#This Row],[Date Created Conversion]])</f>
        <v>21</v>
      </c>
      <c r="R719" s="5" t="b">
        <v>0</v>
      </c>
      <c r="S719" s="5" t="b">
        <v>0</v>
      </c>
      <c r="T719" s="5" t="s">
        <v>42</v>
      </c>
      <c r="U719" s="5" t="s">
        <v>2035</v>
      </c>
      <c r="V719" s="5" t="s">
        <v>2047</v>
      </c>
      <c r="W719" s="5"/>
      <c r="X719" s="5"/>
    </row>
    <row r="720" spans="1:24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30" t="str">
        <f>TEXT(CrowdfundingTable[[#This Row],[Date Created Conversion]],"ddd")</f>
        <v>Mon</v>
      </c>
      <c r="Q720" s="30">
        <f>_xlfn.DAYS(CrowdfundingTable[[#This Row],[Date Ended Conversion]],CrowdfundingTable[[#This Row],[Date Created Conversion]])</f>
        <v>26</v>
      </c>
      <c r="R720" s="5" t="b">
        <v>0</v>
      </c>
      <c r="S720" s="5" t="b">
        <v>0</v>
      </c>
      <c r="T720" s="5" t="s">
        <v>65</v>
      </c>
      <c r="U720" s="5" t="s">
        <v>2042</v>
      </c>
      <c r="V720" s="5" t="s">
        <v>2066</v>
      </c>
      <c r="W720" s="5"/>
      <c r="X720" s="5"/>
    </row>
    <row r="721" spans="1:24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30" t="str">
        <f>TEXT(CrowdfundingTable[[#This Row],[Date Created Conversion]],"ddd")</f>
        <v>Tue</v>
      </c>
      <c r="Q721" s="30">
        <f>_xlfn.DAYS(CrowdfundingTable[[#This Row],[Date Ended Conversion]],CrowdfundingTable[[#This Row],[Date Created Conversion]])</f>
        <v>11</v>
      </c>
      <c r="R721" s="5" t="b">
        <v>0</v>
      </c>
      <c r="S721" s="5" t="b">
        <v>0</v>
      </c>
      <c r="T721" s="5" t="s">
        <v>119</v>
      </c>
      <c r="U721" s="5" t="s">
        <v>2041</v>
      </c>
      <c r="V721" s="5" t="s">
        <v>2050</v>
      </c>
      <c r="W721" s="5"/>
      <c r="X721" s="5"/>
    </row>
    <row r="722" spans="1:24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30" t="str">
        <f>TEXT(CrowdfundingTable[[#This Row],[Date Created Conversion]],"ddd")</f>
        <v>Wed</v>
      </c>
      <c r="Q722" s="30">
        <f>_xlfn.DAYS(CrowdfundingTable[[#This Row],[Date Ended Conversion]],CrowdfundingTable[[#This Row],[Date Created Conversion]])</f>
        <v>14</v>
      </c>
      <c r="R722" s="5" t="b">
        <v>0</v>
      </c>
      <c r="S722" s="5" t="b">
        <v>1</v>
      </c>
      <c r="T722" s="5" t="s">
        <v>33</v>
      </c>
      <c r="U722" s="5" t="s">
        <v>2043</v>
      </c>
      <c r="V722" s="5" t="s">
        <v>2058</v>
      </c>
      <c r="W722" s="5"/>
      <c r="X722" s="5"/>
    </row>
    <row r="723" spans="1:24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30" t="str">
        <f>TEXT(CrowdfundingTable[[#This Row],[Date Created Conversion]],"ddd")</f>
        <v>Wed</v>
      </c>
      <c r="Q723" s="30">
        <f>_xlfn.DAYS(CrowdfundingTable[[#This Row],[Date Ended Conversion]],CrowdfundingTable[[#This Row],[Date Created Conversion]])</f>
        <v>6</v>
      </c>
      <c r="R723" s="5" t="b">
        <v>0</v>
      </c>
      <c r="S723" s="5" t="b">
        <v>0</v>
      </c>
      <c r="T723" s="5" t="s">
        <v>23</v>
      </c>
      <c r="U723" s="5" t="s">
        <v>2039</v>
      </c>
      <c r="V723" s="5" t="s">
        <v>2060</v>
      </c>
      <c r="W723" s="5"/>
      <c r="X723" s="5"/>
    </row>
    <row r="724" spans="1:24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30" t="str">
        <f>TEXT(CrowdfundingTable[[#This Row],[Date Created Conversion]],"ddd")</f>
        <v>Mon</v>
      </c>
      <c r="Q724" s="30">
        <f>_xlfn.DAYS(CrowdfundingTable[[#This Row],[Date Ended Conversion]],CrowdfundingTable[[#This Row],[Date Created Conversion]])</f>
        <v>27</v>
      </c>
      <c r="R724" s="5" t="b">
        <v>0</v>
      </c>
      <c r="S724" s="5" t="b">
        <v>0</v>
      </c>
      <c r="T724" s="5" t="s">
        <v>42</v>
      </c>
      <c r="U724" s="5" t="s">
        <v>2035</v>
      </c>
      <c r="V724" s="5" t="s">
        <v>2047</v>
      </c>
      <c r="W724" s="5"/>
      <c r="X724" s="5"/>
    </row>
    <row r="725" spans="1:24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30" t="str">
        <f>TEXT(CrowdfundingTable[[#This Row],[Date Created Conversion]],"ddd")</f>
        <v>Wed</v>
      </c>
      <c r="Q725" s="30">
        <f>_xlfn.DAYS(CrowdfundingTable[[#This Row],[Date Ended Conversion]],CrowdfundingTable[[#This Row],[Date Created Conversion]])</f>
        <v>21</v>
      </c>
      <c r="R725" s="5" t="b">
        <v>0</v>
      </c>
      <c r="S725" s="5" t="b">
        <v>0</v>
      </c>
      <c r="T725" s="5" t="s">
        <v>33</v>
      </c>
      <c r="U725" s="5" t="s">
        <v>2043</v>
      </c>
      <c r="V725" s="5" t="s">
        <v>2058</v>
      </c>
      <c r="W725" s="5"/>
      <c r="X725" s="5"/>
    </row>
    <row r="726" spans="1:24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30" t="str">
        <f>TEXT(CrowdfundingTable[[#This Row],[Date Created Conversion]],"ddd")</f>
        <v>Wed</v>
      </c>
      <c r="Q726" s="30">
        <f>_xlfn.DAYS(CrowdfundingTable[[#This Row],[Date Ended Conversion]],CrowdfundingTable[[#This Row],[Date Created Conversion]])</f>
        <v>2</v>
      </c>
      <c r="R726" s="5" t="b">
        <v>0</v>
      </c>
      <c r="S726" s="5" t="b">
        <v>1</v>
      </c>
      <c r="T726" s="5" t="s">
        <v>33</v>
      </c>
      <c r="U726" s="5" t="s">
        <v>2043</v>
      </c>
      <c r="V726" s="5" t="s">
        <v>2058</v>
      </c>
      <c r="W726" s="5"/>
      <c r="X726" s="5"/>
    </row>
    <row r="727" spans="1:24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30" t="str">
        <f>TEXT(CrowdfundingTable[[#This Row],[Date Created Conversion]],"ddd")</f>
        <v>Sat</v>
      </c>
      <c r="Q727" s="30">
        <f>_xlfn.DAYS(CrowdfundingTable[[#This Row],[Date Ended Conversion]],CrowdfundingTable[[#This Row],[Date Created Conversion]])</f>
        <v>2</v>
      </c>
      <c r="R727" s="5" t="b">
        <v>0</v>
      </c>
      <c r="S727" s="5" t="b">
        <v>0</v>
      </c>
      <c r="T727" s="5" t="s">
        <v>292</v>
      </c>
      <c r="U727" s="5" t="s">
        <v>2037</v>
      </c>
      <c r="V727" s="5" t="s">
        <v>2055</v>
      </c>
      <c r="W727" s="5"/>
      <c r="X727" s="5"/>
    </row>
    <row r="728" spans="1:24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30" t="str">
        <f>TEXT(CrowdfundingTable[[#This Row],[Date Created Conversion]],"ddd")</f>
        <v>Mon</v>
      </c>
      <c r="Q728" s="30">
        <f>_xlfn.DAYS(CrowdfundingTable[[#This Row],[Date Ended Conversion]],CrowdfundingTable[[#This Row],[Date Created Conversion]])</f>
        <v>6</v>
      </c>
      <c r="R728" s="5" t="b">
        <v>0</v>
      </c>
      <c r="S728" s="5" t="b">
        <v>1</v>
      </c>
      <c r="T728" s="5" t="s">
        <v>33</v>
      </c>
      <c r="U728" s="5" t="s">
        <v>2043</v>
      </c>
      <c r="V728" s="5" t="s">
        <v>2058</v>
      </c>
      <c r="W728" s="5"/>
      <c r="X728" s="5"/>
    </row>
    <row r="729" spans="1:24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30" t="str">
        <f>TEXT(CrowdfundingTable[[#This Row],[Date Created Conversion]],"ddd")</f>
        <v>Sun</v>
      </c>
      <c r="Q729" s="30">
        <f>_xlfn.DAYS(CrowdfundingTable[[#This Row],[Date Ended Conversion]],CrowdfundingTable[[#This Row],[Date Created Conversion]])</f>
        <v>58</v>
      </c>
      <c r="R729" s="5" t="b">
        <v>0</v>
      </c>
      <c r="S729" s="5" t="b">
        <v>0</v>
      </c>
      <c r="T729" s="5" t="s">
        <v>28</v>
      </c>
      <c r="U729" s="5" t="s">
        <v>2042</v>
      </c>
      <c r="V729" s="5" t="s">
        <v>2067</v>
      </c>
      <c r="W729" s="5"/>
      <c r="X729" s="5"/>
    </row>
    <row r="730" spans="1:24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30" t="str">
        <f>TEXT(CrowdfundingTable[[#This Row],[Date Created Conversion]],"ddd")</f>
        <v>Wed</v>
      </c>
      <c r="Q730" s="30">
        <f>_xlfn.DAYS(CrowdfundingTable[[#This Row],[Date Ended Conversion]],CrowdfundingTable[[#This Row],[Date Created Conversion]])</f>
        <v>11</v>
      </c>
      <c r="R730" s="5" t="b">
        <v>0</v>
      </c>
      <c r="S730" s="5" t="b">
        <v>0</v>
      </c>
      <c r="T730" s="5" t="s">
        <v>33</v>
      </c>
      <c r="U730" s="5" t="s">
        <v>2043</v>
      </c>
      <c r="V730" s="5" t="s">
        <v>2058</v>
      </c>
      <c r="W730" s="5"/>
      <c r="X730" s="5"/>
    </row>
    <row r="731" spans="1:24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30" t="str">
        <f>TEXT(CrowdfundingTable[[#This Row],[Date Created Conversion]],"ddd")</f>
        <v>Mon</v>
      </c>
      <c r="Q731" s="30">
        <f>_xlfn.DAYS(CrowdfundingTable[[#This Row],[Date Ended Conversion]],CrowdfundingTable[[#This Row],[Date Created Conversion]])</f>
        <v>2</v>
      </c>
      <c r="R731" s="5" t="b">
        <v>0</v>
      </c>
      <c r="S731" s="5" t="b">
        <v>0</v>
      </c>
      <c r="T731" s="5" t="s">
        <v>53</v>
      </c>
      <c r="U731" s="5" t="s">
        <v>2035</v>
      </c>
      <c r="V731" s="5" t="s">
        <v>2048</v>
      </c>
      <c r="W731" s="5"/>
      <c r="X731" s="5"/>
    </row>
    <row r="732" spans="1:24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30" t="str">
        <f>TEXT(CrowdfundingTable[[#This Row],[Date Created Conversion]],"ddd")</f>
        <v>Sat</v>
      </c>
      <c r="Q732" s="30">
        <f>_xlfn.DAYS(CrowdfundingTable[[#This Row],[Date Ended Conversion]],CrowdfundingTable[[#This Row],[Date Created Conversion]])</f>
        <v>6</v>
      </c>
      <c r="R732" s="5" t="b">
        <v>0</v>
      </c>
      <c r="S732" s="5" t="b">
        <v>0</v>
      </c>
      <c r="T732" s="5" t="s">
        <v>65</v>
      </c>
      <c r="U732" s="5" t="s">
        <v>2042</v>
      </c>
      <c r="V732" s="5" t="s">
        <v>2066</v>
      </c>
      <c r="W732" s="5"/>
      <c r="X732" s="5"/>
    </row>
    <row r="733" spans="1:24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30" t="str">
        <f>TEXT(CrowdfundingTable[[#This Row],[Date Created Conversion]],"ddd")</f>
        <v>Sun</v>
      </c>
      <c r="Q733" s="30">
        <f>_xlfn.DAYS(CrowdfundingTable[[#This Row],[Date Ended Conversion]],CrowdfundingTable[[#This Row],[Date Created Conversion]])</f>
        <v>1</v>
      </c>
      <c r="R733" s="5" t="b">
        <v>0</v>
      </c>
      <c r="S733" s="5" t="b">
        <v>0</v>
      </c>
      <c r="T733" s="5" t="s">
        <v>28</v>
      </c>
      <c r="U733" s="5" t="s">
        <v>2042</v>
      </c>
      <c r="V733" s="5" t="s">
        <v>2067</v>
      </c>
      <c r="W733" s="5"/>
      <c r="X733" s="5"/>
    </row>
    <row r="734" spans="1:24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30" t="str">
        <f>TEXT(CrowdfundingTable[[#This Row],[Date Created Conversion]],"ddd")</f>
        <v>Wed</v>
      </c>
      <c r="Q734" s="30">
        <f>_xlfn.DAYS(CrowdfundingTable[[#This Row],[Date Ended Conversion]],CrowdfundingTable[[#This Row],[Date Created Conversion]])</f>
        <v>23</v>
      </c>
      <c r="R734" s="5" t="b">
        <v>0</v>
      </c>
      <c r="S734" s="5" t="b">
        <v>1</v>
      </c>
      <c r="T734" s="5" t="s">
        <v>23</v>
      </c>
      <c r="U734" s="5" t="s">
        <v>2039</v>
      </c>
      <c r="V734" s="5" t="s">
        <v>2060</v>
      </c>
      <c r="W734" s="5"/>
      <c r="X734" s="5"/>
    </row>
    <row r="735" spans="1:24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30" t="str">
        <f>TEXT(CrowdfundingTable[[#This Row],[Date Created Conversion]],"ddd")</f>
        <v>Thu</v>
      </c>
      <c r="Q735" s="30">
        <f>_xlfn.DAYS(CrowdfundingTable[[#This Row],[Date Ended Conversion]],CrowdfundingTable[[#This Row],[Date Created Conversion]])</f>
        <v>13</v>
      </c>
      <c r="R735" s="5" t="b">
        <v>0</v>
      </c>
      <c r="S735" s="5" t="b">
        <v>0</v>
      </c>
      <c r="T735" s="5" t="s">
        <v>148</v>
      </c>
      <c r="U735" s="5" t="s">
        <v>2039</v>
      </c>
      <c r="V735" s="5" t="s">
        <v>2054</v>
      </c>
      <c r="W735" s="5"/>
      <c r="X735" s="5"/>
    </row>
    <row r="736" spans="1:24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30" t="str">
        <f>TEXT(CrowdfundingTable[[#This Row],[Date Created Conversion]],"ddd")</f>
        <v>Sat</v>
      </c>
      <c r="Q736" s="30">
        <f>_xlfn.DAYS(CrowdfundingTable[[#This Row],[Date Ended Conversion]],CrowdfundingTable[[#This Row],[Date Created Conversion]])</f>
        <v>12</v>
      </c>
      <c r="R736" s="5" t="b">
        <v>0</v>
      </c>
      <c r="S736" s="5" t="b">
        <v>1</v>
      </c>
      <c r="T736" s="5" t="s">
        <v>33</v>
      </c>
      <c r="U736" s="5" t="s">
        <v>2043</v>
      </c>
      <c r="V736" s="5" t="s">
        <v>2058</v>
      </c>
      <c r="W736" s="5"/>
      <c r="X736" s="5"/>
    </row>
    <row r="737" spans="1:24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30" t="str">
        <f>TEXT(CrowdfundingTable[[#This Row],[Date Created Conversion]],"ddd")</f>
        <v>Wed</v>
      </c>
      <c r="Q737" s="30">
        <f>_xlfn.DAYS(CrowdfundingTable[[#This Row],[Date Ended Conversion]],CrowdfundingTable[[#This Row],[Date Created Conversion]])</f>
        <v>7</v>
      </c>
      <c r="R737" s="5" t="b">
        <v>0</v>
      </c>
      <c r="S737" s="5" t="b">
        <v>0</v>
      </c>
      <c r="T737" s="5" t="s">
        <v>122</v>
      </c>
      <c r="U737" s="5" t="s">
        <v>2040</v>
      </c>
      <c r="V737" s="5" t="s">
        <v>2057</v>
      </c>
      <c r="W737" s="5"/>
      <c r="X737" s="5"/>
    </row>
    <row r="738" spans="1:24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30" t="str">
        <f>TEXT(CrowdfundingTable[[#This Row],[Date Created Conversion]],"ddd")</f>
        <v>Fri</v>
      </c>
      <c r="Q738" s="30">
        <f>_xlfn.DAYS(CrowdfundingTable[[#This Row],[Date Ended Conversion]],CrowdfundingTable[[#This Row],[Date Created Conversion]])</f>
        <v>4</v>
      </c>
      <c r="R738" s="5" t="b">
        <v>0</v>
      </c>
      <c r="S738" s="5" t="b">
        <v>0</v>
      </c>
      <c r="T738" s="5" t="s">
        <v>68</v>
      </c>
      <c r="U738" s="5" t="s">
        <v>2041</v>
      </c>
      <c r="V738" s="5" t="s">
        <v>2056</v>
      </c>
      <c r="W738" s="5"/>
      <c r="X738" s="5"/>
    </row>
    <row r="739" spans="1:24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30" t="str">
        <f>TEXT(CrowdfundingTable[[#This Row],[Date Created Conversion]],"ddd")</f>
        <v>Fri</v>
      </c>
      <c r="Q739" s="30">
        <f>_xlfn.DAYS(CrowdfundingTable[[#This Row],[Date Ended Conversion]],CrowdfundingTable[[#This Row],[Date Created Conversion]])</f>
        <v>12</v>
      </c>
      <c r="R739" s="5" t="b">
        <v>0</v>
      </c>
      <c r="S739" s="5" t="b">
        <v>0</v>
      </c>
      <c r="T739" s="5" t="s">
        <v>60</v>
      </c>
      <c r="U739" s="5" t="s">
        <v>2039</v>
      </c>
      <c r="V739" s="5" t="s">
        <v>2052</v>
      </c>
      <c r="W739" s="5"/>
      <c r="X739" s="5"/>
    </row>
    <row r="740" spans="1:24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30" t="str">
        <f>TEXT(CrowdfundingTable[[#This Row],[Date Created Conversion]],"ddd")</f>
        <v>Sun</v>
      </c>
      <c r="Q740" s="30">
        <f>_xlfn.DAYS(CrowdfundingTable[[#This Row],[Date Ended Conversion]],CrowdfundingTable[[#This Row],[Date Created Conversion]])</f>
        <v>22</v>
      </c>
      <c r="R740" s="5" t="b">
        <v>0</v>
      </c>
      <c r="S740" s="5" t="b">
        <v>1</v>
      </c>
      <c r="T740" s="5" t="s">
        <v>33</v>
      </c>
      <c r="U740" s="5" t="s">
        <v>2043</v>
      </c>
      <c r="V740" s="5" t="s">
        <v>2058</v>
      </c>
      <c r="W740" s="5"/>
      <c r="X740" s="5"/>
    </row>
    <row r="741" spans="1:24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30" t="str">
        <f>TEXT(CrowdfundingTable[[#This Row],[Date Created Conversion]],"ddd")</f>
        <v>Fri</v>
      </c>
      <c r="Q741" s="30">
        <f>_xlfn.DAYS(CrowdfundingTable[[#This Row],[Date Ended Conversion]],CrowdfundingTable[[#This Row],[Date Created Conversion]])</f>
        <v>1</v>
      </c>
      <c r="R741" s="5" t="b">
        <v>0</v>
      </c>
      <c r="S741" s="5" t="b">
        <v>0</v>
      </c>
      <c r="T741" s="5" t="s">
        <v>60</v>
      </c>
      <c r="U741" s="5" t="s">
        <v>2039</v>
      </c>
      <c r="V741" s="5" t="s">
        <v>2052</v>
      </c>
      <c r="W741" s="5"/>
      <c r="X741" s="5"/>
    </row>
    <row r="742" spans="1:24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30" t="str">
        <f>TEXT(CrowdfundingTable[[#This Row],[Date Created Conversion]],"ddd")</f>
        <v>Fri</v>
      </c>
      <c r="Q742" s="30">
        <f>_xlfn.DAYS(CrowdfundingTable[[#This Row],[Date Ended Conversion]],CrowdfundingTable[[#This Row],[Date Created Conversion]])</f>
        <v>3</v>
      </c>
      <c r="R742" s="5" t="b">
        <v>0</v>
      </c>
      <c r="S742" s="5" t="b">
        <v>0</v>
      </c>
      <c r="T742" s="5" t="s">
        <v>33</v>
      </c>
      <c r="U742" s="5" t="s">
        <v>2043</v>
      </c>
      <c r="V742" s="5" t="s">
        <v>2058</v>
      </c>
      <c r="W742" s="5"/>
      <c r="X742" s="5"/>
    </row>
    <row r="743" spans="1:24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30" t="str">
        <f>TEXT(CrowdfundingTable[[#This Row],[Date Created Conversion]],"ddd")</f>
        <v>Sun</v>
      </c>
      <c r="Q743" s="30">
        <f>_xlfn.DAYS(CrowdfundingTable[[#This Row],[Date Ended Conversion]],CrowdfundingTable[[#This Row],[Date Created Conversion]])</f>
        <v>1</v>
      </c>
      <c r="R743" s="5" t="b">
        <v>0</v>
      </c>
      <c r="S743" s="5" t="b">
        <v>0</v>
      </c>
      <c r="T743" s="5" t="s">
        <v>33</v>
      </c>
      <c r="U743" s="5" t="s">
        <v>2043</v>
      </c>
      <c r="V743" s="5" t="s">
        <v>2058</v>
      </c>
      <c r="W743" s="5"/>
      <c r="X743" s="5"/>
    </row>
    <row r="744" spans="1:24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30" t="str">
        <f>TEXT(CrowdfundingTable[[#This Row],[Date Created Conversion]],"ddd")</f>
        <v>Tue</v>
      </c>
      <c r="Q744" s="30">
        <f>_xlfn.DAYS(CrowdfundingTable[[#This Row],[Date Ended Conversion]],CrowdfundingTable[[#This Row],[Date Created Conversion]])</f>
        <v>42</v>
      </c>
      <c r="R744" s="5" t="b">
        <v>0</v>
      </c>
      <c r="S744" s="5" t="b">
        <v>0</v>
      </c>
      <c r="T744" s="5" t="s">
        <v>50</v>
      </c>
      <c r="U744" s="5" t="s">
        <v>2039</v>
      </c>
      <c r="V744" s="5" t="s">
        <v>2049</v>
      </c>
      <c r="W744" s="5"/>
      <c r="X744" s="5"/>
    </row>
    <row r="745" spans="1:24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30" t="str">
        <f>TEXT(CrowdfundingTable[[#This Row],[Date Created Conversion]],"ddd")</f>
        <v>Wed</v>
      </c>
      <c r="Q745" s="30">
        <f>_xlfn.DAYS(CrowdfundingTable[[#This Row],[Date Ended Conversion]],CrowdfundingTable[[#This Row],[Date Created Conversion]])</f>
        <v>6</v>
      </c>
      <c r="R745" s="5" t="b">
        <v>0</v>
      </c>
      <c r="S745" s="5" t="b">
        <v>1</v>
      </c>
      <c r="T745" s="5" t="s">
        <v>33</v>
      </c>
      <c r="U745" s="5" t="s">
        <v>2043</v>
      </c>
      <c r="V745" s="5" t="s">
        <v>2058</v>
      </c>
      <c r="W745" s="5"/>
      <c r="X745" s="5"/>
    </row>
    <row r="746" spans="1:24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30" t="str">
        <f>TEXT(CrowdfundingTable[[#This Row],[Date Created Conversion]],"ddd")</f>
        <v>Fri</v>
      </c>
      <c r="Q746" s="30">
        <f>_xlfn.DAYS(CrowdfundingTable[[#This Row],[Date Ended Conversion]],CrowdfundingTable[[#This Row],[Date Created Conversion]])</f>
        <v>2</v>
      </c>
      <c r="R746" s="5" t="b">
        <v>0</v>
      </c>
      <c r="S746" s="5" t="b">
        <v>1</v>
      </c>
      <c r="T746" s="5" t="s">
        <v>33</v>
      </c>
      <c r="U746" s="5" t="s">
        <v>2043</v>
      </c>
      <c r="V746" s="5" t="s">
        <v>2058</v>
      </c>
      <c r="W746" s="5"/>
      <c r="X746" s="5"/>
    </row>
    <row r="747" spans="1:24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30" t="str">
        <f>TEXT(CrowdfundingTable[[#This Row],[Date Created Conversion]],"ddd")</f>
        <v>Sun</v>
      </c>
      <c r="Q747" s="30">
        <f>_xlfn.DAYS(CrowdfundingTable[[#This Row],[Date Ended Conversion]],CrowdfundingTable[[#This Row],[Date Created Conversion]])</f>
        <v>27</v>
      </c>
      <c r="R747" s="5" t="b">
        <v>0</v>
      </c>
      <c r="S747" s="5" t="b">
        <v>0</v>
      </c>
      <c r="T747" s="5" t="s">
        <v>65</v>
      </c>
      <c r="U747" s="5" t="s">
        <v>2042</v>
      </c>
      <c r="V747" s="5" t="s">
        <v>2066</v>
      </c>
      <c r="W747" s="5"/>
      <c r="X747" s="5"/>
    </row>
    <row r="748" spans="1:24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30" t="str">
        <f>TEXT(CrowdfundingTable[[#This Row],[Date Created Conversion]],"ddd")</f>
        <v>Sun</v>
      </c>
      <c r="Q748" s="30">
        <f>_xlfn.DAYS(CrowdfundingTable[[#This Row],[Date Ended Conversion]],CrowdfundingTable[[#This Row],[Date Created Conversion]])</f>
        <v>5</v>
      </c>
      <c r="R748" s="5" t="b">
        <v>0</v>
      </c>
      <c r="S748" s="5" t="b">
        <v>0</v>
      </c>
      <c r="T748" s="5" t="s">
        <v>28</v>
      </c>
      <c r="U748" s="5" t="s">
        <v>2042</v>
      </c>
      <c r="V748" s="5" t="s">
        <v>2067</v>
      </c>
      <c r="W748" s="5"/>
      <c r="X748" s="5"/>
    </row>
    <row r="749" spans="1:24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30" t="str">
        <f>TEXT(CrowdfundingTable[[#This Row],[Date Created Conversion]],"ddd")</f>
        <v>Thu</v>
      </c>
      <c r="Q749" s="30">
        <f>_xlfn.DAYS(CrowdfundingTable[[#This Row],[Date Ended Conversion]],CrowdfundingTable[[#This Row],[Date Created Conversion]])</f>
        <v>11</v>
      </c>
      <c r="R749" s="5" t="b">
        <v>0</v>
      </c>
      <c r="S749" s="5" t="b">
        <v>0</v>
      </c>
      <c r="T749" s="5" t="s">
        <v>33</v>
      </c>
      <c r="U749" s="5" t="s">
        <v>2043</v>
      </c>
      <c r="V749" s="5" t="s">
        <v>2058</v>
      </c>
      <c r="W749" s="5"/>
      <c r="X749" s="5"/>
    </row>
    <row r="750" spans="1:24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30" t="str">
        <f>TEXT(CrowdfundingTable[[#This Row],[Date Created Conversion]],"ddd")</f>
        <v>Mon</v>
      </c>
      <c r="Q750" s="30">
        <f>_xlfn.DAYS(CrowdfundingTable[[#This Row],[Date Ended Conversion]],CrowdfundingTable[[#This Row],[Date Created Conversion]])</f>
        <v>25</v>
      </c>
      <c r="R750" s="5" t="b">
        <v>0</v>
      </c>
      <c r="S750" s="5" t="b">
        <v>1</v>
      </c>
      <c r="T750" s="5" t="s">
        <v>71</v>
      </c>
      <c r="U750" s="5" t="s">
        <v>2035</v>
      </c>
      <c r="V750" s="5" t="s">
        <v>2045</v>
      </c>
      <c r="W750" s="5"/>
      <c r="X750" s="5"/>
    </row>
    <row r="751" spans="1:24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30" t="str">
        <f>TEXT(CrowdfundingTable[[#This Row],[Date Created Conversion]],"ddd")</f>
        <v>Wed</v>
      </c>
      <c r="Q751" s="30">
        <f>_xlfn.DAYS(CrowdfundingTable[[#This Row],[Date Ended Conversion]],CrowdfundingTable[[#This Row],[Date Created Conversion]])</f>
        <v>12</v>
      </c>
      <c r="R751" s="5" t="b">
        <v>0</v>
      </c>
      <c r="S751" s="5" t="b">
        <v>1</v>
      </c>
      <c r="T751" s="5" t="s">
        <v>65</v>
      </c>
      <c r="U751" s="5" t="s">
        <v>2042</v>
      </c>
      <c r="V751" s="5" t="s">
        <v>2066</v>
      </c>
      <c r="W751" s="5"/>
      <c r="X751" s="5"/>
    </row>
    <row r="752" spans="1:24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30" t="str">
        <f>TEXT(CrowdfundingTable[[#This Row],[Date Created Conversion]],"ddd")</f>
        <v>Thu</v>
      </c>
      <c r="Q752" s="30">
        <f>_xlfn.DAYS(CrowdfundingTable[[#This Row],[Date Ended Conversion]],CrowdfundingTable[[#This Row],[Date Created Conversion]])</f>
        <v>25</v>
      </c>
      <c r="R752" s="5" t="b">
        <v>0</v>
      </c>
      <c r="S752" s="5" t="b">
        <v>0</v>
      </c>
      <c r="T752" s="5" t="s">
        <v>50</v>
      </c>
      <c r="U752" s="5" t="s">
        <v>2039</v>
      </c>
      <c r="V752" s="5" t="s">
        <v>2049</v>
      </c>
      <c r="W752" s="5"/>
      <c r="X752" s="5"/>
    </row>
    <row r="753" spans="1:24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30" t="str">
        <f>TEXT(CrowdfundingTable[[#This Row],[Date Created Conversion]],"ddd")</f>
        <v>Thu</v>
      </c>
      <c r="Q753" s="30">
        <f>_xlfn.DAYS(CrowdfundingTable[[#This Row],[Date Ended Conversion]],CrowdfundingTable[[#This Row],[Date Created Conversion]])</f>
        <v>15</v>
      </c>
      <c r="R753" s="5" t="b">
        <v>1</v>
      </c>
      <c r="S753" s="5" t="b">
        <v>1</v>
      </c>
      <c r="T753" s="5" t="s">
        <v>68</v>
      </c>
      <c r="U753" s="5" t="s">
        <v>2041</v>
      </c>
      <c r="V753" s="5" t="s">
        <v>2056</v>
      </c>
      <c r="W753" s="5"/>
      <c r="X753" s="5"/>
    </row>
    <row r="754" spans="1:24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30" t="str">
        <f>TEXT(CrowdfundingTable[[#This Row],[Date Created Conversion]],"ddd")</f>
        <v>Thu</v>
      </c>
      <c r="Q754" s="30">
        <f>_xlfn.DAYS(CrowdfundingTable[[#This Row],[Date Ended Conversion]],CrowdfundingTable[[#This Row],[Date Created Conversion]])</f>
        <v>18</v>
      </c>
      <c r="R754" s="5" t="b">
        <v>0</v>
      </c>
      <c r="S754" s="5" t="b">
        <v>1</v>
      </c>
      <c r="T754" s="5" t="s">
        <v>33</v>
      </c>
      <c r="U754" s="5" t="s">
        <v>2043</v>
      </c>
      <c r="V754" s="5" t="s">
        <v>2058</v>
      </c>
      <c r="W754" s="5"/>
      <c r="X754" s="5"/>
    </row>
    <row r="755" spans="1:24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30" t="str">
        <f>TEXT(CrowdfundingTable[[#This Row],[Date Created Conversion]],"ddd")</f>
        <v>Sun</v>
      </c>
      <c r="Q755" s="30">
        <f>_xlfn.DAYS(CrowdfundingTable[[#This Row],[Date Ended Conversion]],CrowdfundingTable[[#This Row],[Date Created Conversion]])</f>
        <v>15</v>
      </c>
      <c r="R755" s="5" t="b">
        <v>0</v>
      </c>
      <c r="S755" s="5" t="b">
        <v>0</v>
      </c>
      <c r="T755" s="5" t="s">
        <v>122</v>
      </c>
      <c r="U755" s="5" t="s">
        <v>2040</v>
      </c>
      <c r="V755" s="5" t="s">
        <v>2057</v>
      </c>
      <c r="W755" s="5"/>
      <c r="X755" s="5"/>
    </row>
    <row r="756" spans="1:24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30" t="str">
        <f>TEXT(CrowdfundingTable[[#This Row],[Date Created Conversion]],"ddd")</f>
        <v>Sun</v>
      </c>
      <c r="Q756" s="30">
        <f>_xlfn.DAYS(CrowdfundingTable[[#This Row],[Date Ended Conversion]],CrowdfundingTable[[#This Row],[Date Created Conversion]])</f>
        <v>53</v>
      </c>
      <c r="R756" s="5" t="b">
        <v>0</v>
      </c>
      <c r="S756" s="5" t="b">
        <v>0</v>
      </c>
      <c r="T756" s="5" t="s">
        <v>33</v>
      </c>
      <c r="U756" s="5" t="s">
        <v>2043</v>
      </c>
      <c r="V756" s="5" t="s">
        <v>2058</v>
      </c>
      <c r="W756" s="5"/>
      <c r="X756" s="5"/>
    </row>
    <row r="757" spans="1:24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30" t="str">
        <f>TEXT(CrowdfundingTable[[#This Row],[Date Created Conversion]],"ddd")</f>
        <v>Wed</v>
      </c>
      <c r="Q757" s="30">
        <f>_xlfn.DAYS(CrowdfundingTable[[#This Row],[Date Ended Conversion]],CrowdfundingTable[[#This Row],[Date Created Conversion]])</f>
        <v>12</v>
      </c>
      <c r="R757" s="5" t="b">
        <v>0</v>
      </c>
      <c r="S757" s="5" t="b">
        <v>1</v>
      </c>
      <c r="T757" s="5" t="s">
        <v>33</v>
      </c>
      <c r="U757" s="5" t="s">
        <v>2043</v>
      </c>
      <c r="V757" s="5" t="s">
        <v>2058</v>
      </c>
      <c r="W757" s="5"/>
      <c r="X757" s="5"/>
    </row>
    <row r="758" spans="1:24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30" t="str">
        <f>TEXT(CrowdfundingTable[[#This Row],[Date Created Conversion]],"ddd")</f>
        <v>Tue</v>
      </c>
      <c r="Q758" s="30">
        <f>_xlfn.DAYS(CrowdfundingTable[[#This Row],[Date Ended Conversion]],CrowdfundingTable[[#This Row],[Date Created Conversion]])</f>
        <v>6</v>
      </c>
      <c r="R758" s="5" t="b">
        <v>0</v>
      </c>
      <c r="S758" s="5" t="b">
        <v>0</v>
      </c>
      <c r="T758" s="5" t="s">
        <v>33</v>
      </c>
      <c r="U758" s="5" t="s">
        <v>2043</v>
      </c>
      <c r="V758" s="5" t="s">
        <v>2058</v>
      </c>
      <c r="W758" s="5"/>
      <c r="X758" s="5"/>
    </row>
    <row r="759" spans="1:24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30" t="str">
        <f>TEXT(CrowdfundingTable[[#This Row],[Date Created Conversion]],"ddd")</f>
        <v>Thu</v>
      </c>
      <c r="Q759" s="30">
        <f>_xlfn.DAYS(CrowdfundingTable[[#This Row],[Date Ended Conversion]],CrowdfundingTable[[#This Row],[Date Created Conversion]])</f>
        <v>4</v>
      </c>
      <c r="R759" s="5" t="b">
        <v>0</v>
      </c>
      <c r="S759" s="5" t="b">
        <v>0</v>
      </c>
      <c r="T759" s="5" t="s">
        <v>53</v>
      </c>
      <c r="U759" s="5" t="s">
        <v>2035</v>
      </c>
      <c r="V759" s="5" t="s">
        <v>2048</v>
      </c>
      <c r="W759" s="5"/>
      <c r="X759" s="5"/>
    </row>
    <row r="760" spans="1:24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30" t="str">
        <f>TEXT(CrowdfundingTable[[#This Row],[Date Created Conversion]],"ddd")</f>
        <v>Fri</v>
      </c>
      <c r="Q760" s="30">
        <f>_xlfn.DAYS(CrowdfundingTable[[#This Row],[Date Ended Conversion]],CrowdfundingTable[[#This Row],[Date Created Conversion]])</f>
        <v>9</v>
      </c>
      <c r="R760" s="5" t="b">
        <v>0</v>
      </c>
      <c r="S760" s="5" t="b">
        <v>0</v>
      </c>
      <c r="T760" s="5" t="s">
        <v>23</v>
      </c>
      <c r="U760" s="5" t="s">
        <v>2039</v>
      </c>
      <c r="V760" s="5" t="s">
        <v>2060</v>
      </c>
      <c r="W760" s="5"/>
      <c r="X760" s="5"/>
    </row>
    <row r="761" spans="1:24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30" t="str">
        <f>TEXT(CrowdfundingTable[[#This Row],[Date Created Conversion]],"ddd")</f>
        <v>Mon</v>
      </c>
      <c r="Q761" s="30">
        <f>_xlfn.DAYS(CrowdfundingTable[[#This Row],[Date Ended Conversion]],CrowdfundingTable[[#This Row],[Date Created Conversion]])</f>
        <v>30</v>
      </c>
      <c r="R761" s="5" t="b">
        <v>0</v>
      </c>
      <c r="S761" s="5" t="b">
        <v>0</v>
      </c>
      <c r="T761" s="5" t="s">
        <v>50</v>
      </c>
      <c r="U761" s="5" t="s">
        <v>2039</v>
      </c>
      <c r="V761" s="5" t="s">
        <v>2049</v>
      </c>
      <c r="W761" s="5"/>
      <c r="X761" s="5"/>
    </row>
    <row r="762" spans="1:24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30" t="str">
        <f>TEXT(CrowdfundingTable[[#This Row],[Date Created Conversion]],"ddd")</f>
        <v>Thu</v>
      </c>
      <c r="Q762" s="30">
        <f>_xlfn.DAYS(CrowdfundingTable[[#This Row],[Date Ended Conversion]],CrowdfundingTable[[#This Row],[Date Created Conversion]])</f>
        <v>29</v>
      </c>
      <c r="R762" s="5" t="b">
        <v>0</v>
      </c>
      <c r="S762" s="5" t="b">
        <v>1</v>
      </c>
      <c r="T762" s="5" t="s">
        <v>89</v>
      </c>
      <c r="U762" s="5" t="s">
        <v>2037</v>
      </c>
      <c r="V762" s="5" t="s">
        <v>2065</v>
      </c>
      <c r="W762" s="5"/>
      <c r="X762" s="5"/>
    </row>
    <row r="763" spans="1:24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30" t="str">
        <f>TEXT(CrowdfundingTable[[#This Row],[Date Created Conversion]],"ddd")</f>
        <v>Sat</v>
      </c>
      <c r="Q763" s="30">
        <f>_xlfn.DAYS(CrowdfundingTable[[#This Row],[Date Ended Conversion]],CrowdfundingTable[[#This Row],[Date Created Conversion]])</f>
        <v>5</v>
      </c>
      <c r="R763" s="5" t="b">
        <v>0</v>
      </c>
      <c r="S763" s="5" t="b">
        <v>0</v>
      </c>
      <c r="T763" s="5" t="s">
        <v>23</v>
      </c>
      <c r="U763" s="5" t="s">
        <v>2039</v>
      </c>
      <c r="V763" s="5" t="s">
        <v>2060</v>
      </c>
      <c r="W763" s="5"/>
      <c r="X763" s="5"/>
    </row>
    <row r="764" spans="1:24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30" t="str">
        <f>TEXT(CrowdfundingTable[[#This Row],[Date Created Conversion]],"ddd")</f>
        <v>Wed</v>
      </c>
      <c r="Q764" s="30">
        <f>_xlfn.DAYS(CrowdfundingTable[[#This Row],[Date Ended Conversion]],CrowdfundingTable[[#This Row],[Date Created Conversion]])</f>
        <v>11</v>
      </c>
      <c r="R764" s="5" t="b">
        <v>0</v>
      </c>
      <c r="S764" s="5" t="b">
        <v>0</v>
      </c>
      <c r="T764" s="5" t="s">
        <v>159</v>
      </c>
      <c r="U764" s="5" t="s">
        <v>2039</v>
      </c>
      <c r="V764" s="5" t="s">
        <v>2053</v>
      </c>
      <c r="W764" s="5"/>
      <c r="X764" s="5"/>
    </row>
    <row r="765" spans="1:24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30" t="str">
        <f>TEXT(CrowdfundingTable[[#This Row],[Date Created Conversion]],"ddd")</f>
        <v>Tue</v>
      </c>
      <c r="Q765" s="30">
        <f>_xlfn.DAYS(CrowdfundingTable[[#This Row],[Date Ended Conversion]],CrowdfundingTable[[#This Row],[Date Created Conversion]])</f>
        <v>35</v>
      </c>
      <c r="R765" s="5" t="b">
        <v>0</v>
      </c>
      <c r="S765" s="5" t="b">
        <v>1</v>
      </c>
      <c r="T765" s="5" t="s">
        <v>33</v>
      </c>
      <c r="U765" s="5" t="s">
        <v>2043</v>
      </c>
      <c r="V765" s="5" t="s">
        <v>2058</v>
      </c>
      <c r="W765" s="5"/>
      <c r="X765" s="5"/>
    </row>
    <row r="766" spans="1:24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30" t="str">
        <f>TEXT(CrowdfundingTable[[#This Row],[Date Created Conversion]],"ddd")</f>
        <v>Fri</v>
      </c>
      <c r="Q766" s="30">
        <f>_xlfn.DAYS(CrowdfundingTable[[#This Row],[Date Ended Conversion]],CrowdfundingTable[[#This Row],[Date Created Conversion]])</f>
        <v>8</v>
      </c>
      <c r="R766" s="5" t="b">
        <v>0</v>
      </c>
      <c r="S766" s="5" t="b">
        <v>0</v>
      </c>
      <c r="T766" s="5" t="s">
        <v>23</v>
      </c>
      <c r="U766" s="5" t="s">
        <v>2039</v>
      </c>
      <c r="V766" s="5" t="s">
        <v>2060</v>
      </c>
      <c r="W766" s="5"/>
      <c r="X766" s="5"/>
    </row>
    <row r="767" spans="1:24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30" t="str">
        <f>TEXT(CrowdfundingTable[[#This Row],[Date Created Conversion]],"ddd")</f>
        <v>Sat</v>
      </c>
      <c r="Q767" s="30">
        <f>_xlfn.DAYS(CrowdfundingTable[[#This Row],[Date Ended Conversion]],CrowdfundingTable[[#This Row],[Date Created Conversion]])</f>
        <v>25</v>
      </c>
      <c r="R767" s="5" t="b">
        <v>1</v>
      </c>
      <c r="S767" s="5" t="b">
        <v>1</v>
      </c>
      <c r="T767" s="5" t="s">
        <v>60</v>
      </c>
      <c r="U767" s="5" t="s">
        <v>2039</v>
      </c>
      <c r="V767" s="5" t="s">
        <v>2052</v>
      </c>
      <c r="W767" s="5"/>
      <c r="X767" s="5"/>
    </row>
    <row r="768" spans="1:24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30" t="str">
        <f>TEXT(CrowdfundingTable[[#This Row],[Date Created Conversion]],"ddd")</f>
        <v>Wed</v>
      </c>
      <c r="Q768" s="30">
        <f>_xlfn.DAYS(CrowdfundingTable[[#This Row],[Date Ended Conversion]],CrowdfundingTable[[#This Row],[Date Created Conversion]])</f>
        <v>1</v>
      </c>
      <c r="R768" s="5" t="b">
        <v>0</v>
      </c>
      <c r="S768" s="5" t="b">
        <v>0</v>
      </c>
      <c r="T768" s="5" t="s">
        <v>474</v>
      </c>
      <c r="U768" s="5" t="s">
        <v>2035</v>
      </c>
      <c r="V768" s="5" t="s">
        <v>2061</v>
      </c>
      <c r="W768" s="5"/>
      <c r="X768" s="5"/>
    </row>
    <row r="769" spans="1:24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30" t="str">
        <f>TEXT(CrowdfundingTable[[#This Row],[Date Created Conversion]],"ddd")</f>
        <v>Tue</v>
      </c>
      <c r="Q769" s="30">
        <f>_xlfn.DAYS(CrowdfundingTable[[#This Row],[Date Ended Conversion]],CrowdfundingTable[[#This Row],[Date Created Conversion]])</f>
        <v>45</v>
      </c>
      <c r="R769" s="5" t="b">
        <v>0</v>
      </c>
      <c r="S769" s="5" t="b">
        <v>0</v>
      </c>
      <c r="T769" s="5" t="s">
        <v>206</v>
      </c>
      <c r="U769" s="5" t="s">
        <v>2041</v>
      </c>
      <c r="V769" s="5" t="s">
        <v>2064</v>
      </c>
      <c r="W769" s="5"/>
      <c r="X769" s="5"/>
    </row>
    <row r="770" spans="1:24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30" t="str">
        <f>TEXT(CrowdfundingTable[[#This Row],[Date Created Conversion]],"ddd")</f>
        <v>Wed</v>
      </c>
      <c r="Q770" s="30">
        <f>_xlfn.DAYS(CrowdfundingTable[[#This Row],[Date Ended Conversion]],CrowdfundingTable[[#This Row],[Date Created Conversion]])</f>
        <v>15</v>
      </c>
      <c r="R770" s="5" t="b">
        <v>0</v>
      </c>
      <c r="S770" s="5" t="b">
        <v>0</v>
      </c>
      <c r="T770" s="5" t="s">
        <v>33</v>
      </c>
      <c r="U770" s="5" t="s">
        <v>2043</v>
      </c>
      <c r="V770" s="5" t="s">
        <v>2058</v>
      </c>
      <c r="W770" s="5"/>
      <c r="X770" s="5"/>
    </row>
    <row r="771" spans="1:24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30" t="str">
        <f>TEXT(CrowdfundingTable[[#This Row],[Date Created Conversion]],"ddd")</f>
        <v>Thu</v>
      </c>
      <c r="Q771" s="30">
        <f>_xlfn.DAYS(CrowdfundingTable[[#This Row],[Date Ended Conversion]],CrowdfundingTable[[#This Row],[Date Created Conversion]])</f>
        <v>26</v>
      </c>
      <c r="R771" s="5" t="b">
        <v>0</v>
      </c>
      <c r="S771" s="5" t="b">
        <v>0</v>
      </c>
      <c r="T771" s="5" t="s">
        <v>89</v>
      </c>
      <c r="U771" s="5" t="s">
        <v>2037</v>
      </c>
      <c r="V771" s="5" t="s">
        <v>2065</v>
      </c>
      <c r="W771" s="5"/>
      <c r="X771" s="5"/>
    </row>
    <row r="772" spans="1:24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30" t="str">
        <f>TEXT(CrowdfundingTable[[#This Row],[Date Created Conversion]],"ddd")</f>
        <v>Mon</v>
      </c>
      <c r="Q772" s="30">
        <f>_xlfn.DAYS(CrowdfundingTable[[#This Row],[Date Ended Conversion]],CrowdfundingTable[[#This Row],[Date Created Conversion]])</f>
        <v>7</v>
      </c>
      <c r="R772" s="5" t="b">
        <v>0</v>
      </c>
      <c r="S772" s="5" t="b">
        <v>1</v>
      </c>
      <c r="T772" s="5" t="s">
        <v>33</v>
      </c>
      <c r="U772" s="5" t="s">
        <v>2043</v>
      </c>
      <c r="V772" s="5" t="s">
        <v>2058</v>
      </c>
      <c r="W772" s="5"/>
      <c r="X772" s="5"/>
    </row>
    <row r="773" spans="1:24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30" t="str">
        <f>TEXT(CrowdfundingTable[[#This Row],[Date Created Conversion]],"ddd")</f>
        <v>Sat</v>
      </c>
      <c r="Q773" s="30">
        <f>_xlfn.DAYS(CrowdfundingTable[[#This Row],[Date Ended Conversion]],CrowdfundingTable[[#This Row],[Date Created Conversion]])</f>
        <v>27</v>
      </c>
      <c r="R773" s="5" t="b">
        <v>0</v>
      </c>
      <c r="S773" s="5" t="b">
        <v>0</v>
      </c>
      <c r="T773" s="5" t="s">
        <v>33</v>
      </c>
      <c r="U773" s="5" t="s">
        <v>2043</v>
      </c>
      <c r="V773" s="5" t="s">
        <v>2058</v>
      </c>
      <c r="W773" s="5"/>
      <c r="X773" s="5"/>
    </row>
    <row r="774" spans="1:24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30" t="str">
        <f>TEXT(CrowdfundingTable[[#This Row],[Date Created Conversion]],"ddd")</f>
        <v>Sat</v>
      </c>
      <c r="Q774" s="30">
        <f>_xlfn.DAYS(CrowdfundingTable[[#This Row],[Date Ended Conversion]],CrowdfundingTable[[#This Row],[Date Created Conversion]])</f>
        <v>4</v>
      </c>
      <c r="R774" s="5" t="b">
        <v>0</v>
      </c>
      <c r="S774" s="5" t="b">
        <v>0</v>
      </c>
      <c r="T774" s="5" t="s">
        <v>60</v>
      </c>
      <c r="U774" s="5" t="s">
        <v>2039</v>
      </c>
      <c r="V774" s="5" t="s">
        <v>2052</v>
      </c>
      <c r="W774" s="5"/>
      <c r="X774" s="5"/>
    </row>
    <row r="775" spans="1:24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30" t="str">
        <f>TEXT(CrowdfundingTable[[#This Row],[Date Created Conversion]],"ddd")</f>
        <v>Thu</v>
      </c>
      <c r="Q775" s="30">
        <f>_xlfn.DAYS(CrowdfundingTable[[#This Row],[Date Ended Conversion]],CrowdfundingTable[[#This Row],[Date Created Conversion]])</f>
        <v>10</v>
      </c>
      <c r="R775" s="5" t="b">
        <v>0</v>
      </c>
      <c r="S775" s="5" t="b">
        <v>0</v>
      </c>
      <c r="T775" s="5" t="s">
        <v>33</v>
      </c>
      <c r="U775" s="5" t="s">
        <v>2043</v>
      </c>
      <c r="V775" s="5" t="s">
        <v>2058</v>
      </c>
      <c r="W775" s="5"/>
      <c r="X775" s="5"/>
    </row>
    <row r="776" spans="1:24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30" t="str">
        <f>TEXT(CrowdfundingTable[[#This Row],[Date Created Conversion]],"ddd")</f>
        <v>Mon</v>
      </c>
      <c r="Q776" s="30">
        <f>_xlfn.DAYS(CrowdfundingTable[[#This Row],[Date Ended Conversion]],CrowdfundingTable[[#This Row],[Date Created Conversion]])</f>
        <v>41</v>
      </c>
      <c r="R776" s="5" t="b">
        <v>0</v>
      </c>
      <c r="S776" s="5" t="b">
        <v>0</v>
      </c>
      <c r="T776" s="5" t="s">
        <v>28</v>
      </c>
      <c r="U776" s="5" t="s">
        <v>2042</v>
      </c>
      <c r="V776" s="5" t="s">
        <v>2067</v>
      </c>
      <c r="W776" s="5"/>
      <c r="X776" s="5"/>
    </row>
    <row r="777" spans="1:24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30" t="str">
        <f>TEXT(CrowdfundingTable[[#This Row],[Date Created Conversion]],"ddd")</f>
        <v>Thu</v>
      </c>
      <c r="Q777" s="30">
        <f>_xlfn.DAYS(CrowdfundingTable[[#This Row],[Date Ended Conversion]],CrowdfundingTable[[#This Row],[Date Created Conversion]])</f>
        <v>10</v>
      </c>
      <c r="R777" s="5" t="b">
        <v>0</v>
      </c>
      <c r="S777" s="5" t="b">
        <v>0</v>
      </c>
      <c r="T777" s="5" t="s">
        <v>23</v>
      </c>
      <c r="U777" s="5" t="s">
        <v>2039</v>
      </c>
      <c r="V777" s="5" t="s">
        <v>2060</v>
      </c>
      <c r="W777" s="5"/>
      <c r="X777" s="5"/>
    </row>
    <row r="778" spans="1:24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30" t="str">
        <f>TEXT(CrowdfundingTable[[#This Row],[Date Created Conversion]],"ddd")</f>
        <v>Thu</v>
      </c>
      <c r="Q778" s="30">
        <f>_xlfn.DAYS(CrowdfundingTable[[#This Row],[Date Ended Conversion]],CrowdfundingTable[[#This Row],[Date Created Conversion]])</f>
        <v>18</v>
      </c>
      <c r="R778" s="5" t="b">
        <v>0</v>
      </c>
      <c r="S778" s="5" t="b">
        <v>0</v>
      </c>
      <c r="T778" s="5" t="s">
        <v>33</v>
      </c>
      <c r="U778" s="5" t="s">
        <v>2043</v>
      </c>
      <c r="V778" s="5" t="s">
        <v>2058</v>
      </c>
      <c r="W778" s="5"/>
      <c r="X778" s="5"/>
    </row>
    <row r="779" spans="1:24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30" t="str">
        <f>TEXT(CrowdfundingTable[[#This Row],[Date Created Conversion]],"ddd")</f>
        <v>Fri</v>
      </c>
      <c r="Q779" s="30">
        <f>_xlfn.DAYS(CrowdfundingTable[[#This Row],[Date Ended Conversion]],CrowdfundingTable[[#This Row],[Date Created Conversion]])</f>
        <v>29</v>
      </c>
      <c r="R779" s="5" t="b">
        <v>0</v>
      </c>
      <c r="S779" s="5" t="b">
        <v>0</v>
      </c>
      <c r="T779" s="5" t="s">
        <v>33</v>
      </c>
      <c r="U779" s="5" t="s">
        <v>2043</v>
      </c>
      <c r="V779" s="5" t="s">
        <v>2058</v>
      </c>
      <c r="W779" s="5"/>
      <c r="X779" s="5"/>
    </row>
    <row r="780" spans="1:24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30" t="str">
        <f>TEXT(CrowdfundingTable[[#This Row],[Date Created Conversion]],"ddd")</f>
        <v>Sat</v>
      </c>
      <c r="Q780" s="30">
        <f>_xlfn.DAYS(CrowdfundingTable[[#This Row],[Date Ended Conversion]],CrowdfundingTable[[#This Row],[Date Created Conversion]])</f>
        <v>5</v>
      </c>
      <c r="R780" s="5" t="b">
        <v>0</v>
      </c>
      <c r="S780" s="5" t="b">
        <v>0</v>
      </c>
      <c r="T780" s="5" t="s">
        <v>71</v>
      </c>
      <c r="U780" s="5" t="s">
        <v>2035</v>
      </c>
      <c r="V780" s="5" t="s">
        <v>2045</v>
      </c>
      <c r="W780" s="5"/>
      <c r="X780" s="5"/>
    </row>
    <row r="781" spans="1:24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30" t="str">
        <f>TEXT(CrowdfundingTable[[#This Row],[Date Created Conversion]],"ddd")</f>
        <v>Fri</v>
      </c>
      <c r="Q781" s="30">
        <f>_xlfn.DAYS(CrowdfundingTable[[#This Row],[Date Ended Conversion]],CrowdfundingTable[[#This Row],[Date Created Conversion]])</f>
        <v>9</v>
      </c>
      <c r="R781" s="5" t="b">
        <v>0</v>
      </c>
      <c r="S781" s="5" t="b">
        <v>1</v>
      </c>
      <c r="T781" s="5" t="s">
        <v>33</v>
      </c>
      <c r="U781" s="5" t="s">
        <v>2043</v>
      </c>
      <c r="V781" s="5" t="s">
        <v>2058</v>
      </c>
      <c r="W781" s="5"/>
      <c r="X781" s="5"/>
    </row>
    <row r="782" spans="1:24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30" t="str">
        <f>TEXT(CrowdfundingTable[[#This Row],[Date Created Conversion]],"ddd")</f>
        <v>Fri</v>
      </c>
      <c r="Q782" s="30">
        <f>_xlfn.DAYS(CrowdfundingTable[[#This Row],[Date Ended Conversion]],CrowdfundingTable[[#This Row],[Date Created Conversion]])</f>
        <v>19</v>
      </c>
      <c r="R782" s="5" t="b">
        <v>0</v>
      </c>
      <c r="S782" s="5" t="b">
        <v>1</v>
      </c>
      <c r="T782" s="5" t="s">
        <v>53</v>
      </c>
      <c r="U782" s="5" t="s">
        <v>2035</v>
      </c>
      <c r="V782" s="5" t="s">
        <v>2048</v>
      </c>
      <c r="W782" s="5"/>
      <c r="X782" s="5"/>
    </row>
    <row r="783" spans="1:24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30" t="str">
        <f>TEXT(CrowdfundingTable[[#This Row],[Date Created Conversion]],"ddd")</f>
        <v>Sun</v>
      </c>
      <c r="Q783" s="30">
        <f>_xlfn.DAYS(CrowdfundingTable[[#This Row],[Date Ended Conversion]],CrowdfundingTable[[#This Row],[Date Created Conversion]])</f>
        <v>51</v>
      </c>
      <c r="R783" s="5" t="b">
        <v>0</v>
      </c>
      <c r="S783" s="5" t="b">
        <v>0</v>
      </c>
      <c r="T783" s="5" t="s">
        <v>33</v>
      </c>
      <c r="U783" s="5" t="s">
        <v>2043</v>
      </c>
      <c r="V783" s="5" t="s">
        <v>2058</v>
      </c>
      <c r="W783" s="5"/>
      <c r="X783" s="5"/>
    </row>
    <row r="784" spans="1:24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30" t="str">
        <f>TEXT(CrowdfundingTable[[#This Row],[Date Created Conversion]],"ddd")</f>
        <v>Tue</v>
      </c>
      <c r="Q784" s="30">
        <f>_xlfn.DAYS(CrowdfundingTable[[#This Row],[Date Ended Conversion]],CrowdfundingTable[[#This Row],[Date Created Conversion]])</f>
        <v>28</v>
      </c>
      <c r="R784" s="5" t="b">
        <v>0</v>
      </c>
      <c r="S784" s="5" t="b">
        <v>1</v>
      </c>
      <c r="T784" s="5" t="s">
        <v>71</v>
      </c>
      <c r="U784" s="5" t="s">
        <v>2035</v>
      </c>
      <c r="V784" s="5" t="s">
        <v>2045</v>
      </c>
      <c r="W784" s="5"/>
      <c r="X784" s="5"/>
    </row>
    <row r="785" spans="1:24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30" t="str">
        <f>TEXT(CrowdfundingTable[[#This Row],[Date Created Conversion]],"ddd")</f>
        <v>Tue</v>
      </c>
      <c r="Q785" s="30">
        <f>_xlfn.DAYS(CrowdfundingTable[[#This Row],[Date Ended Conversion]],CrowdfundingTable[[#This Row],[Date Created Conversion]])</f>
        <v>7</v>
      </c>
      <c r="R785" s="5" t="b">
        <v>0</v>
      </c>
      <c r="S785" s="5" t="b">
        <v>0</v>
      </c>
      <c r="T785" s="5" t="s">
        <v>23</v>
      </c>
      <c r="U785" s="5" t="s">
        <v>2039</v>
      </c>
      <c r="V785" s="5" t="s">
        <v>2060</v>
      </c>
      <c r="W785" s="5"/>
      <c r="X785" s="5"/>
    </row>
    <row r="786" spans="1:24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30" t="str">
        <f>TEXT(CrowdfundingTable[[#This Row],[Date Created Conversion]],"ddd")</f>
        <v>Sun</v>
      </c>
      <c r="Q786" s="30">
        <f>_xlfn.DAYS(CrowdfundingTable[[#This Row],[Date Ended Conversion]],CrowdfundingTable[[#This Row],[Date Created Conversion]])</f>
        <v>11</v>
      </c>
      <c r="R786" s="5" t="b">
        <v>0</v>
      </c>
      <c r="S786" s="5" t="b">
        <v>0</v>
      </c>
      <c r="T786" s="5" t="s">
        <v>28</v>
      </c>
      <c r="U786" s="5" t="s">
        <v>2042</v>
      </c>
      <c r="V786" s="5" t="s">
        <v>2067</v>
      </c>
      <c r="W786" s="5"/>
      <c r="X786" s="5"/>
    </row>
    <row r="787" spans="1:24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30" t="str">
        <f>TEXT(CrowdfundingTable[[#This Row],[Date Created Conversion]],"ddd")</f>
        <v>Sat</v>
      </c>
      <c r="Q787" s="30">
        <f>_xlfn.DAYS(CrowdfundingTable[[#This Row],[Date Ended Conversion]],CrowdfundingTable[[#This Row],[Date Created Conversion]])</f>
        <v>34</v>
      </c>
      <c r="R787" s="5" t="b">
        <v>0</v>
      </c>
      <c r="S787" s="5" t="b">
        <v>1</v>
      </c>
      <c r="T787" s="5" t="s">
        <v>71</v>
      </c>
      <c r="U787" s="5" t="s">
        <v>2035</v>
      </c>
      <c r="V787" s="5" t="s">
        <v>2045</v>
      </c>
      <c r="W787" s="5"/>
      <c r="X787" s="5"/>
    </row>
    <row r="788" spans="1:24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30" t="str">
        <f>TEXT(CrowdfundingTable[[#This Row],[Date Created Conversion]],"ddd")</f>
        <v>Tue</v>
      </c>
      <c r="Q788" s="30">
        <f>_xlfn.DAYS(CrowdfundingTable[[#This Row],[Date Ended Conversion]],CrowdfundingTable[[#This Row],[Date Created Conversion]])</f>
        <v>7</v>
      </c>
      <c r="R788" s="5" t="b">
        <v>0</v>
      </c>
      <c r="S788" s="5" t="b">
        <v>1</v>
      </c>
      <c r="T788" s="5" t="s">
        <v>159</v>
      </c>
      <c r="U788" s="5" t="s">
        <v>2039</v>
      </c>
      <c r="V788" s="5" t="s">
        <v>2053</v>
      </c>
      <c r="W788" s="5"/>
      <c r="X788" s="5"/>
    </row>
    <row r="789" spans="1:24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30" t="str">
        <f>TEXT(CrowdfundingTable[[#This Row],[Date Created Conversion]],"ddd")</f>
        <v>Sat</v>
      </c>
      <c r="Q789" s="30">
        <f>_xlfn.DAYS(CrowdfundingTable[[#This Row],[Date Ended Conversion]],CrowdfundingTable[[#This Row],[Date Created Conversion]])</f>
        <v>9</v>
      </c>
      <c r="R789" s="5" t="b">
        <v>0</v>
      </c>
      <c r="S789" s="5" t="b">
        <v>0</v>
      </c>
      <c r="T789" s="5" t="s">
        <v>23</v>
      </c>
      <c r="U789" s="5" t="s">
        <v>2039</v>
      </c>
      <c r="V789" s="5" t="s">
        <v>2060</v>
      </c>
      <c r="W789" s="5"/>
      <c r="X789" s="5"/>
    </row>
    <row r="790" spans="1:24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30" t="str">
        <f>TEXT(CrowdfundingTable[[#This Row],[Date Created Conversion]],"ddd")</f>
        <v>Sat</v>
      </c>
      <c r="Q790" s="30">
        <f>_xlfn.DAYS(CrowdfundingTable[[#This Row],[Date Ended Conversion]],CrowdfundingTable[[#This Row],[Date Created Conversion]])</f>
        <v>21</v>
      </c>
      <c r="R790" s="5" t="b">
        <v>0</v>
      </c>
      <c r="S790" s="5" t="b">
        <v>0</v>
      </c>
      <c r="T790" s="5" t="s">
        <v>71</v>
      </c>
      <c r="U790" s="5" t="s">
        <v>2035</v>
      </c>
      <c r="V790" s="5" t="s">
        <v>2045</v>
      </c>
      <c r="W790" s="5"/>
      <c r="X790" s="5"/>
    </row>
    <row r="791" spans="1:24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30" t="str">
        <f>TEXT(CrowdfundingTable[[#This Row],[Date Created Conversion]],"ddd")</f>
        <v>Tue</v>
      </c>
      <c r="Q791" s="30">
        <f>_xlfn.DAYS(CrowdfundingTable[[#This Row],[Date Ended Conversion]],CrowdfundingTable[[#This Row],[Date Created Conversion]])</f>
        <v>37</v>
      </c>
      <c r="R791" s="5" t="b">
        <v>0</v>
      </c>
      <c r="S791" s="5" t="b">
        <v>0</v>
      </c>
      <c r="T791" s="5" t="s">
        <v>33</v>
      </c>
      <c r="U791" s="5" t="s">
        <v>2043</v>
      </c>
      <c r="V791" s="5" t="s">
        <v>2058</v>
      </c>
      <c r="W791" s="5"/>
      <c r="X791" s="5"/>
    </row>
    <row r="792" spans="1:24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30" t="str">
        <f>TEXT(CrowdfundingTable[[#This Row],[Date Created Conversion]],"ddd")</f>
        <v>Sun</v>
      </c>
      <c r="Q792" s="30">
        <f>_xlfn.DAYS(CrowdfundingTable[[#This Row],[Date Ended Conversion]],CrowdfundingTable[[#This Row],[Date Created Conversion]])</f>
        <v>6</v>
      </c>
      <c r="R792" s="5" t="b">
        <v>0</v>
      </c>
      <c r="S792" s="5" t="b">
        <v>0</v>
      </c>
      <c r="T792" s="5" t="s">
        <v>33</v>
      </c>
      <c r="U792" s="5" t="s">
        <v>2043</v>
      </c>
      <c r="V792" s="5" t="s">
        <v>2058</v>
      </c>
      <c r="W792" s="5"/>
      <c r="X792" s="5"/>
    </row>
    <row r="793" spans="1:24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30" t="str">
        <f>TEXT(CrowdfundingTable[[#This Row],[Date Created Conversion]],"ddd")</f>
        <v>Sun</v>
      </c>
      <c r="Q793" s="30">
        <f>_xlfn.DAYS(CrowdfundingTable[[#This Row],[Date Ended Conversion]],CrowdfundingTable[[#This Row],[Date Created Conversion]])</f>
        <v>16</v>
      </c>
      <c r="R793" s="5" t="b">
        <v>0</v>
      </c>
      <c r="S793" s="5" t="b">
        <v>0</v>
      </c>
      <c r="T793" s="5" t="s">
        <v>17</v>
      </c>
      <c r="U793" s="5" t="s">
        <v>2036</v>
      </c>
      <c r="V793" s="5" t="s">
        <v>2051</v>
      </c>
      <c r="W793" s="5"/>
      <c r="X793" s="5"/>
    </row>
    <row r="794" spans="1:24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30" t="str">
        <f>TEXT(CrowdfundingTable[[#This Row],[Date Created Conversion]],"ddd")</f>
        <v>Wed</v>
      </c>
      <c r="Q794" s="30">
        <f>_xlfn.DAYS(CrowdfundingTable[[#This Row],[Date Ended Conversion]],CrowdfundingTable[[#This Row],[Date Created Conversion]])</f>
        <v>28</v>
      </c>
      <c r="R794" s="5" t="b">
        <v>0</v>
      </c>
      <c r="S794" s="5" t="b">
        <v>1</v>
      </c>
      <c r="T794" s="5" t="s">
        <v>33</v>
      </c>
      <c r="U794" s="5" t="s">
        <v>2043</v>
      </c>
      <c r="V794" s="5" t="s">
        <v>2058</v>
      </c>
      <c r="W794" s="5"/>
      <c r="X794" s="5"/>
    </row>
    <row r="795" spans="1:24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30" t="str">
        <f>TEXT(CrowdfundingTable[[#This Row],[Date Created Conversion]],"ddd")</f>
        <v>Tue</v>
      </c>
      <c r="Q795" s="30">
        <f>_xlfn.DAYS(CrowdfundingTable[[#This Row],[Date Ended Conversion]],CrowdfundingTable[[#This Row],[Date Created Conversion]])</f>
        <v>4</v>
      </c>
      <c r="R795" s="5" t="b">
        <v>0</v>
      </c>
      <c r="S795" s="5" t="b">
        <v>0</v>
      </c>
      <c r="T795" s="5" t="s">
        <v>68</v>
      </c>
      <c r="U795" s="5" t="s">
        <v>2041</v>
      </c>
      <c r="V795" s="5" t="s">
        <v>2056</v>
      </c>
      <c r="W795" s="5"/>
      <c r="X795" s="5"/>
    </row>
    <row r="796" spans="1:24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30" t="str">
        <f>TEXT(CrowdfundingTable[[#This Row],[Date Created Conversion]],"ddd")</f>
        <v>Fri</v>
      </c>
      <c r="Q796" s="30">
        <f>_xlfn.DAYS(CrowdfundingTable[[#This Row],[Date Ended Conversion]],CrowdfundingTable[[#This Row],[Date Created Conversion]])</f>
        <v>12</v>
      </c>
      <c r="R796" s="5" t="b">
        <v>0</v>
      </c>
      <c r="S796" s="5" t="b">
        <v>0</v>
      </c>
      <c r="T796" s="5" t="s">
        <v>23</v>
      </c>
      <c r="U796" s="5" t="s">
        <v>2039</v>
      </c>
      <c r="V796" s="5" t="s">
        <v>2060</v>
      </c>
      <c r="W796" s="5"/>
      <c r="X796" s="5"/>
    </row>
    <row r="797" spans="1:24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30" t="str">
        <f>TEXT(CrowdfundingTable[[#This Row],[Date Created Conversion]],"ddd")</f>
        <v>Tue</v>
      </c>
      <c r="Q797" s="30">
        <f>_xlfn.DAYS(CrowdfundingTable[[#This Row],[Date Ended Conversion]],CrowdfundingTable[[#This Row],[Date Created Conversion]])</f>
        <v>3</v>
      </c>
      <c r="R797" s="5" t="b">
        <v>0</v>
      </c>
      <c r="S797" s="5" t="b">
        <v>0</v>
      </c>
      <c r="T797" s="5" t="s">
        <v>53</v>
      </c>
      <c r="U797" s="5" t="s">
        <v>2035</v>
      </c>
      <c r="V797" s="5" t="s">
        <v>2048</v>
      </c>
      <c r="W797" s="5"/>
      <c r="X797" s="5"/>
    </row>
    <row r="798" spans="1:24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30" t="str">
        <f>TEXT(CrowdfundingTable[[#This Row],[Date Created Conversion]],"ddd")</f>
        <v>Fri</v>
      </c>
      <c r="Q798" s="30">
        <f>_xlfn.DAYS(CrowdfundingTable[[#This Row],[Date Ended Conversion]],CrowdfundingTable[[#This Row],[Date Created Conversion]])</f>
        <v>7</v>
      </c>
      <c r="R798" s="5" t="b">
        <v>0</v>
      </c>
      <c r="S798" s="5" t="b">
        <v>1</v>
      </c>
      <c r="T798" s="5" t="s">
        <v>292</v>
      </c>
      <c r="U798" s="5" t="s">
        <v>2037</v>
      </c>
      <c r="V798" s="5" t="s">
        <v>2055</v>
      </c>
      <c r="W798" s="5"/>
      <c r="X798" s="5"/>
    </row>
    <row r="799" spans="1:24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30" t="str">
        <f>TEXT(CrowdfundingTable[[#This Row],[Date Created Conversion]],"ddd")</f>
        <v>Sun</v>
      </c>
      <c r="Q799" s="30">
        <f>_xlfn.DAYS(CrowdfundingTable[[#This Row],[Date Ended Conversion]],CrowdfundingTable[[#This Row],[Date Created Conversion]])</f>
        <v>23</v>
      </c>
      <c r="R799" s="5" t="b">
        <v>0</v>
      </c>
      <c r="S799" s="5" t="b">
        <v>0</v>
      </c>
      <c r="T799" s="5" t="s">
        <v>28</v>
      </c>
      <c r="U799" s="5" t="s">
        <v>2042</v>
      </c>
      <c r="V799" s="5" t="s">
        <v>2067</v>
      </c>
      <c r="W799" s="5"/>
      <c r="X799" s="5"/>
    </row>
    <row r="800" spans="1:24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30" t="str">
        <f>TEXT(CrowdfundingTable[[#This Row],[Date Created Conversion]],"ddd")</f>
        <v>Thu</v>
      </c>
      <c r="Q800" s="30">
        <f>_xlfn.DAYS(CrowdfundingTable[[#This Row],[Date Ended Conversion]],CrowdfundingTable[[#This Row],[Date Created Conversion]])</f>
        <v>28</v>
      </c>
      <c r="R800" s="5" t="b">
        <v>0</v>
      </c>
      <c r="S800" s="5" t="b">
        <v>1</v>
      </c>
      <c r="T800" s="5" t="s">
        <v>33</v>
      </c>
      <c r="U800" s="5" t="s">
        <v>2043</v>
      </c>
      <c r="V800" s="5" t="s">
        <v>2058</v>
      </c>
      <c r="W800" s="5"/>
      <c r="X800" s="5"/>
    </row>
    <row r="801" spans="1:24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30" t="str">
        <f>TEXT(CrowdfundingTable[[#This Row],[Date Created Conversion]],"ddd")</f>
        <v>Sat</v>
      </c>
      <c r="Q801" s="30">
        <f>_xlfn.DAYS(CrowdfundingTable[[#This Row],[Date Ended Conversion]],CrowdfundingTable[[#This Row],[Date Created Conversion]])</f>
        <v>4</v>
      </c>
      <c r="R801" s="5" t="b">
        <v>0</v>
      </c>
      <c r="S801" s="5" t="b">
        <v>0</v>
      </c>
      <c r="T801" s="5" t="s">
        <v>33</v>
      </c>
      <c r="U801" s="5" t="s">
        <v>2043</v>
      </c>
      <c r="V801" s="5" t="s">
        <v>2058</v>
      </c>
      <c r="W801" s="5"/>
      <c r="X801" s="5"/>
    </row>
    <row r="802" spans="1:24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30" t="str">
        <f>TEXT(CrowdfundingTable[[#This Row],[Date Created Conversion]],"ddd")</f>
        <v>Fri</v>
      </c>
      <c r="Q802" s="30">
        <f>_xlfn.DAYS(CrowdfundingTable[[#This Row],[Date Ended Conversion]],CrowdfundingTable[[#This Row],[Date Created Conversion]])</f>
        <v>4</v>
      </c>
      <c r="R802" s="5" t="b">
        <v>0</v>
      </c>
      <c r="S802" s="5" t="b">
        <v>0</v>
      </c>
      <c r="T802" s="5" t="s">
        <v>23</v>
      </c>
      <c r="U802" s="5" t="s">
        <v>2039</v>
      </c>
      <c r="V802" s="5" t="s">
        <v>2060</v>
      </c>
      <c r="W802" s="5"/>
      <c r="X802" s="5"/>
    </row>
    <row r="803" spans="1:24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30" t="str">
        <f>TEXT(CrowdfundingTable[[#This Row],[Date Created Conversion]],"ddd")</f>
        <v>Tue</v>
      </c>
      <c r="Q803" s="30">
        <f>_xlfn.DAYS(CrowdfundingTable[[#This Row],[Date Ended Conversion]],CrowdfundingTable[[#This Row],[Date Created Conversion]])</f>
        <v>22</v>
      </c>
      <c r="R803" s="5" t="b">
        <v>0</v>
      </c>
      <c r="S803" s="5" t="b">
        <v>1</v>
      </c>
      <c r="T803" s="5" t="s">
        <v>122</v>
      </c>
      <c r="U803" s="5" t="s">
        <v>2040</v>
      </c>
      <c r="V803" s="5" t="s">
        <v>2057</v>
      </c>
      <c r="W803" s="5"/>
      <c r="X803" s="5"/>
    </row>
    <row r="804" spans="1:24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30" t="str">
        <f>TEXT(CrowdfundingTable[[#This Row],[Date Created Conversion]],"ddd")</f>
        <v>Thu</v>
      </c>
      <c r="Q804" s="30">
        <f>_xlfn.DAYS(CrowdfundingTable[[#This Row],[Date Ended Conversion]],CrowdfundingTable[[#This Row],[Date Created Conversion]])</f>
        <v>2</v>
      </c>
      <c r="R804" s="5" t="b">
        <v>0</v>
      </c>
      <c r="S804" s="5" t="b">
        <v>0</v>
      </c>
      <c r="T804" s="5" t="s">
        <v>122</v>
      </c>
      <c r="U804" s="5" t="s">
        <v>2040</v>
      </c>
      <c r="V804" s="5" t="s">
        <v>2057</v>
      </c>
      <c r="W804" s="5"/>
      <c r="X804" s="5"/>
    </row>
    <row r="805" spans="1:24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30" t="str">
        <f>TEXT(CrowdfundingTable[[#This Row],[Date Created Conversion]],"ddd")</f>
        <v>Sun</v>
      </c>
      <c r="Q805" s="30">
        <f>_xlfn.DAYS(CrowdfundingTable[[#This Row],[Date Ended Conversion]],CrowdfundingTable[[#This Row],[Date Created Conversion]])</f>
        <v>34</v>
      </c>
      <c r="R805" s="5" t="b">
        <v>0</v>
      </c>
      <c r="S805" s="5" t="b">
        <v>0</v>
      </c>
      <c r="T805" s="5" t="s">
        <v>33</v>
      </c>
      <c r="U805" s="5" t="s">
        <v>2043</v>
      </c>
      <c r="V805" s="5" t="s">
        <v>2058</v>
      </c>
      <c r="W805" s="5"/>
      <c r="X805" s="5"/>
    </row>
    <row r="806" spans="1:24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30" t="str">
        <f>TEXT(CrowdfundingTable[[#This Row],[Date Created Conversion]],"ddd")</f>
        <v>Tue</v>
      </c>
      <c r="Q806" s="30">
        <f>_xlfn.DAYS(CrowdfundingTable[[#This Row],[Date Ended Conversion]],CrowdfundingTable[[#This Row],[Date Created Conversion]])</f>
        <v>20</v>
      </c>
      <c r="R806" s="5" t="b">
        <v>0</v>
      </c>
      <c r="S806" s="5" t="b">
        <v>0</v>
      </c>
      <c r="T806" s="5" t="s">
        <v>23</v>
      </c>
      <c r="U806" s="5" t="s">
        <v>2039</v>
      </c>
      <c r="V806" s="5" t="s">
        <v>2060</v>
      </c>
      <c r="W806" s="5"/>
      <c r="X806" s="5"/>
    </row>
    <row r="807" spans="1:24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30" t="str">
        <f>TEXT(CrowdfundingTable[[#This Row],[Date Created Conversion]],"ddd")</f>
        <v>Sat</v>
      </c>
      <c r="Q807" s="30">
        <f>_xlfn.DAYS(CrowdfundingTable[[#This Row],[Date Ended Conversion]],CrowdfundingTable[[#This Row],[Date Created Conversion]])</f>
        <v>51</v>
      </c>
      <c r="R807" s="5" t="b">
        <v>0</v>
      </c>
      <c r="S807" s="5" t="b">
        <v>0</v>
      </c>
      <c r="T807" s="5" t="s">
        <v>42</v>
      </c>
      <c r="U807" s="5" t="s">
        <v>2035</v>
      </c>
      <c r="V807" s="5" t="s">
        <v>2047</v>
      </c>
      <c r="W807" s="5"/>
      <c r="X807" s="5"/>
    </row>
    <row r="808" spans="1:24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30" t="str">
        <f>TEXT(CrowdfundingTable[[#This Row],[Date Created Conversion]],"ddd")</f>
        <v>Mon</v>
      </c>
      <c r="Q808" s="30">
        <f>_xlfn.DAYS(CrowdfundingTable[[#This Row],[Date Ended Conversion]],CrowdfundingTable[[#This Row],[Date Created Conversion]])</f>
        <v>24</v>
      </c>
      <c r="R808" s="5" t="b">
        <v>0</v>
      </c>
      <c r="S808" s="5" t="b">
        <v>1</v>
      </c>
      <c r="T808" s="5" t="s">
        <v>53</v>
      </c>
      <c r="U808" s="5" t="s">
        <v>2035</v>
      </c>
      <c r="V808" s="5" t="s">
        <v>2048</v>
      </c>
      <c r="W808" s="5"/>
      <c r="X808" s="5"/>
    </row>
    <row r="809" spans="1:24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30" t="str">
        <f>TEXT(CrowdfundingTable[[#This Row],[Date Created Conversion]],"ddd")</f>
        <v>Tue</v>
      </c>
      <c r="Q809" s="30">
        <f>_xlfn.DAYS(CrowdfundingTable[[#This Row],[Date Ended Conversion]],CrowdfundingTable[[#This Row],[Date Created Conversion]])</f>
        <v>44</v>
      </c>
      <c r="R809" s="5" t="b">
        <v>0</v>
      </c>
      <c r="S809" s="5" t="b">
        <v>1</v>
      </c>
      <c r="T809" s="5" t="s">
        <v>33</v>
      </c>
      <c r="U809" s="5" t="s">
        <v>2043</v>
      </c>
      <c r="V809" s="5" t="s">
        <v>2058</v>
      </c>
      <c r="W809" s="5"/>
      <c r="X809" s="5"/>
    </row>
    <row r="810" spans="1:24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30" t="str">
        <f>TEXT(CrowdfundingTable[[#This Row],[Date Created Conversion]],"ddd")</f>
        <v>Tue</v>
      </c>
      <c r="Q810" s="30">
        <f>_xlfn.DAYS(CrowdfundingTable[[#This Row],[Date Ended Conversion]],CrowdfundingTable[[#This Row],[Date Created Conversion]])</f>
        <v>17</v>
      </c>
      <c r="R810" s="5" t="b">
        <v>0</v>
      </c>
      <c r="S810" s="5" t="b">
        <v>0</v>
      </c>
      <c r="T810" s="5" t="s">
        <v>17</v>
      </c>
      <c r="U810" s="5" t="s">
        <v>2036</v>
      </c>
      <c r="V810" s="5" t="s">
        <v>2051</v>
      </c>
      <c r="W810" s="5"/>
      <c r="X810" s="5"/>
    </row>
    <row r="811" spans="1:24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30" t="str">
        <f>TEXT(CrowdfundingTable[[#This Row],[Date Created Conversion]],"ddd")</f>
        <v>Tue</v>
      </c>
      <c r="Q811" s="30">
        <f>_xlfn.DAYS(CrowdfundingTable[[#This Row],[Date Ended Conversion]],CrowdfundingTable[[#This Row],[Date Created Conversion]])</f>
        <v>1</v>
      </c>
      <c r="R811" s="5" t="b">
        <v>0</v>
      </c>
      <c r="S811" s="5" t="b">
        <v>0</v>
      </c>
      <c r="T811" s="5" t="s">
        <v>42</v>
      </c>
      <c r="U811" s="5" t="s">
        <v>2035</v>
      </c>
      <c r="V811" s="5" t="s">
        <v>2047</v>
      </c>
      <c r="W811" s="5"/>
      <c r="X811" s="5"/>
    </row>
    <row r="812" spans="1:24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30" t="str">
        <f>TEXT(CrowdfundingTable[[#This Row],[Date Created Conversion]],"ddd")</f>
        <v>Tue</v>
      </c>
      <c r="Q812" s="30">
        <f>_xlfn.DAYS(CrowdfundingTable[[#This Row],[Date Ended Conversion]],CrowdfundingTable[[#This Row],[Date Created Conversion]])</f>
        <v>10</v>
      </c>
      <c r="R812" s="5" t="b">
        <v>0</v>
      </c>
      <c r="S812" s="5" t="b">
        <v>1</v>
      </c>
      <c r="T812" s="5" t="s">
        <v>33</v>
      </c>
      <c r="U812" s="5" t="s">
        <v>2043</v>
      </c>
      <c r="V812" s="5" t="s">
        <v>2058</v>
      </c>
      <c r="W812" s="5"/>
      <c r="X812" s="5"/>
    </row>
    <row r="813" spans="1:24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30" t="str">
        <f>TEXT(CrowdfundingTable[[#This Row],[Date Created Conversion]],"ddd")</f>
        <v>Sat</v>
      </c>
      <c r="Q813" s="30">
        <f>_xlfn.DAYS(CrowdfundingTable[[#This Row],[Date Ended Conversion]],CrowdfundingTable[[#This Row],[Date Created Conversion]])</f>
        <v>2</v>
      </c>
      <c r="R813" s="5" t="b">
        <v>0</v>
      </c>
      <c r="S813" s="5" t="b">
        <v>1</v>
      </c>
      <c r="T813" s="5" t="s">
        <v>89</v>
      </c>
      <c r="U813" s="5" t="s">
        <v>2037</v>
      </c>
      <c r="V813" s="5" t="s">
        <v>2065</v>
      </c>
      <c r="W813" s="5"/>
      <c r="X813" s="5"/>
    </row>
    <row r="814" spans="1:24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30" t="str">
        <f>TEXT(CrowdfundingTable[[#This Row],[Date Created Conversion]],"ddd")</f>
        <v>Mon</v>
      </c>
      <c r="Q814" s="30">
        <f>_xlfn.DAYS(CrowdfundingTable[[#This Row],[Date Ended Conversion]],CrowdfundingTable[[#This Row],[Date Created Conversion]])</f>
        <v>5</v>
      </c>
      <c r="R814" s="5" t="b">
        <v>0</v>
      </c>
      <c r="S814" s="5" t="b">
        <v>0</v>
      </c>
      <c r="T814" s="5" t="s">
        <v>68</v>
      </c>
      <c r="U814" s="5" t="s">
        <v>2041</v>
      </c>
      <c r="V814" s="5" t="s">
        <v>2056</v>
      </c>
      <c r="W814" s="5"/>
      <c r="X814" s="5"/>
    </row>
    <row r="815" spans="1:24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30" t="str">
        <f>TEXT(CrowdfundingTable[[#This Row],[Date Created Conversion]],"ddd")</f>
        <v>Mon</v>
      </c>
      <c r="Q815" s="30">
        <f>_xlfn.DAYS(CrowdfundingTable[[#This Row],[Date Ended Conversion]],CrowdfundingTable[[#This Row],[Date Created Conversion]])</f>
        <v>10</v>
      </c>
      <c r="R815" s="5" t="b">
        <v>0</v>
      </c>
      <c r="S815" s="5" t="b">
        <v>0</v>
      </c>
      <c r="T815" s="5" t="s">
        <v>89</v>
      </c>
      <c r="U815" s="5" t="s">
        <v>2037</v>
      </c>
      <c r="V815" s="5" t="s">
        <v>2065</v>
      </c>
      <c r="W815" s="5"/>
      <c r="X815" s="5"/>
    </row>
    <row r="816" spans="1:24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30" t="str">
        <f>TEXT(CrowdfundingTable[[#This Row],[Date Created Conversion]],"ddd")</f>
        <v>Fri</v>
      </c>
      <c r="Q816" s="30">
        <f>_xlfn.DAYS(CrowdfundingTable[[#This Row],[Date Ended Conversion]],CrowdfundingTable[[#This Row],[Date Created Conversion]])</f>
        <v>2</v>
      </c>
      <c r="R816" s="5" t="b">
        <v>0</v>
      </c>
      <c r="S816" s="5" t="b">
        <v>1</v>
      </c>
      <c r="T816" s="5" t="s">
        <v>23</v>
      </c>
      <c r="U816" s="5" t="s">
        <v>2039</v>
      </c>
      <c r="V816" s="5" t="s">
        <v>2060</v>
      </c>
      <c r="W816" s="5"/>
      <c r="X816" s="5"/>
    </row>
    <row r="817" spans="1:24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30" t="str">
        <f>TEXT(CrowdfundingTable[[#This Row],[Date Created Conversion]],"ddd")</f>
        <v>Wed</v>
      </c>
      <c r="Q817" s="30">
        <f>_xlfn.DAYS(CrowdfundingTable[[#This Row],[Date Ended Conversion]],CrowdfundingTable[[#This Row],[Date Created Conversion]])</f>
        <v>26</v>
      </c>
      <c r="R817" s="5" t="b">
        <v>0</v>
      </c>
      <c r="S817" s="5" t="b">
        <v>0</v>
      </c>
      <c r="T817" s="5" t="s">
        <v>23</v>
      </c>
      <c r="U817" s="5" t="s">
        <v>2039</v>
      </c>
      <c r="V817" s="5" t="s">
        <v>2060</v>
      </c>
      <c r="W817" s="5"/>
      <c r="X817" s="5"/>
    </row>
    <row r="818" spans="1:24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30" t="str">
        <f>TEXT(CrowdfundingTable[[#This Row],[Date Created Conversion]],"ddd")</f>
        <v>Mon</v>
      </c>
      <c r="Q818" s="30">
        <f>_xlfn.DAYS(CrowdfundingTable[[#This Row],[Date Ended Conversion]],CrowdfundingTable[[#This Row],[Date Created Conversion]])</f>
        <v>2</v>
      </c>
      <c r="R818" s="5" t="b">
        <v>1</v>
      </c>
      <c r="S818" s="5" t="b">
        <v>1</v>
      </c>
      <c r="T818" s="5" t="s">
        <v>33</v>
      </c>
      <c r="U818" s="5" t="s">
        <v>2043</v>
      </c>
      <c r="V818" s="5" t="s">
        <v>2058</v>
      </c>
      <c r="W818" s="5"/>
      <c r="X818" s="5"/>
    </row>
    <row r="819" spans="1:24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30" t="str">
        <f>TEXT(CrowdfundingTable[[#This Row],[Date Created Conversion]],"ddd")</f>
        <v>Sat</v>
      </c>
      <c r="Q819" s="30">
        <f>_xlfn.DAYS(CrowdfundingTable[[#This Row],[Date Ended Conversion]],CrowdfundingTable[[#This Row],[Date Created Conversion]])</f>
        <v>28</v>
      </c>
      <c r="R819" s="5" t="b">
        <v>0</v>
      </c>
      <c r="S819" s="5" t="b">
        <v>1</v>
      </c>
      <c r="T819" s="5" t="s">
        <v>68</v>
      </c>
      <c r="U819" s="5" t="s">
        <v>2041</v>
      </c>
      <c r="V819" s="5" t="s">
        <v>2056</v>
      </c>
      <c r="W819" s="5"/>
      <c r="X819" s="5"/>
    </row>
    <row r="820" spans="1:24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30" t="str">
        <f>TEXT(CrowdfundingTable[[#This Row],[Date Created Conversion]],"ddd")</f>
        <v>Mon</v>
      </c>
      <c r="Q820" s="30">
        <f>_xlfn.DAYS(CrowdfundingTable[[#This Row],[Date Ended Conversion]],CrowdfundingTable[[#This Row],[Date Created Conversion]])</f>
        <v>13</v>
      </c>
      <c r="R820" s="5" t="b">
        <v>0</v>
      </c>
      <c r="S820" s="5" t="b">
        <v>1</v>
      </c>
      <c r="T820" s="5" t="s">
        <v>33</v>
      </c>
      <c r="U820" s="5" t="s">
        <v>2043</v>
      </c>
      <c r="V820" s="5" t="s">
        <v>2058</v>
      </c>
      <c r="W820" s="5"/>
      <c r="X820" s="5"/>
    </row>
    <row r="821" spans="1:24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30" t="str">
        <f>TEXT(CrowdfundingTable[[#This Row],[Date Created Conversion]],"ddd")</f>
        <v>Sat</v>
      </c>
      <c r="Q821" s="30">
        <f>_xlfn.DAYS(CrowdfundingTable[[#This Row],[Date Ended Conversion]],CrowdfundingTable[[#This Row],[Date Created Conversion]])</f>
        <v>15</v>
      </c>
      <c r="R821" s="5" t="b">
        <v>1</v>
      </c>
      <c r="S821" s="5" t="b">
        <v>0</v>
      </c>
      <c r="T821" s="5" t="s">
        <v>89</v>
      </c>
      <c r="U821" s="5" t="s">
        <v>2037</v>
      </c>
      <c r="V821" s="5" t="s">
        <v>2065</v>
      </c>
      <c r="W821" s="5"/>
      <c r="X821" s="5"/>
    </row>
    <row r="822" spans="1:24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30" t="str">
        <f>TEXT(CrowdfundingTable[[#This Row],[Date Created Conversion]],"ddd")</f>
        <v>Sun</v>
      </c>
      <c r="Q822" s="30">
        <f>_xlfn.DAYS(CrowdfundingTable[[#This Row],[Date Ended Conversion]],CrowdfundingTable[[#This Row],[Date Created Conversion]])</f>
        <v>13</v>
      </c>
      <c r="R822" s="5" t="b">
        <v>0</v>
      </c>
      <c r="S822" s="5" t="b">
        <v>1</v>
      </c>
      <c r="T822" s="5" t="s">
        <v>23</v>
      </c>
      <c r="U822" s="5" t="s">
        <v>2039</v>
      </c>
      <c r="V822" s="5" t="s">
        <v>2060</v>
      </c>
      <c r="W822" s="5"/>
      <c r="X822" s="5"/>
    </row>
    <row r="823" spans="1:24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30" t="str">
        <f>TEXT(CrowdfundingTable[[#This Row],[Date Created Conversion]],"ddd")</f>
        <v>Tue</v>
      </c>
      <c r="Q823" s="30">
        <f>_xlfn.DAYS(CrowdfundingTable[[#This Row],[Date Ended Conversion]],CrowdfundingTable[[#This Row],[Date Created Conversion]])</f>
        <v>13</v>
      </c>
      <c r="R823" s="5" t="b">
        <v>0</v>
      </c>
      <c r="S823" s="5" t="b">
        <v>0</v>
      </c>
      <c r="T823" s="5" t="s">
        <v>42</v>
      </c>
      <c r="U823" s="5" t="s">
        <v>2035</v>
      </c>
      <c r="V823" s="5" t="s">
        <v>2047</v>
      </c>
      <c r="W823" s="5"/>
      <c r="X823" s="5"/>
    </row>
    <row r="824" spans="1:24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30" t="str">
        <f>TEXT(CrowdfundingTable[[#This Row],[Date Created Conversion]],"ddd")</f>
        <v>Fri</v>
      </c>
      <c r="Q824" s="30">
        <f>_xlfn.DAYS(CrowdfundingTable[[#This Row],[Date Ended Conversion]],CrowdfundingTable[[#This Row],[Date Created Conversion]])</f>
        <v>17</v>
      </c>
      <c r="R824" s="5" t="b">
        <v>0</v>
      </c>
      <c r="S824" s="5" t="b">
        <v>0</v>
      </c>
      <c r="T824" s="5" t="s">
        <v>23</v>
      </c>
      <c r="U824" s="5" t="s">
        <v>2039</v>
      </c>
      <c r="V824" s="5" t="s">
        <v>2060</v>
      </c>
      <c r="W824" s="5"/>
      <c r="X824" s="5"/>
    </row>
    <row r="825" spans="1:24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30" t="str">
        <f>TEXT(CrowdfundingTable[[#This Row],[Date Created Conversion]],"ddd")</f>
        <v>Wed</v>
      </c>
      <c r="Q825" s="30">
        <f>_xlfn.DAYS(CrowdfundingTable[[#This Row],[Date Ended Conversion]],CrowdfundingTable[[#This Row],[Date Created Conversion]])</f>
        <v>25</v>
      </c>
      <c r="R825" s="5" t="b">
        <v>1</v>
      </c>
      <c r="S825" s="5" t="b">
        <v>1</v>
      </c>
      <c r="T825" s="5" t="s">
        <v>23</v>
      </c>
      <c r="U825" s="5" t="s">
        <v>2039</v>
      </c>
      <c r="V825" s="5" t="s">
        <v>2060</v>
      </c>
      <c r="W825" s="5"/>
      <c r="X825" s="5"/>
    </row>
    <row r="826" spans="1:24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30" t="str">
        <f>TEXT(CrowdfundingTable[[#This Row],[Date Created Conversion]],"ddd")</f>
        <v>Sat</v>
      </c>
      <c r="Q826" s="30">
        <f>_xlfn.DAYS(CrowdfundingTable[[#This Row],[Date Ended Conversion]],CrowdfundingTable[[#This Row],[Date Created Conversion]])</f>
        <v>32</v>
      </c>
      <c r="R826" s="5" t="b">
        <v>0</v>
      </c>
      <c r="S826" s="5" t="b">
        <v>1</v>
      </c>
      <c r="T826" s="5" t="s">
        <v>68</v>
      </c>
      <c r="U826" s="5" t="s">
        <v>2041</v>
      </c>
      <c r="V826" s="5" t="s">
        <v>2056</v>
      </c>
      <c r="W826" s="5"/>
      <c r="X826" s="5"/>
    </row>
    <row r="827" spans="1:24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30" t="str">
        <f>TEXT(CrowdfundingTable[[#This Row],[Date Created Conversion]],"ddd")</f>
        <v>Tue</v>
      </c>
      <c r="Q827" s="30">
        <f>_xlfn.DAYS(CrowdfundingTable[[#This Row],[Date Ended Conversion]],CrowdfundingTable[[#This Row],[Date Created Conversion]])</f>
        <v>12</v>
      </c>
      <c r="R827" s="5" t="b">
        <v>0</v>
      </c>
      <c r="S827" s="5" t="b">
        <v>0</v>
      </c>
      <c r="T827" s="5" t="s">
        <v>100</v>
      </c>
      <c r="U827" s="5" t="s">
        <v>2035</v>
      </c>
      <c r="V827" s="5" t="s">
        <v>2062</v>
      </c>
      <c r="W827" s="5"/>
      <c r="X827" s="5"/>
    </row>
    <row r="828" spans="1:24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30" t="str">
        <f>TEXT(CrowdfundingTable[[#This Row],[Date Created Conversion]],"ddd")</f>
        <v>Mon</v>
      </c>
      <c r="Q828" s="30">
        <f>_xlfn.DAYS(CrowdfundingTable[[#This Row],[Date Ended Conversion]],CrowdfundingTable[[#This Row],[Date Created Conversion]])</f>
        <v>28</v>
      </c>
      <c r="R828" s="5" t="b">
        <v>0</v>
      </c>
      <c r="S828" s="5" t="b">
        <v>1</v>
      </c>
      <c r="T828" s="5" t="s">
        <v>33</v>
      </c>
      <c r="U828" s="5" t="s">
        <v>2043</v>
      </c>
      <c r="V828" s="5" t="s">
        <v>2058</v>
      </c>
      <c r="W828" s="5"/>
      <c r="X828" s="5"/>
    </row>
    <row r="829" spans="1:24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30" t="str">
        <f>TEXT(CrowdfundingTable[[#This Row],[Date Created Conversion]],"ddd")</f>
        <v>Tue</v>
      </c>
      <c r="Q829" s="30">
        <f>_xlfn.DAYS(CrowdfundingTable[[#This Row],[Date Ended Conversion]],CrowdfundingTable[[#This Row],[Date Created Conversion]])</f>
        <v>12</v>
      </c>
      <c r="R829" s="5" t="b">
        <v>0</v>
      </c>
      <c r="S829" s="5" t="b">
        <v>1</v>
      </c>
      <c r="T829" s="5" t="s">
        <v>53</v>
      </c>
      <c r="U829" s="5" t="s">
        <v>2035</v>
      </c>
      <c r="V829" s="5" t="s">
        <v>2048</v>
      </c>
      <c r="W829" s="5"/>
      <c r="X829" s="5"/>
    </row>
    <row r="830" spans="1:24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30" t="str">
        <f>TEXT(CrowdfundingTable[[#This Row],[Date Created Conversion]],"ddd")</f>
        <v>Tue</v>
      </c>
      <c r="Q830" s="30">
        <f>_xlfn.DAYS(CrowdfundingTable[[#This Row],[Date Ended Conversion]],CrowdfundingTable[[#This Row],[Date Created Conversion]])</f>
        <v>25</v>
      </c>
      <c r="R830" s="5" t="b">
        <v>0</v>
      </c>
      <c r="S830" s="5" t="b">
        <v>0</v>
      </c>
      <c r="T830" s="5" t="s">
        <v>33</v>
      </c>
      <c r="U830" s="5" t="s">
        <v>2043</v>
      </c>
      <c r="V830" s="5" t="s">
        <v>2058</v>
      </c>
      <c r="W830" s="5"/>
      <c r="X830" s="5"/>
    </row>
    <row r="831" spans="1:24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30" t="str">
        <f>TEXT(CrowdfundingTable[[#This Row],[Date Created Conversion]],"ddd")</f>
        <v>Tue</v>
      </c>
      <c r="Q831" s="30">
        <f>_xlfn.DAYS(CrowdfundingTable[[#This Row],[Date Ended Conversion]],CrowdfundingTable[[#This Row],[Date Created Conversion]])</f>
        <v>15</v>
      </c>
      <c r="R831" s="5" t="b">
        <v>0</v>
      </c>
      <c r="S831" s="5" t="b">
        <v>0</v>
      </c>
      <c r="T831" s="5" t="s">
        <v>33</v>
      </c>
      <c r="U831" s="5" t="s">
        <v>2043</v>
      </c>
      <c r="V831" s="5" t="s">
        <v>2058</v>
      </c>
      <c r="W831" s="5"/>
      <c r="X831" s="5"/>
    </row>
    <row r="832" spans="1:24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30" t="str">
        <f>TEXT(CrowdfundingTable[[#This Row],[Date Created Conversion]],"ddd")</f>
        <v>Wed</v>
      </c>
      <c r="Q832" s="30">
        <f>_xlfn.DAYS(CrowdfundingTable[[#This Row],[Date Ended Conversion]],CrowdfundingTable[[#This Row],[Date Created Conversion]])</f>
        <v>59</v>
      </c>
      <c r="R832" s="5" t="b">
        <v>0</v>
      </c>
      <c r="S832" s="5" t="b">
        <v>0</v>
      </c>
      <c r="T832" s="5" t="s">
        <v>33</v>
      </c>
      <c r="U832" s="5" t="s">
        <v>2043</v>
      </c>
      <c r="V832" s="5" t="s">
        <v>2058</v>
      </c>
      <c r="W832" s="5"/>
      <c r="X832" s="5"/>
    </row>
    <row r="833" spans="1:24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30" t="str">
        <f>TEXT(CrowdfundingTable[[#This Row],[Date Created Conversion]],"ddd")</f>
        <v>Mon</v>
      </c>
      <c r="Q833" s="30">
        <f>_xlfn.DAYS(CrowdfundingTable[[#This Row],[Date Ended Conversion]],CrowdfundingTable[[#This Row],[Date Created Conversion]])</f>
        <v>34</v>
      </c>
      <c r="R833" s="5" t="b">
        <v>0</v>
      </c>
      <c r="S833" s="5" t="b">
        <v>0</v>
      </c>
      <c r="T833" s="5" t="s">
        <v>122</v>
      </c>
      <c r="U833" s="5" t="s">
        <v>2040</v>
      </c>
      <c r="V833" s="5" t="s">
        <v>2057</v>
      </c>
      <c r="W833" s="5"/>
      <c r="X833" s="5"/>
    </row>
    <row r="834" spans="1:24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30" t="str">
        <f>TEXT(CrowdfundingTable[[#This Row],[Date Created Conversion]],"ddd")</f>
        <v>Thu</v>
      </c>
      <c r="Q834" s="30">
        <f>_xlfn.DAYS(CrowdfundingTable[[#This Row],[Date Ended Conversion]],CrowdfundingTable[[#This Row],[Date Created Conversion]])</f>
        <v>34</v>
      </c>
      <c r="R834" s="5" t="b">
        <v>1</v>
      </c>
      <c r="S834" s="5" t="b">
        <v>0</v>
      </c>
      <c r="T834" s="5" t="s">
        <v>206</v>
      </c>
      <c r="U834" s="5" t="s">
        <v>2041</v>
      </c>
      <c r="V834" s="5" t="s">
        <v>2064</v>
      </c>
      <c r="W834" s="5"/>
      <c r="X834" s="5"/>
    </row>
    <row r="835" spans="1:24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30" t="str">
        <f>TEXT(CrowdfundingTable[[#This Row],[Date Created Conversion]],"ddd")</f>
        <v>Mon</v>
      </c>
      <c r="Q835" s="30">
        <f>_xlfn.DAYS(CrowdfundingTable[[#This Row],[Date Ended Conversion]],CrowdfundingTable[[#This Row],[Date Created Conversion]])</f>
        <v>11</v>
      </c>
      <c r="R835" s="5" t="b">
        <v>0</v>
      </c>
      <c r="S835" s="5" t="b">
        <v>0</v>
      </c>
      <c r="T835" s="5" t="s">
        <v>206</v>
      </c>
      <c r="U835" s="5" t="s">
        <v>2041</v>
      </c>
      <c r="V835" s="5" t="s">
        <v>2064</v>
      </c>
      <c r="W835" s="5"/>
      <c r="X835" s="5"/>
    </row>
    <row r="836" spans="1:24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30" t="str">
        <f>TEXT(CrowdfundingTable[[#This Row],[Date Created Conversion]],"ddd")</f>
        <v>Sun</v>
      </c>
      <c r="Q836" s="30">
        <f>_xlfn.DAYS(CrowdfundingTable[[#This Row],[Date Ended Conversion]],CrowdfundingTable[[#This Row],[Date Created Conversion]])</f>
        <v>6</v>
      </c>
      <c r="R836" s="5" t="b">
        <v>0</v>
      </c>
      <c r="S836" s="5" t="b">
        <v>0</v>
      </c>
      <c r="T836" s="5" t="s">
        <v>33</v>
      </c>
      <c r="U836" s="5" t="s">
        <v>2043</v>
      </c>
      <c r="V836" s="5" t="s">
        <v>2058</v>
      </c>
      <c r="W836" s="5"/>
      <c r="X836" s="5"/>
    </row>
    <row r="837" spans="1:24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30" t="str">
        <f>TEXT(CrowdfundingTable[[#This Row],[Date Created Conversion]],"ddd")</f>
        <v>Sat</v>
      </c>
      <c r="Q837" s="30">
        <f>_xlfn.DAYS(CrowdfundingTable[[#This Row],[Date Ended Conversion]],CrowdfundingTable[[#This Row],[Date Created Conversion]])</f>
        <v>6</v>
      </c>
      <c r="R837" s="5" t="b">
        <v>0</v>
      </c>
      <c r="S837" s="5" t="b">
        <v>0</v>
      </c>
      <c r="T837" s="5" t="s">
        <v>28</v>
      </c>
      <c r="U837" s="5" t="s">
        <v>2042</v>
      </c>
      <c r="V837" s="5" t="s">
        <v>2067</v>
      </c>
      <c r="W837" s="5"/>
      <c r="X837" s="5"/>
    </row>
    <row r="838" spans="1:24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30" t="str">
        <f>TEXT(CrowdfundingTable[[#This Row],[Date Created Conversion]],"ddd")</f>
        <v>Fri</v>
      </c>
      <c r="Q838" s="30">
        <f>_xlfn.DAYS(CrowdfundingTable[[#This Row],[Date Ended Conversion]],CrowdfundingTable[[#This Row],[Date Created Conversion]])</f>
        <v>11</v>
      </c>
      <c r="R838" s="5" t="b">
        <v>0</v>
      </c>
      <c r="S838" s="5" t="b">
        <v>0</v>
      </c>
      <c r="T838" s="5" t="s">
        <v>60</v>
      </c>
      <c r="U838" s="5" t="s">
        <v>2039</v>
      </c>
      <c r="V838" s="5" t="s">
        <v>2052</v>
      </c>
      <c r="W838" s="5"/>
      <c r="X838" s="5"/>
    </row>
    <row r="839" spans="1:24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30" t="str">
        <f>TEXT(CrowdfundingTable[[#This Row],[Date Created Conversion]],"ddd")</f>
        <v>Sun</v>
      </c>
      <c r="Q839" s="30">
        <f>_xlfn.DAYS(CrowdfundingTable[[#This Row],[Date Ended Conversion]],CrowdfundingTable[[#This Row],[Date Created Conversion]])</f>
        <v>54</v>
      </c>
      <c r="R839" s="5" t="b">
        <v>0</v>
      </c>
      <c r="S839" s="5" t="b">
        <v>0</v>
      </c>
      <c r="T839" s="5" t="s">
        <v>159</v>
      </c>
      <c r="U839" s="5" t="s">
        <v>2039</v>
      </c>
      <c r="V839" s="5" t="s">
        <v>2053</v>
      </c>
      <c r="W839" s="5"/>
      <c r="X839" s="5"/>
    </row>
    <row r="840" spans="1:24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30" t="str">
        <f>TEXT(CrowdfundingTable[[#This Row],[Date Created Conversion]],"ddd")</f>
        <v>Thu</v>
      </c>
      <c r="Q840" s="30">
        <f>_xlfn.DAYS(CrowdfundingTable[[#This Row],[Date Ended Conversion]],CrowdfundingTable[[#This Row],[Date Created Conversion]])</f>
        <v>9</v>
      </c>
      <c r="R840" s="5" t="b">
        <v>0</v>
      </c>
      <c r="S840" s="5" t="b">
        <v>0</v>
      </c>
      <c r="T840" s="5" t="s">
        <v>33</v>
      </c>
      <c r="U840" s="5" t="s">
        <v>2043</v>
      </c>
      <c r="V840" s="5" t="s">
        <v>2058</v>
      </c>
      <c r="W840" s="5"/>
      <c r="X840" s="5"/>
    </row>
    <row r="841" spans="1:24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30" t="str">
        <f>TEXT(CrowdfundingTable[[#This Row],[Date Created Conversion]],"ddd")</f>
        <v>Mon</v>
      </c>
      <c r="Q841" s="30">
        <f>_xlfn.DAYS(CrowdfundingTable[[#This Row],[Date Ended Conversion]],CrowdfundingTable[[#This Row],[Date Created Conversion]])</f>
        <v>45</v>
      </c>
      <c r="R841" s="5" t="b">
        <v>0</v>
      </c>
      <c r="S841" s="5" t="b">
        <v>1</v>
      </c>
      <c r="T841" s="5" t="s">
        <v>42</v>
      </c>
      <c r="U841" s="5" t="s">
        <v>2035</v>
      </c>
      <c r="V841" s="5" t="s">
        <v>2047</v>
      </c>
      <c r="W841" s="5"/>
      <c r="X841" s="5"/>
    </row>
    <row r="842" spans="1:24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30" t="str">
        <f>TEXT(CrowdfundingTable[[#This Row],[Date Created Conversion]],"ddd")</f>
        <v>Wed</v>
      </c>
      <c r="Q842" s="30">
        <f>_xlfn.DAYS(CrowdfundingTable[[#This Row],[Date Ended Conversion]],CrowdfundingTable[[#This Row],[Date Created Conversion]])</f>
        <v>2</v>
      </c>
      <c r="R842" s="5" t="b">
        <v>0</v>
      </c>
      <c r="S842" s="5" t="b">
        <v>1</v>
      </c>
      <c r="T842" s="5" t="s">
        <v>33</v>
      </c>
      <c r="U842" s="5" t="s">
        <v>2043</v>
      </c>
      <c r="V842" s="5" t="s">
        <v>2058</v>
      </c>
      <c r="W842" s="5"/>
      <c r="X842" s="5"/>
    </row>
    <row r="843" spans="1:24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30" t="str">
        <f>TEXT(CrowdfundingTable[[#This Row],[Date Created Conversion]],"ddd")</f>
        <v>Fri</v>
      </c>
      <c r="Q843" s="30">
        <f>_xlfn.DAYS(CrowdfundingTable[[#This Row],[Date Ended Conversion]],CrowdfundingTable[[#This Row],[Date Created Conversion]])</f>
        <v>16</v>
      </c>
      <c r="R843" s="5" t="b">
        <v>0</v>
      </c>
      <c r="S843" s="5" t="b">
        <v>0</v>
      </c>
      <c r="T843" s="5" t="s">
        <v>28</v>
      </c>
      <c r="U843" s="5" t="s">
        <v>2042</v>
      </c>
      <c r="V843" s="5" t="s">
        <v>2067</v>
      </c>
      <c r="W843" s="5"/>
      <c r="X843" s="5"/>
    </row>
    <row r="844" spans="1:24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30" t="str">
        <f>TEXT(CrowdfundingTable[[#This Row],[Date Created Conversion]],"ddd")</f>
        <v>Fri</v>
      </c>
      <c r="Q844" s="30">
        <f>_xlfn.DAYS(CrowdfundingTable[[#This Row],[Date Ended Conversion]],CrowdfundingTable[[#This Row],[Date Created Conversion]])</f>
        <v>3</v>
      </c>
      <c r="R844" s="5" t="b">
        <v>0</v>
      </c>
      <c r="S844" s="5" t="b">
        <v>0</v>
      </c>
      <c r="T844" s="5" t="s">
        <v>65</v>
      </c>
      <c r="U844" s="5" t="s">
        <v>2042</v>
      </c>
      <c r="V844" s="5" t="s">
        <v>2066</v>
      </c>
      <c r="W844" s="5"/>
      <c r="X844" s="5"/>
    </row>
    <row r="845" spans="1:24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30" t="str">
        <f>TEXT(CrowdfundingTable[[#This Row],[Date Created Conversion]],"ddd")</f>
        <v>Sun</v>
      </c>
      <c r="Q845" s="30">
        <f>_xlfn.DAYS(CrowdfundingTable[[#This Row],[Date Ended Conversion]],CrowdfundingTable[[#This Row],[Date Created Conversion]])</f>
        <v>6</v>
      </c>
      <c r="R845" s="5" t="b">
        <v>0</v>
      </c>
      <c r="S845" s="5" t="b">
        <v>0</v>
      </c>
      <c r="T845" s="5" t="s">
        <v>122</v>
      </c>
      <c r="U845" s="5" t="s">
        <v>2040</v>
      </c>
      <c r="V845" s="5" t="s">
        <v>2057</v>
      </c>
      <c r="W845" s="5"/>
      <c r="X845" s="5"/>
    </row>
    <row r="846" spans="1:24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30" t="str">
        <f>TEXT(CrowdfundingTable[[#This Row],[Date Created Conversion]],"ddd")</f>
        <v>Sun</v>
      </c>
      <c r="Q846" s="30">
        <f>_xlfn.DAYS(CrowdfundingTable[[#This Row],[Date Ended Conversion]],CrowdfundingTable[[#This Row],[Date Created Conversion]])</f>
        <v>3</v>
      </c>
      <c r="R846" s="5" t="b">
        <v>0</v>
      </c>
      <c r="S846" s="5" t="b">
        <v>0</v>
      </c>
      <c r="T846" s="5" t="s">
        <v>42</v>
      </c>
      <c r="U846" s="5" t="s">
        <v>2035</v>
      </c>
      <c r="V846" s="5" t="s">
        <v>2047</v>
      </c>
      <c r="W846" s="5"/>
      <c r="X846" s="5"/>
    </row>
    <row r="847" spans="1:24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30" t="str">
        <f>TEXT(CrowdfundingTable[[#This Row],[Date Created Conversion]],"ddd")</f>
        <v>Tue</v>
      </c>
      <c r="Q847" s="30">
        <f>_xlfn.DAYS(CrowdfundingTable[[#This Row],[Date Ended Conversion]],CrowdfundingTable[[#This Row],[Date Created Conversion]])</f>
        <v>37</v>
      </c>
      <c r="R847" s="5" t="b">
        <v>0</v>
      </c>
      <c r="S847" s="5" t="b">
        <v>0</v>
      </c>
      <c r="T847" s="5" t="s">
        <v>28</v>
      </c>
      <c r="U847" s="5" t="s">
        <v>2042</v>
      </c>
      <c r="V847" s="5" t="s">
        <v>2067</v>
      </c>
      <c r="W847" s="5"/>
      <c r="X847" s="5"/>
    </row>
    <row r="848" spans="1:24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30" t="str">
        <f>TEXT(CrowdfundingTable[[#This Row],[Date Created Conversion]],"ddd")</f>
        <v>Sat</v>
      </c>
      <c r="Q848" s="30">
        <f>_xlfn.DAYS(CrowdfundingTable[[#This Row],[Date Ended Conversion]],CrowdfundingTable[[#This Row],[Date Created Conversion]])</f>
        <v>36</v>
      </c>
      <c r="R848" s="5" t="b">
        <v>1</v>
      </c>
      <c r="S848" s="5" t="b">
        <v>1</v>
      </c>
      <c r="T848" s="5" t="s">
        <v>28</v>
      </c>
      <c r="U848" s="5" t="s">
        <v>2042</v>
      </c>
      <c r="V848" s="5" t="s">
        <v>2067</v>
      </c>
      <c r="W848" s="5"/>
      <c r="X848" s="5"/>
    </row>
    <row r="849" spans="1:24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30" t="str">
        <f>TEXT(CrowdfundingTable[[#This Row],[Date Created Conversion]],"ddd")</f>
        <v>Sun</v>
      </c>
      <c r="Q849" s="30">
        <f>_xlfn.DAYS(CrowdfundingTable[[#This Row],[Date Ended Conversion]],CrowdfundingTable[[#This Row],[Date Created Conversion]])</f>
        <v>3</v>
      </c>
      <c r="R849" s="5" t="b">
        <v>0</v>
      </c>
      <c r="S849" s="5" t="b">
        <v>0</v>
      </c>
      <c r="T849" s="5" t="s">
        <v>17</v>
      </c>
      <c r="U849" s="5" t="s">
        <v>2036</v>
      </c>
      <c r="V849" s="5" t="s">
        <v>2051</v>
      </c>
      <c r="W849" s="5"/>
      <c r="X849" s="5"/>
    </row>
    <row r="850" spans="1:24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30" t="str">
        <f>TEXT(CrowdfundingTable[[#This Row],[Date Created Conversion]],"ddd")</f>
        <v>Sat</v>
      </c>
      <c r="Q850" s="30">
        <f>_xlfn.DAYS(CrowdfundingTable[[#This Row],[Date Ended Conversion]],CrowdfundingTable[[#This Row],[Date Created Conversion]])</f>
        <v>9</v>
      </c>
      <c r="R850" s="5" t="b">
        <v>0</v>
      </c>
      <c r="S850" s="5" t="b">
        <v>0</v>
      </c>
      <c r="T850" s="5" t="s">
        <v>53</v>
      </c>
      <c r="U850" s="5" t="s">
        <v>2035</v>
      </c>
      <c r="V850" s="5" t="s">
        <v>2048</v>
      </c>
      <c r="W850" s="5"/>
      <c r="X850" s="5"/>
    </row>
    <row r="851" spans="1:24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30" t="str">
        <f>TEXT(CrowdfundingTable[[#This Row],[Date Created Conversion]],"ddd")</f>
        <v>Thu</v>
      </c>
      <c r="Q851" s="30">
        <f>_xlfn.DAYS(CrowdfundingTable[[#This Row],[Date Ended Conversion]],CrowdfundingTable[[#This Row],[Date Created Conversion]])</f>
        <v>3</v>
      </c>
      <c r="R851" s="5" t="b">
        <v>0</v>
      </c>
      <c r="S851" s="5" t="b">
        <v>1</v>
      </c>
      <c r="T851" s="5" t="s">
        <v>60</v>
      </c>
      <c r="U851" s="5" t="s">
        <v>2039</v>
      </c>
      <c r="V851" s="5" t="s">
        <v>2052</v>
      </c>
      <c r="W851" s="5"/>
      <c r="X851" s="5"/>
    </row>
    <row r="852" spans="1:24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30" t="str">
        <f>TEXT(CrowdfundingTable[[#This Row],[Date Created Conversion]],"ddd")</f>
        <v>Sat</v>
      </c>
      <c r="Q852" s="30">
        <f>_xlfn.DAYS(CrowdfundingTable[[#This Row],[Date Ended Conversion]],CrowdfundingTable[[#This Row],[Date Created Conversion]])</f>
        <v>15</v>
      </c>
      <c r="R852" s="5" t="b">
        <v>1</v>
      </c>
      <c r="S852" s="5" t="b">
        <v>0</v>
      </c>
      <c r="T852" s="5" t="s">
        <v>23</v>
      </c>
      <c r="U852" s="5" t="s">
        <v>2039</v>
      </c>
      <c r="V852" s="5" t="s">
        <v>2060</v>
      </c>
      <c r="W852" s="5"/>
      <c r="X852" s="5"/>
    </row>
    <row r="853" spans="1:24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30" t="str">
        <f>TEXT(CrowdfundingTable[[#This Row],[Date Created Conversion]],"ddd")</f>
        <v>Wed</v>
      </c>
      <c r="Q853" s="30">
        <f>_xlfn.DAYS(CrowdfundingTable[[#This Row],[Date Ended Conversion]],CrowdfundingTable[[#This Row],[Date Created Conversion]])</f>
        <v>33</v>
      </c>
      <c r="R853" s="5" t="b">
        <v>0</v>
      </c>
      <c r="S853" s="5" t="b">
        <v>0</v>
      </c>
      <c r="T853" s="5" t="s">
        <v>50</v>
      </c>
      <c r="U853" s="5" t="s">
        <v>2039</v>
      </c>
      <c r="V853" s="5" t="s">
        <v>2049</v>
      </c>
      <c r="W853" s="5"/>
      <c r="X853" s="5"/>
    </row>
    <row r="854" spans="1:24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30" t="str">
        <f>TEXT(CrowdfundingTable[[#This Row],[Date Created Conversion]],"ddd")</f>
        <v>Sat</v>
      </c>
      <c r="Q854" s="30">
        <f>_xlfn.DAYS(CrowdfundingTable[[#This Row],[Date Ended Conversion]],CrowdfundingTable[[#This Row],[Date Created Conversion]])</f>
        <v>10</v>
      </c>
      <c r="R854" s="5" t="b">
        <v>0</v>
      </c>
      <c r="S854" s="5" t="b">
        <v>1</v>
      </c>
      <c r="T854" s="5" t="s">
        <v>89</v>
      </c>
      <c r="U854" s="5" t="s">
        <v>2037</v>
      </c>
      <c r="V854" s="5" t="s">
        <v>2065</v>
      </c>
      <c r="W854" s="5"/>
      <c r="X854" s="5"/>
    </row>
    <row r="855" spans="1:24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30" t="str">
        <f>TEXT(CrowdfundingTable[[#This Row],[Date Created Conversion]],"ddd")</f>
        <v>Mon</v>
      </c>
      <c r="Q855" s="30">
        <f>_xlfn.DAYS(CrowdfundingTable[[#This Row],[Date Ended Conversion]],CrowdfundingTable[[#This Row],[Date Created Conversion]])</f>
        <v>5</v>
      </c>
      <c r="R855" s="5" t="b">
        <v>0</v>
      </c>
      <c r="S855" s="5" t="b">
        <v>1</v>
      </c>
      <c r="T855" s="5" t="s">
        <v>60</v>
      </c>
      <c r="U855" s="5" t="s">
        <v>2039</v>
      </c>
      <c r="V855" s="5" t="s">
        <v>2052</v>
      </c>
      <c r="W855" s="5"/>
      <c r="X855" s="5"/>
    </row>
    <row r="856" spans="1:24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30" t="str">
        <f>TEXT(CrowdfundingTable[[#This Row],[Date Created Conversion]],"ddd")</f>
        <v>Mon</v>
      </c>
      <c r="Q856" s="30">
        <f>_xlfn.DAYS(CrowdfundingTable[[#This Row],[Date Ended Conversion]],CrowdfundingTable[[#This Row],[Date Created Conversion]])</f>
        <v>27</v>
      </c>
      <c r="R856" s="5" t="b">
        <v>0</v>
      </c>
      <c r="S856" s="5" t="b">
        <v>0</v>
      </c>
      <c r="T856" s="5" t="s">
        <v>119</v>
      </c>
      <c r="U856" s="5" t="s">
        <v>2041</v>
      </c>
      <c r="V856" s="5" t="s">
        <v>2050</v>
      </c>
      <c r="W856" s="5"/>
      <c r="X856" s="5"/>
    </row>
    <row r="857" spans="1:24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30" t="str">
        <f>TEXT(CrowdfundingTable[[#This Row],[Date Created Conversion]],"ddd")</f>
        <v>Sat</v>
      </c>
      <c r="Q857" s="30">
        <f>_xlfn.DAYS(CrowdfundingTable[[#This Row],[Date Ended Conversion]],CrowdfundingTable[[#This Row],[Date Created Conversion]])</f>
        <v>31</v>
      </c>
      <c r="R857" s="5" t="b">
        <v>0</v>
      </c>
      <c r="S857" s="5" t="b">
        <v>0</v>
      </c>
      <c r="T857" s="5" t="s">
        <v>33</v>
      </c>
      <c r="U857" s="5" t="s">
        <v>2043</v>
      </c>
      <c r="V857" s="5" t="s">
        <v>2058</v>
      </c>
      <c r="W857" s="5"/>
      <c r="X857" s="5"/>
    </row>
    <row r="858" spans="1:24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30" t="str">
        <f>TEXT(CrowdfundingTable[[#This Row],[Date Created Conversion]],"ddd")</f>
        <v>Tue</v>
      </c>
      <c r="Q858" s="30">
        <f>_xlfn.DAYS(CrowdfundingTable[[#This Row],[Date Ended Conversion]],CrowdfundingTable[[#This Row],[Date Created Conversion]])</f>
        <v>17</v>
      </c>
      <c r="R858" s="5" t="b">
        <v>0</v>
      </c>
      <c r="S858" s="5" t="b">
        <v>0</v>
      </c>
      <c r="T858" s="5" t="s">
        <v>17</v>
      </c>
      <c r="U858" s="5" t="s">
        <v>2036</v>
      </c>
      <c r="V858" s="5" t="s">
        <v>2051</v>
      </c>
      <c r="W858" s="5"/>
      <c r="X858" s="5"/>
    </row>
    <row r="859" spans="1:24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30" t="str">
        <f>TEXT(CrowdfundingTable[[#This Row],[Date Created Conversion]],"ddd")</f>
        <v>Sun</v>
      </c>
      <c r="Q859" s="30">
        <f>_xlfn.DAYS(CrowdfundingTable[[#This Row],[Date Ended Conversion]],CrowdfundingTable[[#This Row],[Date Created Conversion]])</f>
        <v>23</v>
      </c>
      <c r="R859" s="5" t="b">
        <v>1</v>
      </c>
      <c r="S859" s="5" t="b">
        <v>0</v>
      </c>
      <c r="T859" s="5" t="s">
        <v>100</v>
      </c>
      <c r="U859" s="5" t="s">
        <v>2035</v>
      </c>
      <c r="V859" s="5" t="s">
        <v>2062</v>
      </c>
      <c r="W859" s="5"/>
      <c r="X859" s="5"/>
    </row>
    <row r="860" spans="1:24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30" t="str">
        <f>TEXT(CrowdfundingTable[[#This Row],[Date Created Conversion]],"ddd")</f>
        <v>Sat</v>
      </c>
      <c r="Q860" s="30">
        <f>_xlfn.DAYS(CrowdfundingTable[[#This Row],[Date Ended Conversion]],CrowdfundingTable[[#This Row],[Date Created Conversion]])</f>
        <v>7</v>
      </c>
      <c r="R860" s="5" t="b">
        <v>1</v>
      </c>
      <c r="S860" s="5" t="b">
        <v>0</v>
      </c>
      <c r="T860" s="5" t="s">
        <v>17</v>
      </c>
      <c r="U860" s="5" t="s">
        <v>2036</v>
      </c>
      <c r="V860" s="5" t="s">
        <v>2051</v>
      </c>
      <c r="W860" s="5"/>
      <c r="X860" s="5"/>
    </row>
    <row r="861" spans="1:24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30" t="str">
        <f>TEXT(CrowdfundingTable[[#This Row],[Date Created Conversion]],"ddd")</f>
        <v>Fri</v>
      </c>
      <c r="Q861" s="30">
        <f>_xlfn.DAYS(CrowdfundingTable[[#This Row],[Date Ended Conversion]],CrowdfundingTable[[#This Row],[Date Created Conversion]])</f>
        <v>18</v>
      </c>
      <c r="R861" s="5" t="b">
        <v>0</v>
      </c>
      <c r="S861" s="5" t="b">
        <v>1</v>
      </c>
      <c r="T861" s="5" t="s">
        <v>33</v>
      </c>
      <c r="U861" s="5" t="s">
        <v>2043</v>
      </c>
      <c r="V861" s="5" t="s">
        <v>2058</v>
      </c>
      <c r="W861" s="5"/>
      <c r="X861" s="5"/>
    </row>
    <row r="862" spans="1:24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30" t="str">
        <f>TEXT(CrowdfundingTable[[#This Row],[Date Created Conversion]],"ddd")</f>
        <v>Tue</v>
      </c>
      <c r="Q862" s="30">
        <f>_xlfn.DAYS(CrowdfundingTable[[#This Row],[Date Ended Conversion]],CrowdfundingTable[[#This Row],[Date Created Conversion]])</f>
        <v>10</v>
      </c>
      <c r="R862" s="5" t="b">
        <v>0</v>
      </c>
      <c r="S862" s="5" t="b">
        <v>1</v>
      </c>
      <c r="T862" s="5" t="s">
        <v>65</v>
      </c>
      <c r="U862" s="5" t="s">
        <v>2042</v>
      </c>
      <c r="V862" s="5" t="s">
        <v>2066</v>
      </c>
      <c r="W862" s="5"/>
      <c r="X862" s="5"/>
    </row>
    <row r="863" spans="1:24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30" t="str">
        <f>TEXT(CrowdfundingTable[[#This Row],[Date Created Conversion]],"ddd")</f>
        <v>Sun</v>
      </c>
      <c r="Q863" s="30">
        <f>_xlfn.DAYS(CrowdfundingTable[[#This Row],[Date Ended Conversion]],CrowdfundingTable[[#This Row],[Date Created Conversion]])</f>
        <v>8</v>
      </c>
      <c r="R863" s="5" t="b">
        <v>0</v>
      </c>
      <c r="S863" s="5" t="b">
        <v>0</v>
      </c>
      <c r="T863" s="5" t="s">
        <v>33</v>
      </c>
      <c r="U863" s="5" t="s">
        <v>2043</v>
      </c>
      <c r="V863" s="5" t="s">
        <v>2058</v>
      </c>
      <c r="W863" s="5"/>
      <c r="X863" s="5"/>
    </row>
    <row r="864" spans="1:24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30" t="str">
        <f>TEXT(CrowdfundingTable[[#This Row],[Date Created Conversion]],"ddd")</f>
        <v>Mon</v>
      </c>
      <c r="Q864" s="30">
        <f>_xlfn.DAYS(CrowdfundingTable[[#This Row],[Date Ended Conversion]],CrowdfundingTable[[#This Row],[Date Created Conversion]])</f>
        <v>4</v>
      </c>
      <c r="R864" s="5" t="b">
        <v>0</v>
      </c>
      <c r="S864" s="5" t="b">
        <v>0</v>
      </c>
      <c r="T864" s="5" t="s">
        <v>33</v>
      </c>
      <c r="U864" s="5" t="s">
        <v>2043</v>
      </c>
      <c r="V864" s="5" t="s">
        <v>2058</v>
      </c>
      <c r="W864" s="5"/>
      <c r="X864" s="5"/>
    </row>
    <row r="865" spans="1:24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30" t="str">
        <f>TEXT(CrowdfundingTable[[#This Row],[Date Created Conversion]],"ddd")</f>
        <v>Wed</v>
      </c>
      <c r="Q865" s="30">
        <f>_xlfn.DAYS(CrowdfundingTable[[#This Row],[Date Ended Conversion]],CrowdfundingTable[[#This Row],[Date Created Conversion]])</f>
        <v>23</v>
      </c>
      <c r="R865" s="5" t="b">
        <v>0</v>
      </c>
      <c r="S865" s="5" t="b">
        <v>1</v>
      </c>
      <c r="T865" s="5" t="s">
        <v>269</v>
      </c>
      <c r="U865" s="5" t="s">
        <v>2035</v>
      </c>
      <c r="V865" s="5" t="s">
        <v>2063</v>
      </c>
      <c r="W865" s="5"/>
      <c r="X865" s="5"/>
    </row>
    <row r="866" spans="1:24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30" t="str">
        <f>TEXT(CrowdfundingTable[[#This Row],[Date Created Conversion]],"ddd")</f>
        <v>Fri</v>
      </c>
      <c r="Q866" s="30">
        <f>_xlfn.DAYS(CrowdfundingTable[[#This Row],[Date Ended Conversion]],CrowdfundingTable[[#This Row],[Date Created Conversion]])</f>
        <v>5</v>
      </c>
      <c r="R866" s="5" t="b">
        <v>0</v>
      </c>
      <c r="S866" s="5" t="b">
        <v>0</v>
      </c>
      <c r="T866" s="5" t="s">
        <v>100</v>
      </c>
      <c r="U866" s="5" t="s">
        <v>2035</v>
      </c>
      <c r="V866" s="5" t="s">
        <v>2062</v>
      </c>
      <c r="W866" s="5"/>
      <c r="X866" s="5"/>
    </row>
    <row r="867" spans="1:24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30" t="str">
        <f>TEXT(CrowdfundingTable[[#This Row],[Date Created Conversion]],"ddd")</f>
        <v>Mon</v>
      </c>
      <c r="Q867" s="30">
        <f>_xlfn.DAYS(CrowdfundingTable[[#This Row],[Date Ended Conversion]],CrowdfundingTable[[#This Row],[Date Created Conversion]])</f>
        <v>9</v>
      </c>
      <c r="R867" s="5" t="b">
        <v>0</v>
      </c>
      <c r="S867" s="5" t="b">
        <v>0</v>
      </c>
      <c r="T867" s="5" t="s">
        <v>33</v>
      </c>
      <c r="U867" s="5" t="s">
        <v>2043</v>
      </c>
      <c r="V867" s="5" t="s">
        <v>2058</v>
      </c>
      <c r="W867" s="5"/>
      <c r="X867" s="5"/>
    </row>
    <row r="868" spans="1:24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30" t="str">
        <f>TEXT(CrowdfundingTable[[#This Row],[Date Created Conversion]],"ddd")</f>
        <v>Sun</v>
      </c>
      <c r="Q868" s="30">
        <f>_xlfn.DAYS(CrowdfundingTable[[#This Row],[Date Ended Conversion]],CrowdfundingTable[[#This Row],[Date Created Conversion]])</f>
        <v>1</v>
      </c>
      <c r="R868" s="5" t="b">
        <v>0</v>
      </c>
      <c r="S868" s="5" t="b">
        <v>0</v>
      </c>
      <c r="T868" s="5" t="s">
        <v>122</v>
      </c>
      <c r="U868" s="5" t="s">
        <v>2040</v>
      </c>
      <c r="V868" s="5" t="s">
        <v>2057</v>
      </c>
      <c r="W868" s="5"/>
      <c r="X868" s="5"/>
    </row>
    <row r="869" spans="1:24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30" t="str">
        <f>TEXT(CrowdfundingTable[[#This Row],[Date Created Conversion]],"ddd")</f>
        <v>Tue</v>
      </c>
      <c r="Q869" s="30">
        <f>_xlfn.DAYS(CrowdfundingTable[[#This Row],[Date Ended Conversion]],CrowdfundingTable[[#This Row],[Date Created Conversion]])</f>
        <v>6</v>
      </c>
      <c r="R869" s="5" t="b">
        <v>0</v>
      </c>
      <c r="S869" s="5" t="b">
        <v>0</v>
      </c>
      <c r="T869" s="5" t="s">
        <v>17</v>
      </c>
      <c r="U869" s="5" t="s">
        <v>2036</v>
      </c>
      <c r="V869" s="5" t="s">
        <v>2051</v>
      </c>
      <c r="W869" s="5"/>
      <c r="X869" s="5"/>
    </row>
    <row r="870" spans="1:24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30" t="str">
        <f>TEXT(CrowdfundingTable[[#This Row],[Date Created Conversion]],"ddd")</f>
        <v>Sat</v>
      </c>
      <c r="Q870" s="30">
        <f>_xlfn.DAYS(CrowdfundingTable[[#This Row],[Date Ended Conversion]],CrowdfundingTable[[#This Row],[Date Created Conversion]])</f>
        <v>11</v>
      </c>
      <c r="R870" s="5" t="b">
        <v>0</v>
      </c>
      <c r="S870" s="5" t="b">
        <v>0</v>
      </c>
      <c r="T870" s="5" t="s">
        <v>33</v>
      </c>
      <c r="U870" s="5" t="s">
        <v>2043</v>
      </c>
      <c r="V870" s="5" t="s">
        <v>2058</v>
      </c>
      <c r="W870" s="5"/>
      <c r="X870" s="5"/>
    </row>
    <row r="871" spans="1:24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30" t="str">
        <f>TEXT(CrowdfundingTable[[#This Row],[Date Created Conversion]],"ddd")</f>
        <v>Mon</v>
      </c>
      <c r="Q871" s="30">
        <f>_xlfn.DAYS(CrowdfundingTable[[#This Row],[Date Ended Conversion]],CrowdfundingTable[[#This Row],[Date Created Conversion]])</f>
        <v>14</v>
      </c>
      <c r="R871" s="5" t="b">
        <v>0</v>
      </c>
      <c r="S871" s="5" t="b">
        <v>0</v>
      </c>
      <c r="T871" s="5" t="s">
        <v>53</v>
      </c>
      <c r="U871" s="5" t="s">
        <v>2035</v>
      </c>
      <c r="V871" s="5" t="s">
        <v>2048</v>
      </c>
      <c r="W871" s="5"/>
      <c r="X871" s="5"/>
    </row>
    <row r="872" spans="1:24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30" t="str">
        <f>TEXT(CrowdfundingTable[[#This Row],[Date Created Conversion]],"ddd")</f>
        <v>Mon</v>
      </c>
      <c r="Q872" s="30">
        <f>_xlfn.DAYS(CrowdfundingTable[[#This Row],[Date Ended Conversion]],CrowdfundingTable[[#This Row],[Date Created Conversion]])</f>
        <v>25</v>
      </c>
      <c r="R872" s="5" t="b">
        <v>0</v>
      </c>
      <c r="S872" s="5" t="b">
        <v>0</v>
      </c>
      <c r="T872" s="5" t="s">
        <v>33</v>
      </c>
      <c r="U872" s="5" t="s">
        <v>2043</v>
      </c>
      <c r="V872" s="5" t="s">
        <v>2058</v>
      </c>
      <c r="W872" s="5"/>
      <c r="X872" s="5"/>
    </row>
    <row r="873" spans="1:24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30" t="str">
        <f>TEXT(CrowdfundingTable[[#This Row],[Date Created Conversion]],"ddd")</f>
        <v>Wed</v>
      </c>
      <c r="Q873" s="30">
        <f>_xlfn.DAYS(CrowdfundingTable[[#This Row],[Date Ended Conversion]],CrowdfundingTable[[#This Row],[Date Created Conversion]])</f>
        <v>18</v>
      </c>
      <c r="R873" s="5" t="b">
        <v>0</v>
      </c>
      <c r="S873" s="5" t="b">
        <v>1</v>
      </c>
      <c r="T873" s="5" t="s">
        <v>33</v>
      </c>
      <c r="U873" s="5" t="s">
        <v>2043</v>
      </c>
      <c r="V873" s="5" t="s">
        <v>2058</v>
      </c>
      <c r="W873" s="5"/>
      <c r="X873" s="5"/>
    </row>
    <row r="874" spans="1:24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30" t="str">
        <f>TEXT(CrowdfundingTable[[#This Row],[Date Created Conversion]],"ddd")</f>
        <v>Mon</v>
      </c>
      <c r="Q874" s="30">
        <f>_xlfn.DAYS(CrowdfundingTable[[#This Row],[Date Ended Conversion]],CrowdfundingTable[[#This Row],[Date Created Conversion]])</f>
        <v>5</v>
      </c>
      <c r="R874" s="5" t="b">
        <v>0</v>
      </c>
      <c r="S874" s="5" t="b">
        <v>0</v>
      </c>
      <c r="T874" s="5" t="s">
        <v>474</v>
      </c>
      <c r="U874" s="5" t="s">
        <v>2035</v>
      </c>
      <c r="V874" s="5" t="s">
        <v>2061</v>
      </c>
      <c r="W874" s="5"/>
      <c r="X874" s="5"/>
    </row>
    <row r="875" spans="1:24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30" t="str">
        <f>TEXT(CrowdfundingTable[[#This Row],[Date Created Conversion]],"ddd")</f>
        <v>Wed</v>
      </c>
      <c r="Q875" s="30">
        <f>_xlfn.DAYS(CrowdfundingTable[[#This Row],[Date Ended Conversion]],CrowdfundingTable[[#This Row],[Date Created Conversion]])</f>
        <v>5</v>
      </c>
      <c r="R875" s="5" t="b">
        <v>0</v>
      </c>
      <c r="S875" s="5" t="b">
        <v>0</v>
      </c>
      <c r="T875" s="5" t="s">
        <v>122</v>
      </c>
      <c r="U875" s="5" t="s">
        <v>2040</v>
      </c>
      <c r="V875" s="5" t="s">
        <v>2057</v>
      </c>
      <c r="W875" s="5"/>
      <c r="X875" s="5"/>
    </row>
    <row r="876" spans="1:24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30" t="str">
        <f>TEXT(CrowdfundingTable[[#This Row],[Date Created Conversion]],"ddd")</f>
        <v>Fri</v>
      </c>
      <c r="Q876" s="30">
        <f>_xlfn.DAYS(CrowdfundingTable[[#This Row],[Date Ended Conversion]],CrowdfundingTable[[#This Row],[Date Created Conversion]])</f>
        <v>38</v>
      </c>
      <c r="R876" s="5" t="b">
        <v>0</v>
      </c>
      <c r="S876" s="5" t="b">
        <v>1</v>
      </c>
      <c r="T876" s="5" t="s">
        <v>122</v>
      </c>
      <c r="U876" s="5" t="s">
        <v>2040</v>
      </c>
      <c r="V876" s="5" t="s">
        <v>2057</v>
      </c>
      <c r="W876" s="5"/>
      <c r="X876" s="5"/>
    </row>
    <row r="877" spans="1:24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30" t="str">
        <f>TEXT(CrowdfundingTable[[#This Row],[Date Created Conversion]],"ddd")</f>
        <v>Thu</v>
      </c>
      <c r="Q877" s="30">
        <f>_xlfn.DAYS(CrowdfundingTable[[#This Row],[Date Ended Conversion]],CrowdfundingTable[[#This Row],[Date Created Conversion]])</f>
        <v>1</v>
      </c>
      <c r="R877" s="5" t="b">
        <v>0</v>
      </c>
      <c r="S877" s="5" t="b">
        <v>0</v>
      </c>
      <c r="T877" s="5" t="s">
        <v>23</v>
      </c>
      <c r="U877" s="5" t="s">
        <v>2039</v>
      </c>
      <c r="V877" s="5" t="s">
        <v>2060</v>
      </c>
      <c r="W877" s="5"/>
      <c r="X877" s="5"/>
    </row>
    <row r="878" spans="1:24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30" t="str">
        <f>TEXT(CrowdfundingTable[[#This Row],[Date Created Conversion]],"ddd")</f>
        <v>Sat</v>
      </c>
      <c r="Q878" s="30">
        <f>_xlfn.DAYS(CrowdfundingTable[[#This Row],[Date Ended Conversion]],CrowdfundingTable[[#This Row],[Date Created Conversion]])</f>
        <v>24</v>
      </c>
      <c r="R878" s="5" t="b">
        <v>0</v>
      </c>
      <c r="S878" s="5" t="b">
        <v>0</v>
      </c>
      <c r="T878" s="5" t="s">
        <v>122</v>
      </c>
      <c r="U878" s="5" t="s">
        <v>2040</v>
      </c>
      <c r="V878" s="5" t="s">
        <v>2057</v>
      </c>
      <c r="W878" s="5"/>
      <c r="X878" s="5"/>
    </row>
    <row r="879" spans="1:24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30" t="str">
        <f>TEXT(CrowdfundingTable[[#This Row],[Date Created Conversion]],"ddd")</f>
        <v>Tue</v>
      </c>
      <c r="Q879" s="30">
        <f>_xlfn.DAYS(CrowdfundingTable[[#This Row],[Date Ended Conversion]],CrowdfundingTable[[#This Row],[Date Created Conversion]])</f>
        <v>1</v>
      </c>
      <c r="R879" s="5" t="b">
        <v>0</v>
      </c>
      <c r="S879" s="5" t="b">
        <v>0</v>
      </c>
      <c r="T879" s="5" t="s">
        <v>17</v>
      </c>
      <c r="U879" s="5" t="s">
        <v>2036</v>
      </c>
      <c r="V879" s="5" t="s">
        <v>2051</v>
      </c>
      <c r="W879" s="5"/>
      <c r="X879" s="5"/>
    </row>
    <row r="880" spans="1:24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30" t="str">
        <f>TEXT(CrowdfundingTable[[#This Row],[Date Created Conversion]],"ddd")</f>
        <v>Wed</v>
      </c>
      <c r="Q880" s="30">
        <f>_xlfn.DAYS(CrowdfundingTable[[#This Row],[Date Ended Conversion]],CrowdfundingTable[[#This Row],[Date Created Conversion]])</f>
        <v>24</v>
      </c>
      <c r="R880" s="5" t="b">
        <v>0</v>
      </c>
      <c r="S880" s="5" t="b">
        <v>0</v>
      </c>
      <c r="T880" s="5" t="s">
        <v>148</v>
      </c>
      <c r="U880" s="5" t="s">
        <v>2039</v>
      </c>
      <c r="V880" s="5" t="s">
        <v>2054</v>
      </c>
      <c r="W880" s="5"/>
      <c r="X880" s="5"/>
    </row>
    <row r="881" spans="1:24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30" t="str">
        <f>TEXT(CrowdfundingTable[[#This Row],[Date Created Conversion]],"ddd")</f>
        <v>Wed</v>
      </c>
      <c r="Q881" s="30">
        <f>_xlfn.DAYS(CrowdfundingTable[[#This Row],[Date Ended Conversion]],CrowdfundingTable[[#This Row],[Date Created Conversion]])</f>
        <v>9</v>
      </c>
      <c r="R881" s="5" t="b">
        <v>0</v>
      </c>
      <c r="S881" s="5" t="b">
        <v>0</v>
      </c>
      <c r="T881" s="5" t="s">
        <v>68</v>
      </c>
      <c r="U881" s="5" t="s">
        <v>2041</v>
      </c>
      <c r="V881" s="5" t="s">
        <v>2056</v>
      </c>
      <c r="W881" s="5"/>
      <c r="X881" s="5"/>
    </row>
    <row r="882" spans="1:24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30" t="str">
        <f>TEXT(CrowdfundingTable[[#This Row],[Date Created Conversion]],"ddd")</f>
        <v>Sun</v>
      </c>
      <c r="Q882" s="30">
        <f>_xlfn.DAYS(CrowdfundingTable[[#This Row],[Date Ended Conversion]],CrowdfundingTable[[#This Row],[Date Created Conversion]])</f>
        <v>2</v>
      </c>
      <c r="R882" s="5" t="b">
        <v>0</v>
      </c>
      <c r="S882" s="5" t="b">
        <v>0</v>
      </c>
      <c r="T882" s="5" t="s">
        <v>50</v>
      </c>
      <c r="U882" s="5" t="s">
        <v>2039</v>
      </c>
      <c r="V882" s="5" t="s">
        <v>2049</v>
      </c>
      <c r="W882" s="5"/>
      <c r="X882" s="5"/>
    </row>
    <row r="883" spans="1:24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30" t="str">
        <f>TEXT(CrowdfundingTable[[#This Row],[Date Created Conversion]],"ddd")</f>
        <v>Thu</v>
      </c>
      <c r="Q883" s="30">
        <f>_xlfn.DAYS(CrowdfundingTable[[#This Row],[Date Ended Conversion]],CrowdfundingTable[[#This Row],[Date Created Conversion]])</f>
        <v>29</v>
      </c>
      <c r="R883" s="5" t="b">
        <v>0</v>
      </c>
      <c r="S883" s="5" t="b">
        <v>1</v>
      </c>
      <c r="T883" s="5" t="s">
        <v>33</v>
      </c>
      <c r="U883" s="5" t="s">
        <v>2043</v>
      </c>
      <c r="V883" s="5" t="s">
        <v>2058</v>
      </c>
      <c r="W883" s="5"/>
      <c r="X883" s="5"/>
    </row>
    <row r="884" spans="1:24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30" t="str">
        <f>TEXT(CrowdfundingTable[[#This Row],[Date Created Conversion]],"ddd")</f>
        <v>Wed</v>
      </c>
      <c r="Q884" s="30">
        <f>_xlfn.DAYS(CrowdfundingTable[[#This Row],[Date Ended Conversion]],CrowdfundingTable[[#This Row],[Date Created Conversion]])</f>
        <v>4</v>
      </c>
      <c r="R884" s="5" t="b">
        <v>0</v>
      </c>
      <c r="S884" s="5" t="b">
        <v>0</v>
      </c>
      <c r="T884" s="5" t="s">
        <v>33</v>
      </c>
      <c r="U884" s="5" t="s">
        <v>2043</v>
      </c>
      <c r="V884" s="5" t="s">
        <v>2058</v>
      </c>
      <c r="W884" s="5"/>
      <c r="X884" s="5"/>
    </row>
    <row r="885" spans="1:24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30" t="str">
        <f>TEXT(CrowdfundingTable[[#This Row],[Date Created Conversion]],"ddd")</f>
        <v>Tue</v>
      </c>
      <c r="Q885" s="30">
        <f>_xlfn.DAYS(CrowdfundingTable[[#This Row],[Date Ended Conversion]],CrowdfundingTable[[#This Row],[Date Created Conversion]])</f>
        <v>36</v>
      </c>
      <c r="R885" s="5" t="b">
        <v>0</v>
      </c>
      <c r="S885" s="5" t="b">
        <v>0</v>
      </c>
      <c r="T885" s="5" t="s">
        <v>100</v>
      </c>
      <c r="U885" s="5" t="s">
        <v>2035</v>
      </c>
      <c r="V885" s="5" t="s">
        <v>2062</v>
      </c>
      <c r="W885" s="5"/>
      <c r="X885" s="5"/>
    </row>
    <row r="886" spans="1:24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30" t="str">
        <f>TEXT(CrowdfundingTable[[#This Row],[Date Created Conversion]],"ddd")</f>
        <v>Sun</v>
      </c>
      <c r="Q886" s="30">
        <f>_xlfn.DAYS(CrowdfundingTable[[#This Row],[Date Ended Conversion]],CrowdfundingTable[[#This Row],[Date Created Conversion]])</f>
        <v>2</v>
      </c>
      <c r="R886" s="5" t="b">
        <v>0</v>
      </c>
      <c r="S886" s="5" t="b">
        <v>1</v>
      </c>
      <c r="T886" s="5" t="s">
        <v>33</v>
      </c>
      <c r="U886" s="5" t="s">
        <v>2043</v>
      </c>
      <c r="V886" s="5" t="s">
        <v>2058</v>
      </c>
      <c r="W886" s="5"/>
      <c r="X886" s="5"/>
    </row>
    <row r="887" spans="1:24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30" t="str">
        <f>TEXT(CrowdfundingTable[[#This Row],[Date Created Conversion]],"ddd")</f>
        <v>Sun</v>
      </c>
      <c r="Q887" s="30">
        <f>_xlfn.DAYS(CrowdfundingTable[[#This Row],[Date Ended Conversion]],CrowdfundingTable[[#This Row],[Date Created Conversion]])</f>
        <v>38</v>
      </c>
      <c r="R887" s="5" t="b">
        <v>0</v>
      </c>
      <c r="S887" s="5" t="b">
        <v>0</v>
      </c>
      <c r="T887" s="5" t="s">
        <v>33</v>
      </c>
      <c r="U887" s="5" t="s">
        <v>2043</v>
      </c>
      <c r="V887" s="5" t="s">
        <v>2058</v>
      </c>
      <c r="W887" s="5"/>
      <c r="X887" s="5"/>
    </row>
    <row r="888" spans="1:24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30" t="str">
        <f>TEXT(CrowdfundingTable[[#This Row],[Date Created Conversion]],"ddd")</f>
        <v>Thu</v>
      </c>
      <c r="Q888" s="30">
        <f>_xlfn.DAYS(CrowdfundingTable[[#This Row],[Date Ended Conversion]],CrowdfundingTable[[#This Row],[Date Created Conversion]])</f>
        <v>18</v>
      </c>
      <c r="R888" s="5" t="b">
        <v>0</v>
      </c>
      <c r="S888" s="5" t="b">
        <v>0</v>
      </c>
      <c r="T888" s="5" t="s">
        <v>60</v>
      </c>
      <c r="U888" s="5" t="s">
        <v>2039</v>
      </c>
      <c r="V888" s="5" t="s">
        <v>2052</v>
      </c>
      <c r="W888" s="5"/>
      <c r="X888" s="5"/>
    </row>
    <row r="889" spans="1:24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30" t="str">
        <f>TEXT(CrowdfundingTable[[#This Row],[Date Created Conversion]],"ddd")</f>
        <v>Fri</v>
      </c>
      <c r="Q889" s="30">
        <f>_xlfn.DAYS(CrowdfundingTable[[#This Row],[Date Ended Conversion]],CrowdfundingTable[[#This Row],[Date Created Conversion]])</f>
        <v>47</v>
      </c>
      <c r="R889" s="5" t="b">
        <v>0</v>
      </c>
      <c r="S889" s="5" t="b">
        <v>1</v>
      </c>
      <c r="T889" s="5" t="s">
        <v>33</v>
      </c>
      <c r="U889" s="5" t="s">
        <v>2043</v>
      </c>
      <c r="V889" s="5" t="s">
        <v>2058</v>
      </c>
      <c r="W889" s="5"/>
      <c r="X889" s="5"/>
    </row>
    <row r="890" spans="1:24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30" t="str">
        <f>TEXT(CrowdfundingTable[[#This Row],[Date Created Conversion]],"ddd")</f>
        <v>Tue</v>
      </c>
      <c r="Q890" s="30">
        <f>_xlfn.DAYS(CrowdfundingTable[[#This Row],[Date Ended Conversion]],CrowdfundingTable[[#This Row],[Date Created Conversion]])</f>
        <v>19</v>
      </c>
      <c r="R890" s="5" t="b">
        <v>0</v>
      </c>
      <c r="S890" s="5" t="b">
        <v>0</v>
      </c>
      <c r="T890" s="5" t="s">
        <v>33</v>
      </c>
      <c r="U890" s="5" t="s">
        <v>2043</v>
      </c>
      <c r="V890" s="5" t="s">
        <v>2058</v>
      </c>
      <c r="W890" s="5"/>
      <c r="X890" s="5"/>
    </row>
    <row r="891" spans="1:24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30" t="str">
        <f>TEXT(CrowdfundingTable[[#This Row],[Date Created Conversion]],"ddd")</f>
        <v>Wed</v>
      </c>
      <c r="Q891" s="30">
        <f>_xlfn.DAYS(CrowdfundingTable[[#This Row],[Date Ended Conversion]],CrowdfundingTable[[#This Row],[Date Created Conversion]])</f>
        <v>7</v>
      </c>
      <c r="R891" s="5" t="b">
        <v>0</v>
      </c>
      <c r="S891" s="5" t="b">
        <v>1</v>
      </c>
      <c r="T891" s="5" t="s">
        <v>50</v>
      </c>
      <c r="U891" s="5" t="s">
        <v>2039</v>
      </c>
      <c r="V891" s="5" t="s">
        <v>2049</v>
      </c>
      <c r="W891" s="5"/>
      <c r="X891" s="5"/>
    </row>
    <row r="892" spans="1:24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30" t="str">
        <f>TEXT(CrowdfundingTable[[#This Row],[Date Created Conversion]],"ddd")</f>
        <v>Mon</v>
      </c>
      <c r="Q892" s="30">
        <f>_xlfn.DAYS(CrowdfundingTable[[#This Row],[Date Ended Conversion]],CrowdfundingTable[[#This Row],[Date Created Conversion]])</f>
        <v>1</v>
      </c>
      <c r="R892" s="5" t="b">
        <v>0</v>
      </c>
      <c r="S892" s="5" t="b">
        <v>0</v>
      </c>
      <c r="T892" s="5" t="s">
        <v>60</v>
      </c>
      <c r="U892" s="5" t="s">
        <v>2039</v>
      </c>
      <c r="V892" s="5" t="s">
        <v>2052</v>
      </c>
      <c r="W892" s="5"/>
      <c r="X892" s="5"/>
    </row>
    <row r="893" spans="1:24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30" t="str">
        <f>TEXT(CrowdfundingTable[[#This Row],[Date Created Conversion]],"ddd")</f>
        <v>Sat</v>
      </c>
      <c r="Q893" s="30">
        <f>_xlfn.DAYS(CrowdfundingTable[[#This Row],[Date Ended Conversion]],CrowdfundingTable[[#This Row],[Date Created Conversion]])</f>
        <v>44</v>
      </c>
      <c r="R893" s="5" t="b">
        <v>0</v>
      </c>
      <c r="S893" s="5" t="b">
        <v>0</v>
      </c>
      <c r="T893" s="5" t="s">
        <v>42</v>
      </c>
      <c r="U893" s="5" t="s">
        <v>2035</v>
      </c>
      <c r="V893" s="5" t="s">
        <v>2047</v>
      </c>
      <c r="W893" s="5"/>
      <c r="X893" s="5"/>
    </row>
    <row r="894" spans="1:24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30" t="str">
        <f>TEXT(CrowdfundingTable[[#This Row],[Date Created Conversion]],"ddd")</f>
        <v>Fri</v>
      </c>
      <c r="Q894" s="30">
        <f>_xlfn.DAYS(CrowdfundingTable[[#This Row],[Date Ended Conversion]],CrowdfundingTable[[#This Row],[Date Created Conversion]])</f>
        <v>41</v>
      </c>
      <c r="R894" s="5" t="b">
        <v>0</v>
      </c>
      <c r="S894" s="5" t="b">
        <v>0</v>
      </c>
      <c r="T894" s="5" t="s">
        <v>206</v>
      </c>
      <c r="U894" s="5" t="s">
        <v>2041</v>
      </c>
      <c r="V894" s="5" t="s">
        <v>2064</v>
      </c>
      <c r="W894" s="5"/>
      <c r="X894" s="5"/>
    </row>
    <row r="895" spans="1:24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30" t="str">
        <f>TEXT(CrowdfundingTable[[#This Row],[Date Created Conversion]],"ddd")</f>
        <v>Mon</v>
      </c>
      <c r="Q895" s="30">
        <f>_xlfn.DAYS(CrowdfundingTable[[#This Row],[Date Ended Conversion]],CrowdfundingTable[[#This Row],[Date Created Conversion]])</f>
        <v>4</v>
      </c>
      <c r="R895" s="5" t="b">
        <v>0</v>
      </c>
      <c r="S895" s="5" t="b">
        <v>1</v>
      </c>
      <c r="T895" s="5" t="s">
        <v>42</v>
      </c>
      <c r="U895" s="5" t="s">
        <v>2035</v>
      </c>
      <c r="V895" s="5" t="s">
        <v>2047</v>
      </c>
      <c r="W895" s="5"/>
      <c r="X895" s="5"/>
    </row>
    <row r="896" spans="1:24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30" t="str">
        <f>TEXT(CrowdfundingTable[[#This Row],[Date Created Conversion]],"ddd")</f>
        <v>Thu</v>
      </c>
      <c r="Q896" s="30">
        <f>_xlfn.DAYS(CrowdfundingTable[[#This Row],[Date Ended Conversion]],CrowdfundingTable[[#This Row],[Date Created Conversion]])</f>
        <v>30</v>
      </c>
      <c r="R896" s="5" t="b">
        <v>0</v>
      </c>
      <c r="S896" s="5" t="b">
        <v>1</v>
      </c>
      <c r="T896" s="5" t="s">
        <v>269</v>
      </c>
      <c r="U896" s="5" t="s">
        <v>2035</v>
      </c>
      <c r="V896" s="5" t="s">
        <v>2063</v>
      </c>
      <c r="W896" s="5"/>
      <c r="X896" s="5"/>
    </row>
    <row r="897" spans="1:24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30" t="str">
        <f>TEXT(CrowdfundingTable[[#This Row],[Date Created Conversion]],"ddd")</f>
        <v>Sat</v>
      </c>
      <c r="Q897" s="30">
        <f>_xlfn.DAYS(CrowdfundingTable[[#This Row],[Date Ended Conversion]],CrowdfundingTable[[#This Row],[Date Created Conversion]])</f>
        <v>9</v>
      </c>
      <c r="R897" s="5" t="b">
        <v>0</v>
      </c>
      <c r="S897" s="5" t="b">
        <v>0</v>
      </c>
      <c r="T897" s="5" t="s">
        <v>33</v>
      </c>
      <c r="U897" s="5" t="s">
        <v>2043</v>
      </c>
      <c r="V897" s="5" t="s">
        <v>2058</v>
      </c>
      <c r="W897" s="5"/>
      <c r="X897" s="5"/>
    </row>
    <row r="898" spans="1:24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30" t="str">
        <f>TEXT(CrowdfundingTable[[#This Row],[Date Created Conversion]],"ddd")</f>
        <v>Thu</v>
      </c>
      <c r="Q898" s="30">
        <f>_xlfn.DAYS(CrowdfundingTable[[#This Row],[Date Ended Conversion]],CrowdfundingTable[[#This Row],[Date Created Conversion]])</f>
        <v>3</v>
      </c>
      <c r="R898" s="5" t="b">
        <v>0</v>
      </c>
      <c r="S898" s="5" t="b">
        <v>1</v>
      </c>
      <c r="T898" s="5" t="s">
        <v>17</v>
      </c>
      <c r="U898" s="5" t="s">
        <v>2036</v>
      </c>
      <c r="V898" s="5" t="s">
        <v>2051</v>
      </c>
      <c r="W898" s="5"/>
      <c r="X898" s="5"/>
    </row>
    <row r="899" spans="1:24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30" t="str">
        <f>TEXT(CrowdfundingTable[[#This Row],[Date Created Conversion]],"ddd")</f>
        <v>Sun</v>
      </c>
      <c r="Q899" s="30">
        <f>_xlfn.DAYS(CrowdfundingTable[[#This Row],[Date Ended Conversion]],CrowdfundingTable[[#This Row],[Date Created Conversion]])</f>
        <v>2</v>
      </c>
      <c r="R899" s="5" t="b">
        <v>0</v>
      </c>
      <c r="S899" s="5" t="b">
        <v>0</v>
      </c>
      <c r="T899" s="5" t="s">
        <v>33</v>
      </c>
      <c r="U899" s="5" t="s">
        <v>2043</v>
      </c>
      <c r="V899" s="5" t="s">
        <v>2058</v>
      </c>
      <c r="W899" s="5"/>
      <c r="X899" s="5"/>
    </row>
    <row r="900" spans="1:24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30" t="str">
        <f>TEXT(CrowdfundingTable[[#This Row],[Date Created Conversion]],"ddd")</f>
        <v>Mon</v>
      </c>
      <c r="Q900" s="30">
        <f>_xlfn.DAYS(CrowdfundingTable[[#This Row],[Date Ended Conversion]],CrowdfundingTable[[#This Row],[Date Created Conversion]])</f>
        <v>6</v>
      </c>
      <c r="R900" s="5" t="b">
        <v>0</v>
      </c>
      <c r="S900" s="5" t="b">
        <v>0</v>
      </c>
      <c r="T900" s="5" t="s">
        <v>42</v>
      </c>
      <c r="U900" s="5" t="s">
        <v>2035</v>
      </c>
      <c r="V900" s="5" t="s">
        <v>2047</v>
      </c>
      <c r="W900" s="5"/>
      <c r="X900" s="5"/>
    </row>
    <row r="901" spans="1:24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30" t="str">
        <f>TEXT(CrowdfundingTable[[#This Row],[Date Created Conversion]],"ddd")</f>
        <v>Mon</v>
      </c>
      <c r="Q901" s="30">
        <f>_xlfn.DAYS(CrowdfundingTable[[#This Row],[Date Ended Conversion]],CrowdfundingTable[[#This Row],[Date Created Conversion]])</f>
        <v>18</v>
      </c>
      <c r="R901" s="5" t="b">
        <v>0</v>
      </c>
      <c r="S901" s="5" t="b">
        <v>0</v>
      </c>
      <c r="T901" s="5" t="s">
        <v>159</v>
      </c>
      <c r="U901" s="5" t="s">
        <v>2039</v>
      </c>
      <c r="V901" s="5" t="s">
        <v>2053</v>
      </c>
      <c r="W901" s="5"/>
      <c r="X901" s="5"/>
    </row>
    <row r="902" spans="1:24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30" t="str">
        <f>TEXT(CrowdfundingTable[[#This Row],[Date Created Conversion]],"ddd")</f>
        <v>Fri</v>
      </c>
      <c r="Q902" s="30">
        <f>_xlfn.DAYS(CrowdfundingTable[[#This Row],[Date Ended Conversion]],CrowdfundingTable[[#This Row],[Date Created Conversion]])</f>
        <v>1</v>
      </c>
      <c r="R902" s="5" t="b">
        <v>0</v>
      </c>
      <c r="S902" s="5" t="b">
        <v>1</v>
      </c>
      <c r="T902" s="5" t="s">
        <v>28</v>
      </c>
      <c r="U902" s="5" t="s">
        <v>2042</v>
      </c>
      <c r="V902" s="5" t="s">
        <v>2067</v>
      </c>
      <c r="W902" s="5"/>
      <c r="X902" s="5"/>
    </row>
    <row r="903" spans="1:24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30" t="str">
        <f>TEXT(CrowdfundingTable[[#This Row],[Date Created Conversion]],"ddd")</f>
        <v>Tue</v>
      </c>
      <c r="Q903" s="30">
        <f>_xlfn.DAYS(CrowdfundingTable[[#This Row],[Date Ended Conversion]],CrowdfundingTable[[#This Row],[Date Created Conversion]])</f>
        <v>33</v>
      </c>
      <c r="R903" s="5" t="b">
        <v>0</v>
      </c>
      <c r="S903" s="5" t="b">
        <v>1</v>
      </c>
      <c r="T903" s="5" t="s">
        <v>23</v>
      </c>
      <c r="U903" s="5" t="s">
        <v>2039</v>
      </c>
      <c r="V903" s="5" t="s">
        <v>2060</v>
      </c>
      <c r="W903" s="5"/>
      <c r="X903" s="5"/>
    </row>
    <row r="904" spans="1:24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30" t="str">
        <f>TEXT(CrowdfundingTable[[#This Row],[Date Created Conversion]],"ddd")</f>
        <v>Sat</v>
      </c>
      <c r="Q904" s="30">
        <f>_xlfn.DAYS(CrowdfundingTable[[#This Row],[Date Ended Conversion]],CrowdfundingTable[[#This Row],[Date Created Conversion]])</f>
        <v>42</v>
      </c>
      <c r="R904" s="5" t="b">
        <v>0</v>
      </c>
      <c r="S904" s="5" t="b">
        <v>0</v>
      </c>
      <c r="T904" s="5" t="s">
        <v>28</v>
      </c>
      <c r="U904" s="5" t="s">
        <v>2042</v>
      </c>
      <c r="V904" s="5" t="s">
        <v>2067</v>
      </c>
      <c r="W904" s="5"/>
      <c r="X904" s="5"/>
    </row>
    <row r="905" spans="1:24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30" t="str">
        <f>TEXT(CrowdfundingTable[[#This Row],[Date Created Conversion]],"ddd")</f>
        <v>Sat</v>
      </c>
      <c r="Q905" s="30">
        <f>_xlfn.DAYS(CrowdfundingTable[[#This Row],[Date Ended Conversion]],CrowdfundingTable[[#This Row],[Date Created Conversion]])</f>
        <v>15</v>
      </c>
      <c r="R905" s="5" t="b">
        <v>0</v>
      </c>
      <c r="S905" s="5" t="b">
        <v>1</v>
      </c>
      <c r="T905" s="5" t="s">
        <v>68</v>
      </c>
      <c r="U905" s="5" t="s">
        <v>2041</v>
      </c>
      <c r="V905" s="5" t="s">
        <v>2056</v>
      </c>
      <c r="W905" s="5"/>
      <c r="X905" s="5"/>
    </row>
    <row r="906" spans="1:24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30" t="str">
        <f>TEXT(CrowdfundingTable[[#This Row],[Date Created Conversion]],"ddd")</f>
        <v>Thu</v>
      </c>
      <c r="Q906" s="30">
        <f>_xlfn.DAYS(CrowdfundingTable[[#This Row],[Date Ended Conversion]],CrowdfundingTable[[#This Row],[Date Created Conversion]])</f>
        <v>4</v>
      </c>
      <c r="R906" s="5" t="b">
        <v>0</v>
      </c>
      <c r="S906" s="5" t="b">
        <v>0</v>
      </c>
      <c r="T906" s="5" t="s">
        <v>133</v>
      </c>
      <c r="U906" s="5" t="s">
        <v>2041</v>
      </c>
      <c r="V906" s="5" t="s">
        <v>2059</v>
      </c>
      <c r="W906" s="5"/>
      <c r="X906" s="5"/>
    </row>
    <row r="907" spans="1:24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30" t="str">
        <f>TEXT(CrowdfundingTable[[#This Row],[Date Created Conversion]],"ddd")</f>
        <v>Thu</v>
      </c>
      <c r="Q907" s="30">
        <f>_xlfn.DAYS(CrowdfundingTable[[#This Row],[Date Ended Conversion]],CrowdfundingTable[[#This Row],[Date Created Conversion]])</f>
        <v>3</v>
      </c>
      <c r="R907" s="5" t="b">
        <v>0</v>
      </c>
      <c r="S907" s="5" t="b">
        <v>0</v>
      </c>
      <c r="T907" s="5" t="s">
        <v>33</v>
      </c>
      <c r="U907" s="5" t="s">
        <v>2043</v>
      </c>
      <c r="V907" s="5" t="s">
        <v>2058</v>
      </c>
      <c r="W907" s="5"/>
      <c r="X907" s="5"/>
    </row>
    <row r="908" spans="1:24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30" t="str">
        <f>TEXT(CrowdfundingTable[[#This Row],[Date Created Conversion]],"ddd")</f>
        <v>Sat</v>
      </c>
      <c r="Q908" s="30">
        <f>_xlfn.DAYS(CrowdfundingTable[[#This Row],[Date Ended Conversion]],CrowdfundingTable[[#This Row],[Date Created Conversion]])</f>
        <v>36</v>
      </c>
      <c r="R908" s="5" t="b">
        <v>1</v>
      </c>
      <c r="S908" s="5" t="b">
        <v>1</v>
      </c>
      <c r="T908" s="5" t="s">
        <v>42</v>
      </c>
      <c r="U908" s="5" t="s">
        <v>2035</v>
      </c>
      <c r="V908" s="5" t="s">
        <v>2047</v>
      </c>
      <c r="W908" s="5"/>
      <c r="X908" s="5"/>
    </row>
    <row r="909" spans="1:24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30" t="str">
        <f>TEXT(CrowdfundingTable[[#This Row],[Date Created Conversion]],"ddd")</f>
        <v>Wed</v>
      </c>
      <c r="Q909" s="30">
        <f>_xlfn.DAYS(CrowdfundingTable[[#This Row],[Date Ended Conversion]],CrowdfundingTable[[#This Row],[Date Created Conversion]])</f>
        <v>7</v>
      </c>
      <c r="R909" s="5" t="b">
        <v>0</v>
      </c>
      <c r="S909" s="5" t="b">
        <v>0</v>
      </c>
      <c r="T909" s="5" t="s">
        <v>33</v>
      </c>
      <c r="U909" s="5" t="s">
        <v>2043</v>
      </c>
      <c r="V909" s="5" t="s">
        <v>2058</v>
      </c>
      <c r="W909" s="5"/>
      <c r="X909" s="5"/>
    </row>
    <row r="910" spans="1:24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30" t="str">
        <f>TEXT(CrowdfundingTable[[#This Row],[Date Created Conversion]],"ddd")</f>
        <v>Wed</v>
      </c>
      <c r="Q910" s="30">
        <f>_xlfn.DAYS(CrowdfundingTable[[#This Row],[Date Ended Conversion]],CrowdfundingTable[[#This Row],[Date Created Conversion]])</f>
        <v>11</v>
      </c>
      <c r="R910" s="5" t="b">
        <v>0</v>
      </c>
      <c r="S910" s="5" t="b">
        <v>0</v>
      </c>
      <c r="T910" s="5" t="s">
        <v>89</v>
      </c>
      <c r="U910" s="5" t="s">
        <v>2037</v>
      </c>
      <c r="V910" s="5" t="s">
        <v>2065</v>
      </c>
      <c r="W910" s="5"/>
      <c r="X910" s="5"/>
    </row>
    <row r="911" spans="1:24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30" t="str">
        <f>TEXT(CrowdfundingTable[[#This Row],[Date Created Conversion]],"ddd")</f>
        <v>Mon</v>
      </c>
      <c r="Q911" s="30">
        <f>_xlfn.DAYS(CrowdfundingTable[[#This Row],[Date Ended Conversion]],CrowdfundingTable[[#This Row],[Date Created Conversion]])</f>
        <v>27</v>
      </c>
      <c r="R911" s="5" t="b">
        <v>0</v>
      </c>
      <c r="S911" s="5" t="b">
        <v>1</v>
      </c>
      <c r="T911" s="5" t="s">
        <v>33</v>
      </c>
      <c r="U911" s="5" t="s">
        <v>2043</v>
      </c>
      <c r="V911" s="5" t="s">
        <v>2058</v>
      </c>
      <c r="W911" s="5"/>
      <c r="X911" s="5"/>
    </row>
    <row r="912" spans="1:24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30" t="str">
        <f>TEXT(CrowdfundingTable[[#This Row],[Date Created Conversion]],"ddd")</f>
        <v>Thu</v>
      </c>
      <c r="Q912" s="30">
        <f>_xlfn.DAYS(CrowdfundingTable[[#This Row],[Date Ended Conversion]],CrowdfundingTable[[#This Row],[Date Created Conversion]])</f>
        <v>1</v>
      </c>
      <c r="R912" s="5" t="b">
        <v>0</v>
      </c>
      <c r="S912" s="5" t="b">
        <v>0</v>
      </c>
      <c r="T912" s="5" t="s">
        <v>33</v>
      </c>
      <c r="U912" s="5" t="s">
        <v>2043</v>
      </c>
      <c r="V912" s="5" t="s">
        <v>2058</v>
      </c>
      <c r="W912" s="5"/>
      <c r="X912" s="5"/>
    </row>
    <row r="913" spans="1:24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30" t="str">
        <f>TEXT(CrowdfundingTable[[#This Row],[Date Created Conversion]],"ddd")</f>
        <v>Mon</v>
      </c>
      <c r="Q913" s="30">
        <f>_xlfn.DAYS(CrowdfundingTable[[#This Row],[Date Ended Conversion]],CrowdfundingTable[[#This Row],[Date Created Conversion]])</f>
        <v>2</v>
      </c>
      <c r="R913" s="5" t="b">
        <v>1</v>
      </c>
      <c r="S913" s="5" t="b">
        <v>0</v>
      </c>
      <c r="T913" s="5" t="s">
        <v>28</v>
      </c>
      <c r="U913" s="5" t="s">
        <v>2042</v>
      </c>
      <c r="V913" s="5" t="s">
        <v>2067</v>
      </c>
      <c r="W913" s="5"/>
      <c r="X913" s="5"/>
    </row>
    <row r="914" spans="1:24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30" t="str">
        <f>TEXT(CrowdfundingTable[[#This Row],[Date Created Conversion]],"ddd")</f>
        <v>Wed</v>
      </c>
      <c r="Q914" s="30">
        <f>_xlfn.DAYS(CrowdfundingTable[[#This Row],[Date Ended Conversion]],CrowdfundingTable[[#This Row],[Date Created Conversion]])</f>
        <v>13</v>
      </c>
      <c r="R914" s="5" t="b">
        <v>1</v>
      </c>
      <c r="S914" s="5" t="b">
        <v>0</v>
      </c>
      <c r="T914" s="5" t="s">
        <v>53</v>
      </c>
      <c r="U914" s="5" t="s">
        <v>2035</v>
      </c>
      <c r="V914" s="5" t="s">
        <v>2048</v>
      </c>
      <c r="W914" s="5"/>
      <c r="X914" s="5"/>
    </row>
    <row r="915" spans="1:24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30" t="str">
        <f>TEXT(CrowdfundingTable[[#This Row],[Date Created Conversion]],"ddd")</f>
        <v>Sun</v>
      </c>
      <c r="Q915" s="30">
        <f>_xlfn.DAYS(CrowdfundingTable[[#This Row],[Date Ended Conversion]],CrowdfundingTable[[#This Row],[Date Created Conversion]])</f>
        <v>13</v>
      </c>
      <c r="R915" s="5" t="b">
        <v>0</v>
      </c>
      <c r="S915" s="5" t="b">
        <v>0</v>
      </c>
      <c r="T915" s="5" t="s">
        <v>53</v>
      </c>
      <c r="U915" s="5" t="s">
        <v>2035</v>
      </c>
      <c r="V915" s="5" t="s">
        <v>2048</v>
      </c>
      <c r="W915" s="5"/>
      <c r="X915" s="5"/>
    </row>
    <row r="916" spans="1:24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30" t="str">
        <f>TEXT(CrowdfundingTable[[#This Row],[Date Created Conversion]],"ddd")</f>
        <v>Sun</v>
      </c>
      <c r="Q916" s="30">
        <f>_xlfn.DAYS(CrowdfundingTable[[#This Row],[Date Ended Conversion]],CrowdfundingTable[[#This Row],[Date Created Conversion]])</f>
        <v>12</v>
      </c>
      <c r="R916" s="5" t="b">
        <v>0</v>
      </c>
      <c r="S916" s="5" t="b">
        <v>0</v>
      </c>
      <c r="T916" s="5" t="s">
        <v>33</v>
      </c>
      <c r="U916" s="5" t="s">
        <v>2043</v>
      </c>
      <c r="V916" s="5" t="s">
        <v>2058</v>
      </c>
      <c r="W916" s="5"/>
      <c r="X916" s="5"/>
    </row>
    <row r="917" spans="1:24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30" t="str">
        <f>TEXT(CrowdfundingTable[[#This Row],[Date Created Conversion]],"ddd")</f>
        <v>Tue</v>
      </c>
      <c r="Q917" s="30">
        <f>_xlfn.DAYS(CrowdfundingTable[[#This Row],[Date Ended Conversion]],CrowdfundingTable[[#This Row],[Date Created Conversion]])</f>
        <v>9</v>
      </c>
      <c r="R917" s="5" t="b">
        <v>0</v>
      </c>
      <c r="S917" s="5" t="b">
        <v>0</v>
      </c>
      <c r="T917" s="5" t="s">
        <v>269</v>
      </c>
      <c r="U917" s="5" t="s">
        <v>2035</v>
      </c>
      <c r="V917" s="5" t="s">
        <v>2063</v>
      </c>
      <c r="W917" s="5"/>
      <c r="X917" s="5"/>
    </row>
    <row r="918" spans="1:24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30" t="str">
        <f>TEXT(CrowdfundingTable[[#This Row],[Date Created Conversion]],"ddd")</f>
        <v>Thu</v>
      </c>
      <c r="Q918" s="30">
        <f>_xlfn.DAYS(CrowdfundingTable[[#This Row],[Date Ended Conversion]],CrowdfundingTable[[#This Row],[Date Created Conversion]])</f>
        <v>9</v>
      </c>
      <c r="R918" s="5" t="b">
        <v>0</v>
      </c>
      <c r="S918" s="5" t="b">
        <v>0</v>
      </c>
      <c r="T918" s="5" t="s">
        <v>122</v>
      </c>
      <c r="U918" s="5" t="s">
        <v>2040</v>
      </c>
      <c r="V918" s="5" t="s">
        <v>2057</v>
      </c>
      <c r="W918" s="5"/>
      <c r="X918" s="5"/>
    </row>
    <row r="919" spans="1:24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30" t="str">
        <f>TEXT(CrowdfundingTable[[#This Row],[Date Created Conversion]],"ddd")</f>
        <v>Tue</v>
      </c>
      <c r="Q919" s="30">
        <f>_xlfn.DAYS(CrowdfundingTable[[#This Row],[Date Ended Conversion]],CrowdfundingTable[[#This Row],[Date Created Conversion]])</f>
        <v>24</v>
      </c>
      <c r="R919" s="5" t="b">
        <v>0</v>
      </c>
      <c r="S919" s="5" t="b">
        <v>1</v>
      </c>
      <c r="T919" s="5" t="s">
        <v>100</v>
      </c>
      <c r="U919" s="5" t="s">
        <v>2035</v>
      </c>
      <c r="V919" s="5" t="s">
        <v>2062</v>
      </c>
      <c r="W919" s="5"/>
      <c r="X919" s="5"/>
    </row>
    <row r="920" spans="1:24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30" t="str">
        <f>TEXT(CrowdfundingTable[[#This Row],[Date Created Conversion]],"ddd")</f>
        <v>Fri</v>
      </c>
      <c r="Q920" s="30">
        <f>_xlfn.DAYS(CrowdfundingTable[[#This Row],[Date Ended Conversion]],CrowdfundingTable[[#This Row],[Date Created Conversion]])</f>
        <v>11</v>
      </c>
      <c r="R920" s="5" t="b">
        <v>0</v>
      </c>
      <c r="S920" s="5" t="b">
        <v>0</v>
      </c>
      <c r="T920" s="5" t="s">
        <v>133</v>
      </c>
      <c r="U920" s="5" t="s">
        <v>2041</v>
      </c>
      <c r="V920" s="5" t="s">
        <v>2059</v>
      </c>
      <c r="W920" s="5"/>
      <c r="X920" s="5"/>
    </row>
    <row r="921" spans="1:24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30" t="str">
        <f>TEXT(CrowdfundingTable[[#This Row],[Date Created Conversion]],"ddd")</f>
        <v>Sat</v>
      </c>
      <c r="Q921" s="30">
        <f>_xlfn.DAYS(CrowdfundingTable[[#This Row],[Date Ended Conversion]],CrowdfundingTable[[#This Row],[Date Created Conversion]])</f>
        <v>32</v>
      </c>
      <c r="R921" s="5" t="b">
        <v>0</v>
      </c>
      <c r="S921" s="5" t="b">
        <v>1</v>
      </c>
      <c r="T921" s="5" t="s">
        <v>33</v>
      </c>
      <c r="U921" s="5" t="s">
        <v>2043</v>
      </c>
      <c r="V921" s="5" t="s">
        <v>2058</v>
      </c>
      <c r="W921" s="5"/>
      <c r="X921" s="5"/>
    </row>
    <row r="922" spans="1:24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30" t="str">
        <f>TEXT(CrowdfundingTable[[#This Row],[Date Created Conversion]],"ddd")</f>
        <v>Thu</v>
      </c>
      <c r="Q922" s="30">
        <f>_xlfn.DAYS(CrowdfundingTable[[#This Row],[Date Ended Conversion]],CrowdfundingTable[[#This Row],[Date Created Conversion]])</f>
        <v>20</v>
      </c>
      <c r="R922" s="5" t="b">
        <v>1</v>
      </c>
      <c r="S922" s="5" t="b">
        <v>0</v>
      </c>
      <c r="T922" s="5" t="s">
        <v>71</v>
      </c>
      <c r="U922" s="5" t="s">
        <v>2035</v>
      </c>
      <c r="V922" s="5" t="s">
        <v>2045</v>
      </c>
      <c r="W922" s="5"/>
      <c r="X922" s="5"/>
    </row>
    <row r="923" spans="1:24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30" t="str">
        <f>TEXT(CrowdfundingTable[[#This Row],[Date Created Conversion]],"ddd")</f>
        <v>Sun</v>
      </c>
      <c r="Q923" s="30">
        <f>_xlfn.DAYS(CrowdfundingTable[[#This Row],[Date Ended Conversion]],CrowdfundingTable[[#This Row],[Date Created Conversion]])</f>
        <v>14</v>
      </c>
      <c r="R923" s="5" t="b">
        <v>0</v>
      </c>
      <c r="S923" s="5" t="b">
        <v>0</v>
      </c>
      <c r="T923" s="5" t="s">
        <v>28</v>
      </c>
      <c r="U923" s="5" t="s">
        <v>2042</v>
      </c>
      <c r="V923" s="5" t="s">
        <v>2067</v>
      </c>
      <c r="W923" s="5"/>
      <c r="X923" s="5"/>
    </row>
    <row r="924" spans="1:24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30" t="str">
        <f>TEXT(CrowdfundingTable[[#This Row],[Date Created Conversion]],"ddd")</f>
        <v>Sun</v>
      </c>
      <c r="Q924" s="30">
        <f>_xlfn.DAYS(CrowdfundingTable[[#This Row],[Date Ended Conversion]],CrowdfundingTable[[#This Row],[Date Created Conversion]])</f>
        <v>9</v>
      </c>
      <c r="R924" s="5" t="b">
        <v>0</v>
      </c>
      <c r="S924" s="5" t="b">
        <v>1</v>
      </c>
      <c r="T924" s="5" t="s">
        <v>319</v>
      </c>
      <c r="U924" s="5" t="s">
        <v>2039</v>
      </c>
      <c r="V924" s="5" t="s">
        <v>2068</v>
      </c>
      <c r="W924" s="5"/>
      <c r="X924" s="5"/>
    </row>
    <row r="925" spans="1:24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30" t="str">
        <f>TEXT(CrowdfundingTable[[#This Row],[Date Created Conversion]],"ddd")</f>
        <v>Wed</v>
      </c>
      <c r="Q925" s="30">
        <f>_xlfn.DAYS(CrowdfundingTable[[#This Row],[Date Ended Conversion]],CrowdfundingTable[[#This Row],[Date Created Conversion]])</f>
        <v>1</v>
      </c>
      <c r="R925" s="5" t="b">
        <v>0</v>
      </c>
      <c r="S925" s="5" t="b">
        <v>0</v>
      </c>
      <c r="T925" s="5" t="s">
        <v>33</v>
      </c>
      <c r="U925" s="5" t="s">
        <v>2043</v>
      </c>
      <c r="V925" s="5" t="s">
        <v>2058</v>
      </c>
      <c r="W925" s="5"/>
      <c r="X925" s="5"/>
    </row>
    <row r="926" spans="1:24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30" t="str">
        <f>TEXT(CrowdfundingTable[[#This Row],[Date Created Conversion]],"ddd")</f>
        <v>Thu</v>
      </c>
      <c r="Q926" s="30">
        <f>_xlfn.DAYS(CrowdfundingTable[[#This Row],[Date Ended Conversion]],CrowdfundingTable[[#This Row],[Date Created Conversion]])</f>
        <v>11</v>
      </c>
      <c r="R926" s="5" t="b">
        <v>0</v>
      </c>
      <c r="S926" s="5" t="b">
        <v>0</v>
      </c>
      <c r="T926" s="5" t="s">
        <v>33</v>
      </c>
      <c r="U926" s="5" t="s">
        <v>2043</v>
      </c>
      <c r="V926" s="5" t="s">
        <v>2058</v>
      </c>
      <c r="W926" s="5"/>
      <c r="X926" s="5"/>
    </row>
    <row r="927" spans="1:24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30" t="str">
        <f>TEXT(CrowdfundingTable[[#This Row],[Date Created Conversion]],"ddd")</f>
        <v>Fri</v>
      </c>
      <c r="Q927" s="30">
        <f>_xlfn.DAYS(CrowdfundingTable[[#This Row],[Date Ended Conversion]],CrowdfundingTable[[#This Row],[Date Created Conversion]])</f>
        <v>12</v>
      </c>
      <c r="R927" s="5" t="b">
        <v>0</v>
      </c>
      <c r="S927" s="5" t="b">
        <v>0</v>
      </c>
      <c r="T927" s="5" t="s">
        <v>33</v>
      </c>
      <c r="U927" s="5" t="s">
        <v>2043</v>
      </c>
      <c r="V927" s="5" t="s">
        <v>2058</v>
      </c>
      <c r="W927" s="5"/>
      <c r="X927" s="5"/>
    </row>
    <row r="928" spans="1:24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30" t="str">
        <f>TEXT(CrowdfundingTable[[#This Row],[Date Created Conversion]],"ddd")</f>
        <v>Thu</v>
      </c>
      <c r="Q928" s="30">
        <f>_xlfn.DAYS(CrowdfundingTable[[#This Row],[Date Ended Conversion]],CrowdfundingTable[[#This Row],[Date Created Conversion]])</f>
        <v>4</v>
      </c>
      <c r="R928" s="5" t="b">
        <v>0</v>
      </c>
      <c r="S928" s="5" t="b">
        <v>0</v>
      </c>
      <c r="T928" s="5" t="s">
        <v>17</v>
      </c>
      <c r="U928" s="5" t="s">
        <v>2036</v>
      </c>
      <c r="V928" s="5" t="s">
        <v>2051</v>
      </c>
      <c r="W928" s="5"/>
      <c r="X928" s="5"/>
    </row>
    <row r="929" spans="1:24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30" t="str">
        <f>TEXT(CrowdfundingTable[[#This Row],[Date Created Conversion]],"ddd")</f>
        <v>Thu</v>
      </c>
      <c r="Q929" s="30">
        <f>_xlfn.DAYS(CrowdfundingTable[[#This Row],[Date Ended Conversion]],CrowdfundingTable[[#This Row],[Date Created Conversion]])</f>
        <v>29</v>
      </c>
      <c r="R929" s="5" t="b">
        <v>0</v>
      </c>
      <c r="S929" s="5" t="b">
        <v>0</v>
      </c>
      <c r="T929" s="5" t="s">
        <v>33</v>
      </c>
      <c r="U929" s="5" t="s">
        <v>2043</v>
      </c>
      <c r="V929" s="5" t="s">
        <v>2058</v>
      </c>
      <c r="W929" s="5"/>
      <c r="X929" s="5"/>
    </row>
    <row r="930" spans="1:24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30" t="str">
        <f>TEXT(CrowdfundingTable[[#This Row],[Date Created Conversion]],"ddd")</f>
        <v>Sun</v>
      </c>
      <c r="Q930" s="30">
        <f>_xlfn.DAYS(CrowdfundingTable[[#This Row],[Date Ended Conversion]],CrowdfundingTable[[#This Row],[Date Created Conversion]])</f>
        <v>9</v>
      </c>
      <c r="R930" s="5" t="b">
        <v>0</v>
      </c>
      <c r="S930" s="5" t="b">
        <v>0</v>
      </c>
      <c r="T930" s="5" t="s">
        <v>28</v>
      </c>
      <c r="U930" s="5" t="s">
        <v>2042</v>
      </c>
      <c r="V930" s="5" t="s">
        <v>2067</v>
      </c>
      <c r="W930" s="5"/>
      <c r="X930" s="5"/>
    </row>
    <row r="931" spans="1:24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30" t="str">
        <f>TEXT(CrowdfundingTable[[#This Row],[Date Created Conversion]],"ddd")</f>
        <v>Wed</v>
      </c>
      <c r="Q931" s="30">
        <f>_xlfn.DAYS(CrowdfundingTable[[#This Row],[Date Ended Conversion]],CrowdfundingTable[[#This Row],[Date Created Conversion]])</f>
        <v>14</v>
      </c>
      <c r="R931" s="5" t="b">
        <v>0</v>
      </c>
      <c r="S931" s="5" t="b">
        <v>0</v>
      </c>
      <c r="T931" s="5" t="s">
        <v>33</v>
      </c>
      <c r="U931" s="5" t="s">
        <v>2043</v>
      </c>
      <c r="V931" s="5" t="s">
        <v>2058</v>
      </c>
      <c r="W931" s="5"/>
      <c r="X931" s="5"/>
    </row>
    <row r="932" spans="1:24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30" t="str">
        <f>TEXT(CrowdfundingTable[[#This Row],[Date Created Conversion]],"ddd")</f>
        <v>Wed</v>
      </c>
      <c r="Q932" s="30">
        <f>_xlfn.DAYS(CrowdfundingTable[[#This Row],[Date Ended Conversion]],CrowdfundingTable[[#This Row],[Date Created Conversion]])</f>
        <v>7</v>
      </c>
      <c r="R932" s="5" t="b">
        <v>0</v>
      </c>
      <c r="S932" s="5" t="b">
        <v>1</v>
      </c>
      <c r="T932" s="5" t="s">
        <v>33</v>
      </c>
      <c r="U932" s="5" t="s">
        <v>2043</v>
      </c>
      <c r="V932" s="5" t="s">
        <v>2058</v>
      </c>
      <c r="W932" s="5"/>
      <c r="X932" s="5"/>
    </row>
    <row r="933" spans="1:24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30" t="str">
        <f>TEXT(CrowdfundingTable[[#This Row],[Date Created Conversion]],"ddd")</f>
        <v>Sat</v>
      </c>
      <c r="Q933" s="30">
        <f>_xlfn.DAYS(CrowdfundingTable[[#This Row],[Date Ended Conversion]],CrowdfundingTable[[#This Row],[Date Created Conversion]])</f>
        <v>2</v>
      </c>
      <c r="R933" s="5" t="b">
        <v>0</v>
      </c>
      <c r="S933" s="5" t="b">
        <v>1</v>
      </c>
      <c r="T933" s="5" t="s">
        <v>33</v>
      </c>
      <c r="U933" s="5" t="s">
        <v>2043</v>
      </c>
      <c r="V933" s="5" t="s">
        <v>2058</v>
      </c>
      <c r="W933" s="5"/>
      <c r="X933" s="5"/>
    </row>
    <row r="934" spans="1:24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30" t="str">
        <f>TEXT(CrowdfundingTable[[#This Row],[Date Created Conversion]],"ddd")</f>
        <v>Tue</v>
      </c>
      <c r="Q934" s="30">
        <f>_xlfn.DAYS(CrowdfundingTable[[#This Row],[Date Ended Conversion]],CrowdfundingTable[[#This Row],[Date Created Conversion]])</f>
        <v>3</v>
      </c>
      <c r="R934" s="5" t="b">
        <v>0</v>
      </c>
      <c r="S934" s="5" t="b">
        <v>0</v>
      </c>
      <c r="T934" s="5" t="s">
        <v>23</v>
      </c>
      <c r="U934" s="5" t="s">
        <v>2039</v>
      </c>
      <c r="V934" s="5" t="s">
        <v>2060</v>
      </c>
      <c r="W934" s="5"/>
      <c r="X934" s="5"/>
    </row>
    <row r="935" spans="1:24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30" t="str">
        <f>TEXT(CrowdfundingTable[[#This Row],[Date Created Conversion]],"ddd")</f>
        <v>Mon</v>
      </c>
      <c r="Q935" s="30">
        <f>_xlfn.DAYS(CrowdfundingTable[[#This Row],[Date Ended Conversion]],CrowdfundingTable[[#This Row],[Date Created Conversion]])</f>
        <v>13</v>
      </c>
      <c r="R935" s="5" t="b">
        <v>0</v>
      </c>
      <c r="S935" s="5" t="b">
        <v>0</v>
      </c>
      <c r="T935" s="5" t="s">
        <v>33</v>
      </c>
      <c r="U935" s="5" t="s">
        <v>2043</v>
      </c>
      <c r="V935" s="5" t="s">
        <v>2058</v>
      </c>
      <c r="W935" s="5"/>
      <c r="X935" s="5"/>
    </row>
    <row r="936" spans="1:24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30" t="str">
        <f>TEXT(CrowdfundingTable[[#This Row],[Date Created Conversion]],"ddd")</f>
        <v>Mon</v>
      </c>
      <c r="Q936" s="30">
        <f>_xlfn.DAYS(CrowdfundingTable[[#This Row],[Date Ended Conversion]],CrowdfundingTable[[#This Row],[Date Created Conversion]])</f>
        <v>6</v>
      </c>
      <c r="R936" s="5" t="b">
        <v>0</v>
      </c>
      <c r="S936" s="5" t="b">
        <v>0</v>
      </c>
      <c r="T936" s="5" t="s">
        <v>33</v>
      </c>
      <c r="U936" s="5" t="s">
        <v>2043</v>
      </c>
      <c r="V936" s="5" t="s">
        <v>2058</v>
      </c>
      <c r="W936" s="5"/>
      <c r="X936" s="5"/>
    </row>
    <row r="937" spans="1:24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30" t="str">
        <f>TEXT(CrowdfundingTable[[#This Row],[Date Created Conversion]],"ddd")</f>
        <v>Fri</v>
      </c>
      <c r="Q937" s="30">
        <f>_xlfn.DAYS(CrowdfundingTable[[#This Row],[Date Ended Conversion]],CrowdfundingTable[[#This Row],[Date Created Conversion]])</f>
        <v>7</v>
      </c>
      <c r="R937" s="5" t="b">
        <v>0</v>
      </c>
      <c r="S937" s="5" t="b">
        <v>0</v>
      </c>
      <c r="T937" s="5" t="s">
        <v>33</v>
      </c>
      <c r="U937" s="5" t="s">
        <v>2043</v>
      </c>
      <c r="V937" s="5" t="s">
        <v>2058</v>
      </c>
      <c r="W937" s="5"/>
      <c r="X937" s="5"/>
    </row>
    <row r="938" spans="1:24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30" t="str">
        <f>TEXT(CrowdfundingTable[[#This Row],[Date Created Conversion]],"ddd")</f>
        <v>Mon</v>
      </c>
      <c r="Q938" s="30">
        <f>_xlfn.DAYS(CrowdfundingTable[[#This Row],[Date Ended Conversion]],CrowdfundingTable[[#This Row],[Date Created Conversion]])</f>
        <v>3</v>
      </c>
      <c r="R938" s="5" t="b">
        <v>1</v>
      </c>
      <c r="S938" s="5" t="b">
        <v>0</v>
      </c>
      <c r="T938" s="5" t="s">
        <v>33</v>
      </c>
      <c r="U938" s="5" t="s">
        <v>2043</v>
      </c>
      <c r="V938" s="5" t="s">
        <v>2058</v>
      </c>
      <c r="W938" s="5"/>
      <c r="X938" s="5"/>
    </row>
    <row r="939" spans="1:24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30" t="str">
        <f>TEXT(CrowdfundingTable[[#This Row],[Date Created Conversion]],"ddd")</f>
        <v>Thu</v>
      </c>
      <c r="Q939" s="30">
        <f>_xlfn.DAYS(CrowdfundingTable[[#This Row],[Date Ended Conversion]],CrowdfundingTable[[#This Row],[Date Created Conversion]])</f>
        <v>9</v>
      </c>
      <c r="R939" s="5" t="b">
        <v>0</v>
      </c>
      <c r="S939" s="5" t="b">
        <v>0</v>
      </c>
      <c r="T939" s="5" t="s">
        <v>42</v>
      </c>
      <c r="U939" s="5" t="s">
        <v>2035</v>
      </c>
      <c r="V939" s="5" t="s">
        <v>2047</v>
      </c>
      <c r="W939" s="5"/>
      <c r="X939" s="5"/>
    </row>
    <row r="940" spans="1:24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30" t="str">
        <f>TEXT(CrowdfundingTable[[#This Row],[Date Created Conversion]],"ddd")</f>
        <v>Tue</v>
      </c>
      <c r="Q940" s="30">
        <f>_xlfn.DAYS(CrowdfundingTable[[#This Row],[Date Ended Conversion]],CrowdfundingTable[[#This Row],[Date Created Conversion]])</f>
        <v>36</v>
      </c>
      <c r="R940" s="5" t="b">
        <v>0</v>
      </c>
      <c r="S940" s="5" t="b">
        <v>1</v>
      </c>
      <c r="T940" s="5" t="s">
        <v>119</v>
      </c>
      <c r="U940" s="5" t="s">
        <v>2041</v>
      </c>
      <c r="V940" s="5" t="s">
        <v>2050</v>
      </c>
      <c r="W940" s="5"/>
      <c r="X940" s="5"/>
    </row>
    <row r="941" spans="1:24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30" t="str">
        <f>TEXT(CrowdfundingTable[[#This Row],[Date Created Conversion]],"ddd")</f>
        <v>Sat</v>
      </c>
      <c r="Q941" s="30">
        <f>_xlfn.DAYS(CrowdfundingTable[[#This Row],[Date Ended Conversion]],CrowdfundingTable[[#This Row],[Date Created Conversion]])</f>
        <v>17</v>
      </c>
      <c r="R941" s="5" t="b">
        <v>0</v>
      </c>
      <c r="S941" s="5" t="b">
        <v>1</v>
      </c>
      <c r="T941" s="5" t="s">
        <v>89</v>
      </c>
      <c r="U941" s="5" t="s">
        <v>2037</v>
      </c>
      <c r="V941" s="5" t="s">
        <v>2065</v>
      </c>
      <c r="W941" s="5"/>
      <c r="X941" s="5"/>
    </row>
    <row r="942" spans="1:24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30" t="str">
        <f>TEXT(CrowdfundingTable[[#This Row],[Date Created Conversion]],"ddd")</f>
        <v>Sat</v>
      </c>
      <c r="Q942" s="30">
        <f>_xlfn.DAYS(CrowdfundingTable[[#This Row],[Date Ended Conversion]],CrowdfundingTable[[#This Row],[Date Created Conversion]])</f>
        <v>22</v>
      </c>
      <c r="R942" s="5" t="b">
        <v>0</v>
      </c>
      <c r="S942" s="5" t="b">
        <v>0</v>
      </c>
      <c r="T942" s="5" t="s">
        <v>28</v>
      </c>
      <c r="U942" s="5" t="s">
        <v>2042</v>
      </c>
      <c r="V942" s="5" t="s">
        <v>2067</v>
      </c>
      <c r="W942" s="5"/>
      <c r="X942" s="5"/>
    </row>
    <row r="943" spans="1:24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30" t="str">
        <f>TEXT(CrowdfundingTable[[#This Row],[Date Created Conversion]],"ddd")</f>
        <v>Sun</v>
      </c>
      <c r="Q943" s="30">
        <f>_xlfn.DAYS(CrowdfundingTable[[#This Row],[Date Ended Conversion]],CrowdfundingTable[[#This Row],[Date Created Conversion]])</f>
        <v>35</v>
      </c>
      <c r="R943" s="5" t="b">
        <v>1</v>
      </c>
      <c r="S943" s="5" t="b">
        <v>0</v>
      </c>
      <c r="T943" s="5" t="s">
        <v>33</v>
      </c>
      <c r="U943" s="5" t="s">
        <v>2043</v>
      </c>
      <c r="V943" s="5" t="s">
        <v>2058</v>
      </c>
      <c r="W943" s="5"/>
      <c r="X943" s="5"/>
    </row>
    <row r="944" spans="1:24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30" t="str">
        <f>TEXT(CrowdfundingTable[[#This Row],[Date Created Conversion]],"ddd")</f>
        <v>Tue</v>
      </c>
      <c r="Q944" s="30">
        <f>_xlfn.DAYS(CrowdfundingTable[[#This Row],[Date Ended Conversion]],CrowdfundingTable[[#This Row],[Date Created Conversion]])</f>
        <v>3</v>
      </c>
      <c r="R944" s="5" t="b">
        <v>0</v>
      </c>
      <c r="S944" s="5" t="b">
        <v>0</v>
      </c>
      <c r="T944" s="5" t="s">
        <v>33</v>
      </c>
      <c r="U944" s="5" t="s">
        <v>2043</v>
      </c>
      <c r="V944" s="5" t="s">
        <v>2058</v>
      </c>
      <c r="W944" s="5"/>
      <c r="X944" s="5"/>
    </row>
    <row r="945" spans="1:24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30" t="str">
        <f>TEXT(CrowdfundingTable[[#This Row],[Date Created Conversion]],"ddd")</f>
        <v>Wed</v>
      </c>
      <c r="Q945" s="30">
        <f>_xlfn.DAYS(CrowdfundingTable[[#This Row],[Date Ended Conversion]],CrowdfundingTable[[#This Row],[Date Created Conversion]])</f>
        <v>35</v>
      </c>
      <c r="R945" s="5" t="b">
        <v>0</v>
      </c>
      <c r="S945" s="5" t="b">
        <v>0</v>
      </c>
      <c r="T945" s="5" t="s">
        <v>17</v>
      </c>
      <c r="U945" s="5" t="s">
        <v>2036</v>
      </c>
      <c r="V945" s="5" t="s">
        <v>2051</v>
      </c>
      <c r="W945" s="5"/>
      <c r="X945" s="5"/>
    </row>
    <row r="946" spans="1:24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30" t="str">
        <f>TEXT(CrowdfundingTable[[#This Row],[Date Created Conversion]],"ddd")</f>
        <v>Fri</v>
      </c>
      <c r="Q946" s="30">
        <f>_xlfn.DAYS(CrowdfundingTable[[#This Row],[Date Ended Conversion]],CrowdfundingTable[[#This Row],[Date Created Conversion]])</f>
        <v>19</v>
      </c>
      <c r="R946" s="5" t="b">
        <v>0</v>
      </c>
      <c r="S946" s="5" t="b">
        <v>0</v>
      </c>
      <c r="T946" s="5" t="s">
        <v>122</v>
      </c>
      <c r="U946" s="5" t="s">
        <v>2040</v>
      </c>
      <c r="V946" s="5" t="s">
        <v>2057</v>
      </c>
      <c r="W946" s="5"/>
      <c r="X946" s="5"/>
    </row>
    <row r="947" spans="1:24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30" t="str">
        <f>TEXT(CrowdfundingTable[[#This Row],[Date Created Conversion]],"ddd")</f>
        <v>Thu</v>
      </c>
      <c r="Q947" s="30">
        <f>_xlfn.DAYS(CrowdfundingTable[[#This Row],[Date Ended Conversion]],CrowdfundingTable[[#This Row],[Date Created Conversion]])</f>
        <v>15</v>
      </c>
      <c r="R947" s="5" t="b">
        <v>1</v>
      </c>
      <c r="S947" s="5" t="b">
        <v>0</v>
      </c>
      <c r="T947" s="5" t="s">
        <v>122</v>
      </c>
      <c r="U947" s="5" t="s">
        <v>2040</v>
      </c>
      <c r="V947" s="5" t="s">
        <v>2057</v>
      </c>
      <c r="W947" s="5"/>
      <c r="X947" s="5"/>
    </row>
    <row r="948" spans="1:24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30" t="str">
        <f>TEXT(CrowdfundingTable[[#This Row],[Date Created Conversion]],"ddd")</f>
        <v>Thu</v>
      </c>
      <c r="Q948" s="30">
        <f>_xlfn.DAYS(CrowdfundingTable[[#This Row],[Date Ended Conversion]],CrowdfundingTable[[#This Row],[Date Created Conversion]])</f>
        <v>2</v>
      </c>
      <c r="R948" s="5" t="b">
        <v>0</v>
      </c>
      <c r="S948" s="5" t="b">
        <v>0</v>
      </c>
      <c r="T948" s="5" t="s">
        <v>33</v>
      </c>
      <c r="U948" s="5" t="s">
        <v>2043</v>
      </c>
      <c r="V948" s="5" t="s">
        <v>2058</v>
      </c>
      <c r="W948" s="5"/>
      <c r="X948" s="5"/>
    </row>
    <row r="949" spans="1:24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30" t="str">
        <f>TEXT(CrowdfundingTable[[#This Row],[Date Created Conversion]],"ddd")</f>
        <v>Fri</v>
      </c>
      <c r="Q949" s="30">
        <f>_xlfn.DAYS(CrowdfundingTable[[#This Row],[Date Ended Conversion]],CrowdfundingTable[[#This Row],[Date Created Conversion]])</f>
        <v>7</v>
      </c>
      <c r="R949" s="5" t="b">
        <v>0</v>
      </c>
      <c r="S949" s="5" t="b">
        <v>0</v>
      </c>
      <c r="T949" s="5" t="s">
        <v>33</v>
      </c>
      <c r="U949" s="5" t="s">
        <v>2043</v>
      </c>
      <c r="V949" s="5" t="s">
        <v>2058</v>
      </c>
      <c r="W949" s="5"/>
      <c r="X949" s="5"/>
    </row>
    <row r="950" spans="1:24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30" t="str">
        <f>TEXT(CrowdfundingTable[[#This Row],[Date Created Conversion]],"ddd")</f>
        <v>Fri</v>
      </c>
      <c r="Q950" s="30">
        <f>_xlfn.DAYS(CrowdfundingTable[[#This Row],[Date Ended Conversion]],CrowdfundingTable[[#This Row],[Date Created Conversion]])</f>
        <v>10</v>
      </c>
      <c r="R950" s="5" t="b">
        <v>1</v>
      </c>
      <c r="S950" s="5" t="b">
        <v>1</v>
      </c>
      <c r="T950" s="5" t="s">
        <v>42</v>
      </c>
      <c r="U950" s="5" t="s">
        <v>2035</v>
      </c>
      <c r="V950" s="5" t="s">
        <v>2047</v>
      </c>
      <c r="W950" s="5"/>
      <c r="X950" s="5"/>
    </row>
    <row r="951" spans="1:24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30" t="str">
        <f>TEXT(CrowdfundingTable[[#This Row],[Date Created Conversion]],"ddd")</f>
        <v>Sat</v>
      </c>
      <c r="Q951" s="30">
        <f>_xlfn.DAYS(CrowdfundingTable[[#This Row],[Date Ended Conversion]],CrowdfundingTable[[#This Row],[Date Created Conversion]])</f>
        <v>19</v>
      </c>
      <c r="R951" s="5" t="b">
        <v>0</v>
      </c>
      <c r="S951" s="5" t="b">
        <v>0</v>
      </c>
      <c r="T951" s="5" t="s">
        <v>28</v>
      </c>
      <c r="U951" s="5" t="s">
        <v>2042</v>
      </c>
      <c r="V951" s="5" t="s">
        <v>2067</v>
      </c>
      <c r="W951" s="5"/>
      <c r="X951" s="5"/>
    </row>
    <row r="952" spans="1:24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30" t="str">
        <f>TEXT(CrowdfundingTable[[#This Row],[Date Created Conversion]],"ddd")</f>
        <v>Tue</v>
      </c>
      <c r="Q952" s="30">
        <f>_xlfn.DAYS(CrowdfundingTable[[#This Row],[Date Ended Conversion]],CrowdfundingTable[[#This Row],[Date Created Conversion]])</f>
        <v>5</v>
      </c>
      <c r="R952" s="5" t="b">
        <v>0</v>
      </c>
      <c r="S952" s="5" t="b">
        <v>1</v>
      </c>
      <c r="T952" s="5" t="s">
        <v>33</v>
      </c>
      <c r="U952" s="5" t="s">
        <v>2043</v>
      </c>
      <c r="V952" s="5" t="s">
        <v>2058</v>
      </c>
      <c r="W952" s="5"/>
      <c r="X952" s="5"/>
    </row>
    <row r="953" spans="1:24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30" t="str">
        <f>TEXT(CrowdfundingTable[[#This Row],[Date Created Conversion]],"ddd")</f>
        <v>Mon</v>
      </c>
      <c r="Q953" s="30">
        <f>_xlfn.DAYS(CrowdfundingTable[[#This Row],[Date Ended Conversion]],CrowdfundingTable[[#This Row],[Date Created Conversion]])</f>
        <v>1</v>
      </c>
      <c r="R953" s="5" t="b">
        <v>0</v>
      </c>
      <c r="S953" s="5" t="b">
        <v>1</v>
      </c>
      <c r="T953" s="5" t="s">
        <v>23</v>
      </c>
      <c r="U953" s="5" t="s">
        <v>2039</v>
      </c>
      <c r="V953" s="5" t="s">
        <v>2060</v>
      </c>
      <c r="W953" s="5"/>
      <c r="X953" s="5"/>
    </row>
    <row r="954" spans="1:24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30" t="str">
        <f>TEXT(CrowdfundingTable[[#This Row],[Date Created Conversion]],"ddd")</f>
        <v>Tue</v>
      </c>
      <c r="Q954" s="30">
        <f>_xlfn.DAYS(CrowdfundingTable[[#This Row],[Date Ended Conversion]],CrowdfundingTable[[#This Row],[Date Created Conversion]])</f>
        <v>14</v>
      </c>
      <c r="R954" s="5" t="b">
        <v>0</v>
      </c>
      <c r="S954" s="5" t="b">
        <v>0</v>
      </c>
      <c r="T954" s="5" t="s">
        <v>42</v>
      </c>
      <c r="U954" s="5" t="s">
        <v>2035</v>
      </c>
      <c r="V954" s="5" t="s">
        <v>2047</v>
      </c>
      <c r="W954" s="5"/>
      <c r="X954" s="5"/>
    </row>
    <row r="955" spans="1:24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30" t="str">
        <f>TEXT(CrowdfundingTable[[#This Row],[Date Created Conversion]],"ddd")</f>
        <v>Sun</v>
      </c>
      <c r="Q955" s="30">
        <f>_xlfn.DAYS(CrowdfundingTable[[#This Row],[Date Ended Conversion]],CrowdfundingTable[[#This Row],[Date Created Conversion]])</f>
        <v>36</v>
      </c>
      <c r="R955" s="5" t="b">
        <v>0</v>
      </c>
      <c r="S955" s="5" t="b">
        <v>1</v>
      </c>
      <c r="T955" s="5" t="s">
        <v>474</v>
      </c>
      <c r="U955" s="5" t="s">
        <v>2035</v>
      </c>
      <c r="V955" s="5" t="s">
        <v>2061</v>
      </c>
      <c r="W955" s="5"/>
      <c r="X955" s="5"/>
    </row>
    <row r="956" spans="1:24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30" t="str">
        <f>TEXT(CrowdfundingTable[[#This Row],[Date Created Conversion]],"ddd")</f>
        <v>Sat</v>
      </c>
      <c r="Q956" s="30">
        <f>_xlfn.DAYS(CrowdfundingTable[[#This Row],[Date Ended Conversion]],CrowdfundingTable[[#This Row],[Date Created Conversion]])</f>
        <v>24</v>
      </c>
      <c r="R956" s="5" t="b">
        <v>0</v>
      </c>
      <c r="S956" s="5" t="b">
        <v>0</v>
      </c>
      <c r="T956" s="5" t="s">
        <v>28</v>
      </c>
      <c r="U956" s="5" t="s">
        <v>2042</v>
      </c>
      <c r="V956" s="5" t="s">
        <v>2067</v>
      </c>
      <c r="W956" s="5"/>
      <c r="X956" s="5"/>
    </row>
    <row r="957" spans="1:24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30" t="str">
        <f>TEXT(CrowdfundingTable[[#This Row],[Date Created Conversion]],"ddd")</f>
        <v>Sun</v>
      </c>
      <c r="Q957" s="30">
        <f>_xlfn.DAYS(CrowdfundingTable[[#This Row],[Date Ended Conversion]],CrowdfundingTable[[#This Row],[Date Created Conversion]])</f>
        <v>2</v>
      </c>
      <c r="R957" s="5" t="b">
        <v>0</v>
      </c>
      <c r="S957" s="5" t="b">
        <v>0</v>
      </c>
      <c r="T957" s="5" t="s">
        <v>33</v>
      </c>
      <c r="U957" s="5" t="s">
        <v>2043</v>
      </c>
      <c r="V957" s="5" t="s">
        <v>2058</v>
      </c>
      <c r="W957" s="5"/>
      <c r="X957" s="5"/>
    </row>
    <row r="958" spans="1:24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30" t="str">
        <f>TEXT(CrowdfundingTable[[#This Row],[Date Created Conversion]],"ddd")</f>
        <v>Tue</v>
      </c>
      <c r="Q958" s="30">
        <f>_xlfn.DAYS(CrowdfundingTable[[#This Row],[Date Ended Conversion]],CrowdfundingTable[[#This Row],[Date Created Conversion]])</f>
        <v>4</v>
      </c>
      <c r="R958" s="5" t="b">
        <v>0</v>
      </c>
      <c r="S958" s="5" t="b">
        <v>0</v>
      </c>
      <c r="T958" s="5" t="s">
        <v>474</v>
      </c>
      <c r="U958" s="5" t="s">
        <v>2035</v>
      </c>
      <c r="V958" s="5" t="s">
        <v>2061</v>
      </c>
      <c r="W958" s="5"/>
      <c r="X958" s="5"/>
    </row>
    <row r="959" spans="1:24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30" t="str">
        <f>TEXT(CrowdfundingTable[[#This Row],[Date Created Conversion]],"ddd")</f>
        <v>Thu</v>
      </c>
      <c r="Q959" s="30">
        <f>_xlfn.DAYS(CrowdfundingTable[[#This Row],[Date Ended Conversion]],CrowdfundingTable[[#This Row],[Date Created Conversion]])</f>
        <v>3</v>
      </c>
      <c r="R959" s="5" t="b">
        <v>0</v>
      </c>
      <c r="S959" s="5" t="b">
        <v>0</v>
      </c>
      <c r="T959" s="5" t="s">
        <v>33</v>
      </c>
      <c r="U959" s="5" t="s">
        <v>2043</v>
      </c>
      <c r="V959" s="5" t="s">
        <v>2058</v>
      </c>
      <c r="W959" s="5"/>
      <c r="X959" s="5"/>
    </row>
    <row r="960" spans="1:24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30" t="str">
        <f>TEXT(CrowdfundingTable[[#This Row],[Date Created Conversion]],"ddd")</f>
        <v>Mon</v>
      </c>
      <c r="Q960" s="30">
        <f>_xlfn.DAYS(CrowdfundingTable[[#This Row],[Date Ended Conversion]],CrowdfundingTable[[#This Row],[Date Created Conversion]])</f>
        <v>22</v>
      </c>
      <c r="R960" s="5" t="b">
        <v>0</v>
      </c>
      <c r="S960" s="5" t="b">
        <v>0</v>
      </c>
      <c r="T960" s="5" t="s">
        <v>71</v>
      </c>
      <c r="U960" s="5" t="s">
        <v>2035</v>
      </c>
      <c r="V960" s="5" t="s">
        <v>2045</v>
      </c>
      <c r="W960" s="5"/>
      <c r="X960" s="5"/>
    </row>
    <row r="961" spans="1:24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30" t="str">
        <f>TEXT(CrowdfundingTable[[#This Row],[Date Created Conversion]],"ddd")</f>
        <v>Mon</v>
      </c>
      <c r="Q961" s="30">
        <f>_xlfn.DAYS(CrowdfundingTable[[#This Row],[Date Ended Conversion]],CrowdfundingTable[[#This Row],[Date Created Conversion]])</f>
        <v>28</v>
      </c>
      <c r="R961" s="5" t="b">
        <v>0</v>
      </c>
      <c r="S961" s="5" t="b">
        <v>0</v>
      </c>
      <c r="T961" s="5" t="s">
        <v>206</v>
      </c>
      <c r="U961" s="5" t="s">
        <v>2041</v>
      </c>
      <c r="V961" s="5" t="s">
        <v>2064</v>
      </c>
      <c r="W961" s="5"/>
      <c r="X961" s="5"/>
    </row>
    <row r="962" spans="1:24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30" t="str">
        <f>TEXT(CrowdfundingTable[[#This Row],[Date Created Conversion]],"ddd")</f>
        <v>Mon</v>
      </c>
      <c r="Q962" s="30">
        <f>_xlfn.DAYS(CrowdfundingTable[[#This Row],[Date Ended Conversion]],CrowdfundingTable[[#This Row],[Date Created Conversion]])</f>
        <v>37</v>
      </c>
      <c r="R962" s="5" t="b">
        <v>0</v>
      </c>
      <c r="S962" s="5" t="b">
        <v>0</v>
      </c>
      <c r="T962" s="5" t="s">
        <v>28</v>
      </c>
      <c r="U962" s="5" t="s">
        <v>2042</v>
      </c>
      <c r="V962" s="5" t="s">
        <v>2067</v>
      </c>
      <c r="W962" s="5"/>
      <c r="X962" s="5"/>
    </row>
    <row r="963" spans="1:24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30" t="str">
        <f>TEXT(CrowdfundingTable[[#This Row],[Date Created Conversion]],"ddd")</f>
        <v>Thu</v>
      </c>
      <c r="Q963" s="30">
        <f>_xlfn.DAYS(CrowdfundingTable[[#This Row],[Date Ended Conversion]],CrowdfundingTable[[#This Row],[Date Created Conversion]])</f>
        <v>4</v>
      </c>
      <c r="R963" s="5" t="b">
        <v>0</v>
      </c>
      <c r="S963" s="5" t="b">
        <v>0</v>
      </c>
      <c r="T963" s="5" t="s">
        <v>206</v>
      </c>
      <c r="U963" s="5" t="s">
        <v>2041</v>
      </c>
      <c r="V963" s="5" t="s">
        <v>2064</v>
      </c>
      <c r="W963" s="5"/>
      <c r="X963" s="5"/>
    </row>
    <row r="964" spans="1:24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30" t="str">
        <f>TEXT(CrowdfundingTable[[#This Row],[Date Created Conversion]],"ddd")</f>
        <v>Thu</v>
      </c>
      <c r="Q964" s="30">
        <f>_xlfn.DAYS(CrowdfundingTable[[#This Row],[Date Ended Conversion]],CrowdfundingTable[[#This Row],[Date Created Conversion]])</f>
        <v>21</v>
      </c>
      <c r="R964" s="5" t="b">
        <v>0</v>
      </c>
      <c r="S964" s="5" t="b">
        <v>0</v>
      </c>
      <c r="T964" s="5" t="s">
        <v>17</v>
      </c>
      <c r="U964" s="5" t="s">
        <v>2036</v>
      </c>
      <c r="V964" s="5" t="s">
        <v>2051</v>
      </c>
      <c r="W964" s="5"/>
      <c r="X964" s="5"/>
    </row>
    <row r="965" spans="1:24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30" t="str">
        <f>TEXT(CrowdfundingTable[[#This Row],[Date Created Conversion]],"ddd")</f>
        <v>Sat</v>
      </c>
      <c r="Q965" s="30">
        <f>_xlfn.DAYS(CrowdfundingTable[[#This Row],[Date Ended Conversion]],CrowdfundingTable[[#This Row],[Date Created Conversion]])</f>
        <v>6</v>
      </c>
      <c r="R965" s="5" t="b">
        <v>0</v>
      </c>
      <c r="S965" s="5" t="b">
        <v>1</v>
      </c>
      <c r="T965" s="5" t="s">
        <v>122</v>
      </c>
      <c r="U965" s="5" t="s">
        <v>2040</v>
      </c>
      <c r="V965" s="5" t="s">
        <v>2057</v>
      </c>
      <c r="W965" s="5"/>
      <c r="X965" s="5"/>
    </row>
    <row r="966" spans="1:24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30" t="str">
        <f>TEXT(CrowdfundingTable[[#This Row],[Date Created Conversion]],"ddd")</f>
        <v>Mon</v>
      </c>
      <c r="Q966" s="30">
        <f>_xlfn.DAYS(CrowdfundingTable[[#This Row],[Date Ended Conversion]],CrowdfundingTable[[#This Row],[Date Created Conversion]])</f>
        <v>5</v>
      </c>
      <c r="R966" s="5" t="b">
        <v>0</v>
      </c>
      <c r="S966" s="5" t="b">
        <v>0</v>
      </c>
      <c r="T966" s="5" t="s">
        <v>33</v>
      </c>
      <c r="U966" s="5" t="s">
        <v>2043</v>
      </c>
      <c r="V966" s="5" t="s">
        <v>2058</v>
      </c>
      <c r="W966" s="5"/>
      <c r="X966" s="5"/>
    </row>
    <row r="967" spans="1:24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30" t="str">
        <f>TEXT(CrowdfundingTable[[#This Row],[Date Created Conversion]],"ddd")</f>
        <v>Mon</v>
      </c>
      <c r="Q967" s="30">
        <f>_xlfn.DAYS(CrowdfundingTable[[#This Row],[Date Ended Conversion]],CrowdfundingTable[[#This Row],[Date Created Conversion]])</f>
        <v>40</v>
      </c>
      <c r="R967" s="5" t="b">
        <v>0</v>
      </c>
      <c r="S967" s="5" t="b">
        <v>0</v>
      </c>
      <c r="T967" s="5" t="s">
        <v>23</v>
      </c>
      <c r="U967" s="5" t="s">
        <v>2039</v>
      </c>
      <c r="V967" s="5" t="s">
        <v>2060</v>
      </c>
      <c r="W967" s="5"/>
      <c r="X967" s="5"/>
    </row>
    <row r="968" spans="1:24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30" t="str">
        <f>TEXT(CrowdfundingTable[[#This Row],[Date Created Conversion]],"ddd")</f>
        <v>Thu</v>
      </c>
      <c r="Q968" s="30">
        <f>_xlfn.DAYS(CrowdfundingTable[[#This Row],[Date Ended Conversion]],CrowdfundingTable[[#This Row],[Date Created Conversion]])</f>
        <v>2</v>
      </c>
      <c r="R968" s="5" t="b">
        <v>0</v>
      </c>
      <c r="S968" s="5" t="b">
        <v>0</v>
      </c>
      <c r="T968" s="5" t="s">
        <v>33</v>
      </c>
      <c r="U968" s="5" t="s">
        <v>2043</v>
      </c>
      <c r="V968" s="5" t="s">
        <v>2058</v>
      </c>
      <c r="W968" s="5"/>
      <c r="X968" s="5"/>
    </row>
    <row r="969" spans="1:24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30" t="str">
        <f>TEXT(CrowdfundingTable[[#This Row],[Date Created Conversion]],"ddd")</f>
        <v>Fri</v>
      </c>
      <c r="Q969" s="30">
        <f>_xlfn.DAYS(CrowdfundingTable[[#This Row],[Date Ended Conversion]],CrowdfundingTable[[#This Row],[Date Created Conversion]])</f>
        <v>37</v>
      </c>
      <c r="R969" s="5" t="b">
        <v>0</v>
      </c>
      <c r="S969" s="5" t="b">
        <v>0</v>
      </c>
      <c r="T969" s="5" t="s">
        <v>319</v>
      </c>
      <c r="U969" s="5" t="s">
        <v>2039</v>
      </c>
      <c r="V969" s="5" t="s">
        <v>2068</v>
      </c>
      <c r="W969" s="5"/>
      <c r="X969" s="5"/>
    </row>
    <row r="970" spans="1:24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30" t="str">
        <f>TEXT(CrowdfundingTable[[#This Row],[Date Created Conversion]],"ddd")</f>
        <v>Sat</v>
      </c>
      <c r="Q970" s="30">
        <f>_xlfn.DAYS(CrowdfundingTable[[#This Row],[Date Ended Conversion]],CrowdfundingTable[[#This Row],[Date Created Conversion]])</f>
        <v>15</v>
      </c>
      <c r="R970" s="5" t="b">
        <v>0</v>
      </c>
      <c r="S970" s="5" t="b">
        <v>0</v>
      </c>
      <c r="T970" s="5" t="s">
        <v>17</v>
      </c>
      <c r="U970" s="5" t="s">
        <v>2036</v>
      </c>
      <c r="V970" s="5" t="s">
        <v>2051</v>
      </c>
      <c r="W970" s="5"/>
      <c r="X970" s="5"/>
    </row>
    <row r="971" spans="1:24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30" t="str">
        <f>TEXT(CrowdfundingTable[[#This Row],[Date Created Conversion]],"ddd")</f>
        <v>Sun</v>
      </c>
      <c r="Q971" s="30">
        <f>_xlfn.DAYS(CrowdfundingTable[[#This Row],[Date Ended Conversion]],CrowdfundingTable[[#This Row],[Date Created Conversion]])</f>
        <v>7</v>
      </c>
      <c r="R971" s="5" t="b">
        <v>0</v>
      </c>
      <c r="S971" s="5" t="b">
        <v>0</v>
      </c>
      <c r="T971" s="5" t="s">
        <v>33</v>
      </c>
      <c r="U971" s="5" t="s">
        <v>2043</v>
      </c>
      <c r="V971" s="5" t="s">
        <v>2058</v>
      </c>
      <c r="W971" s="5"/>
      <c r="X971" s="5"/>
    </row>
    <row r="972" spans="1:24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30" t="str">
        <f>TEXT(CrowdfundingTable[[#This Row],[Date Created Conversion]],"ddd")</f>
        <v>Mon</v>
      </c>
      <c r="Q972" s="30">
        <f>_xlfn.DAYS(CrowdfundingTable[[#This Row],[Date Ended Conversion]],CrowdfundingTable[[#This Row],[Date Created Conversion]])</f>
        <v>1</v>
      </c>
      <c r="R972" s="5" t="b">
        <v>0</v>
      </c>
      <c r="S972" s="5" t="b">
        <v>0</v>
      </c>
      <c r="T972" s="5" t="s">
        <v>33</v>
      </c>
      <c r="U972" s="5" t="s">
        <v>2043</v>
      </c>
      <c r="V972" s="5" t="s">
        <v>2058</v>
      </c>
      <c r="W972" s="5"/>
      <c r="X972" s="5"/>
    </row>
    <row r="973" spans="1:24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30" t="str">
        <f>TEXT(CrowdfundingTable[[#This Row],[Date Created Conversion]],"ddd")</f>
        <v>Tue</v>
      </c>
      <c r="Q973" s="30">
        <f>_xlfn.DAYS(CrowdfundingTable[[#This Row],[Date Ended Conversion]],CrowdfundingTable[[#This Row],[Date Created Conversion]])</f>
        <v>6</v>
      </c>
      <c r="R973" s="5" t="b">
        <v>0</v>
      </c>
      <c r="S973" s="5" t="b">
        <v>0</v>
      </c>
      <c r="T973" s="5" t="s">
        <v>269</v>
      </c>
      <c r="U973" s="5" t="s">
        <v>2035</v>
      </c>
      <c r="V973" s="5" t="s">
        <v>2063</v>
      </c>
      <c r="W973" s="5"/>
      <c r="X973" s="5"/>
    </row>
    <row r="974" spans="1:24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30" t="str">
        <f>TEXT(CrowdfundingTable[[#This Row],[Date Created Conversion]],"ddd")</f>
        <v>Mon</v>
      </c>
      <c r="Q974" s="30">
        <f>_xlfn.DAYS(CrowdfundingTable[[#This Row],[Date Ended Conversion]],CrowdfundingTable[[#This Row],[Date Created Conversion]])</f>
        <v>9</v>
      </c>
      <c r="R974" s="5" t="b">
        <v>0</v>
      </c>
      <c r="S974" s="5" t="b">
        <v>1</v>
      </c>
      <c r="T974" s="5" t="s">
        <v>28</v>
      </c>
      <c r="U974" s="5" t="s">
        <v>2042</v>
      </c>
      <c r="V974" s="5" t="s">
        <v>2067</v>
      </c>
      <c r="W974" s="5"/>
      <c r="X974" s="5"/>
    </row>
    <row r="975" spans="1:24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30" t="str">
        <f>TEXT(CrowdfundingTable[[#This Row],[Date Created Conversion]],"ddd")</f>
        <v>Fri</v>
      </c>
      <c r="Q975" s="30">
        <f>_xlfn.DAYS(CrowdfundingTable[[#This Row],[Date Ended Conversion]],CrowdfundingTable[[#This Row],[Date Created Conversion]])</f>
        <v>2</v>
      </c>
      <c r="R975" s="5" t="b">
        <v>0</v>
      </c>
      <c r="S975" s="5" t="b">
        <v>1</v>
      </c>
      <c r="T975" s="5" t="s">
        <v>33</v>
      </c>
      <c r="U975" s="5" t="s">
        <v>2043</v>
      </c>
      <c r="V975" s="5" t="s">
        <v>2058</v>
      </c>
      <c r="W975" s="5"/>
      <c r="X975" s="5"/>
    </row>
    <row r="976" spans="1:24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30" t="str">
        <f>TEXT(CrowdfundingTable[[#This Row],[Date Created Conversion]],"ddd")</f>
        <v>Sat</v>
      </c>
      <c r="Q976" s="30">
        <f>_xlfn.DAYS(CrowdfundingTable[[#This Row],[Date Ended Conversion]],CrowdfundingTable[[#This Row],[Date Created Conversion]])</f>
        <v>1</v>
      </c>
      <c r="R976" s="5" t="b">
        <v>0</v>
      </c>
      <c r="S976" s="5" t="b">
        <v>0</v>
      </c>
      <c r="T976" s="5" t="s">
        <v>60</v>
      </c>
      <c r="U976" s="5" t="s">
        <v>2039</v>
      </c>
      <c r="V976" s="5" t="s">
        <v>2052</v>
      </c>
      <c r="W976" s="5"/>
      <c r="X976" s="5"/>
    </row>
    <row r="977" spans="1:24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30" t="str">
        <f>TEXT(CrowdfundingTable[[#This Row],[Date Created Conversion]],"ddd")</f>
        <v>Sun</v>
      </c>
      <c r="Q977" s="30">
        <f>_xlfn.DAYS(CrowdfundingTable[[#This Row],[Date Ended Conversion]],CrowdfundingTable[[#This Row],[Date Created Conversion]])</f>
        <v>39</v>
      </c>
      <c r="R977" s="5" t="b">
        <v>0</v>
      </c>
      <c r="S977" s="5" t="b">
        <v>1</v>
      </c>
      <c r="T977" s="5" t="s">
        <v>33</v>
      </c>
      <c r="U977" s="5" t="s">
        <v>2043</v>
      </c>
      <c r="V977" s="5" t="s">
        <v>2058</v>
      </c>
      <c r="W977" s="5"/>
      <c r="X977" s="5"/>
    </row>
    <row r="978" spans="1:24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30" t="str">
        <f>TEXT(CrowdfundingTable[[#This Row],[Date Created Conversion]],"ddd")</f>
        <v>Fri</v>
      </c>
      <c r="Q978" s="30">
        <f>_xlfn.DAYS(CrowdfundingTable[[#This Row],[Date Ended Conversion]],CrowdfundingTable[[#This Row],[Date Created Conversion]])</f>
        <v>6</v>
      </c>
      <c r="R978" s="5" t="b">
        <v>0</v>
      </c>
      <c r="S978" s="5" t="b">
        <v>1</v>
      </c>
      <c r="T978" s="5" t="s">
        <v>33</v>
      </c>
      <c r="U978" s="5" t="s">
        <v>2043</v>
      </c>
      <c r="V978" s="5" t="s">
        <v>2058</v>
      </c>
      <c r="W978" s="5"/>
      <c r="X978" s="5"/>
    </row>
    <row r="979" spans="1:24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30" t="str">
        <f>TEXT(CrowdfundingTable[[#This Row],[Date Created Conversion]],"ddd")</f>
        <v>Wed</v>
      </c>
      <c r="Q979" s="30">
        <f>_xlfn.DAYS(CrowdfundingTable[[#This Row],[Date Ended Conversion]],CrowdfundingTable[[#This Row],[Date Created Conversion]])</f>
        <v>32</v>
      </c>
      <c r="R979" s="5" t="b">
        <v>0</v>
      </c>
      <c r="S979" s="5" t="b">
        <v>0</v>
      </c>
      <c r="T979" s="5" t="s">
        <v>17</v>
      </c>
      <c r="U979" s="5" t="s">
        <v>2036</v>
      </c>
      <c r="V979" s="5" t="s">
        <v>2051</v>
      </c>
      <c r="W979" s="5"/>
      <c r="X979" s="5"/>
    </row>
    <row r="980" spans="1:24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30" t="str">
        <f>TEXT(CrowdfundingTable[[#This Row],[Date Created Conversion]],"ddd")</f>
        <v>Sat</v>
      </c>
      <c r="Q980" s="30">
        <f>_xlfn.DAYS(CrowdfundingTable[[#This Row],[Date Ended Conversion]],CrowdfundingTable[[#This Row],[Date Created Conversion]])</f>
        <v>22</v>
      </c>
      <c r="R980" s="5" t="b">
        <v>0</v>
      </c>
      <c r="S980" s="5" t="b">
        <v>0</v>
      </c>
      <c r="T980" s="5" t="s">
        <v>89</v>
      </c>
      <c r="U980" s="5" t="s">
        <v>2037</v>
      </c>
      <c r="V980" s="5" t="s">
        <v>2065</v>
      </c>
      <c r="W980" s="5"/>
      <c r="X980" s="5"/>
    </row>
    <row r="981" spans="1:24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30" t="str">
        <f>TEXT(CrowdfundingTable[[#This Row],[Date Created Conversion]],"ddd")</f>
        <v>Sun</v>
      </c>
      <c r="Q981" s="30">
        <f>_xlfn.DAYS(CrowdfundingTable[[#This Row],[Date Ended Conversion]],CrowdfundingTable[[#This Row],[Date Created Conversion]])</f>
        <v>6</v>
      </c>
      <c r="R981" s="5" t="b">
        <v>0</v>
      </c>
      <c r="S981" s="5" t="b">
        <v>0</v>
      </c>
      <c r="T981" s="5" t="s">
        <v>33</v>
      </c>
      <c r="U981" s="5" t="s">
        <v>2043</v>
      </c>
      <c r="V981" s="5" t="s">
        <v>2058</v>
      </c>
      <c r="W981" s="5"/>
      <c r="X981" s="5"/>
    </row>
    <row r="982" spans="1:24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30" t="str">
        <f>TEXT(CrowdfundingTable[[#This Row],[Date Created Conversion]],"ddd")</f>
        <v>Fri</v>
      </c>
      <c r="Q982" s="30">
        <f>_xlfn.DAYS(CrowdfundingTable[[#This Row],[Date Ended Conversion]],CrowdfundingTable[[#This Row],[Date Created Conversion]])</f>
        <v>5</v>
      </c>
      <c r="R982" s="5" t="b">
        <v>1</v>
      </c>
      <c r="S982" s="5" t="b">
        <v>0</v>
      </c>
      <c r="T982" s="5" t="s">
        <v>68</v>
      </c>
      <c r="U982" s="5" t="s">
        <v>2041</v>
      </c>
      <c r="V982" s="5" t="s">
        <v>2056</v>
      </c>
      <c r="W982" s="5"/>
      <c r="X982" s="5"/>
    </row>
    <row r="983" spans="1:24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30" t="str">
        <f>TEXT(CrowdfundingTable[[#This Row],[Date Created Conversion]],"ddd")</f>
        <v>Mon</v>
      </c>
      <c r="Q983" s="30">
        <f>_xlfn.DAYS(CrowdfundingTable[[#This Row],[Date Ended Conversion]],CrowdfundingTable[[#This Row],[Date Created Conversion]])</f>
        <v>33</v>
      </c>
      <c r="R983" s="5" t="b">
        <v>0</v>
      </c>
      <c r="S983" s="5" t="b">
        <v>0</v>
      </c>
      <c r="T983" s="5" t="s">
        <v>28</v>
      </c>
      <c r="U983" s="5" t="s">
        <v>2042</v>
      </c>
      <c r="V983" s="5" t="s">
        <v>2067</v>
      </c>
      <c r="W983" s="5"/>
      <c r="X983" s="5"/>
    </row>
    <row r="984" spans="1:24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30" t="str">
        <f>TEXT(CrowdfundingTable[[#This Row],[Date Created Conversion]],"ddd")</f>
        <v>Tue</v>
      </c>
      <c r="Q984" s="30">
        <f>_xlfn.DAYS(CrowdfundingTable[[#This Row],[Date Ended Conversion]],CrowdfundingTable[[#This Row],[Date Created Conversion]])</f>
        <v>2</v>
      </c>
      <c r="R984" s="5" t="b">
        <v>0</v>
      </c>
      <c r="S984" s="5" t="b">
        <v>1</v>
      </c>
      <c r="T984" s="5" t="s">
        <v>42</v>
      </c>
      <c r="U984" s="5" t="s">
        <v>2035</v>
      </c>
      <c r="V984" s="5" t="s">
        <v>2047</v>
      </c>
      <c r="W984" s="5"/>
      <c r="X984" s="5"/>
    </row>
    <row r="985" spans="1:24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30" t="str">
        <f>TEXT(CrowdfundingTable[[#This Row],[Date Created Conversion]],"ddd")</f>
        <v>Sun</v>
      </c>
      <c r="Q985" s="30">
        <f>_xlfn.DAYS(CrowdfundingTable[[#This Row],[Date Ended Conversion]],CrowdfundingTable[[#This Row],[Date Created Conversion]])</f>
        <v>15</v>
      </c>
      <c r="R985" s="5" t="b">
        <v>0</v>
      </c>
      <c r="S985" s="5" t="b">
        <v>0</v>
      </c>
      <c r="T985" s="5" t="s">
        <v>42</v>
      </c>
      <c r="U985" s="5" t="s">
        <v>2035</v>
      </c>
      <c r="V985" s="5" t="s">
        <v>2047</v>
      </c>
      <c r="W985" s="5"/>
      <c r="X985" s="5"/>
    </row>
    <row r="986" spans="1:24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30" t="str">
        <f>TEXT(CrowdfundingTable[[#This Row],[Date Created Conversion]],"ddd")</f>
        <v>Sun</v>
      </c>
      <c r="Q986" s="30">
        <f>_xlfn.DAYS(CrowdfundingTable[[#This Row],[Date Ended Conversion]],CrowdfundingTable[[#This Row],[Date Created Conversion]])</f>
        <v>26</v>
      </c>
      <c r="R986" s="5" t="b">
        <v>0</v>
      </c>
      <c r="S986" s="5" t="b">
        <v>0</v>
      </c>
      <c r="T986" s="5" t="s">
        <v>33</v>
      </c>
      <c r="U986" s="5" t="s">
        <v>2043</v>
      </c>
      <c r="V986" s="5" t="s">
        <v>2058</v>
      </c>
      <c r="W986" s="5"/>
      <c r="X986" s="5"/>
    </row>
    <row r="987" spans="1:24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30" t="str">
        <f>TEXT(CrowdfundingTable[[#This Row],[Date Created Conversion]],"ddd")</f>
        <v>Fri</v>
      </c>
      <c r="Q987" s="30">
        <f>_xlfn.DAYS(CrowdfundingTable[[#This Row],[Date Ended Conversion]],CrowdfundingTable[[#This Row],[Date Created Conversion]])</f>
        <v>26</v>
      </c>
      <c r="R987" s="5" t="b">
        <v>0</v>
      </c>
      <c r="S987" s="5" t="b">
        <v>1</v>
      </c>
      <c r="T987" s="5" t="s">
        <v>23</v>
      </c>
      <c r="U987" s="5" t="s">
        <v>2039</v>
      </c>
      <c r="V987" s="5" t="s">
        <v>2060</v>
      </c>
      <c r="W987" s="5"/>
      <c r="X987" s="5"/>
    </row>
    <row r="988" spans="1:24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30" t="str">
        <f>TEXT(CrowdfundingTable[[#This Row],[Date Created Conversion]],"ddd")</f>
        <v>Tue</v>
      </c>
      <c r="Q988" s="30">
        <f>_xlfn.DAYS(CrowdfundingTable[[#This Row],[Date Ended Conversion]],CrowdfundingTable[[#This Row],[Date Created Conversion]])</f>
        <v>14</v>
      </c>
      <c r="R988" s="5" t="b">
        <v>0</v>
      </c>
      <c r="S988" s="5" t="b">
        <v>0</v>
      </c>
      <c r="T988" s="5" t="s">
        <v>23</v>
      </c>
      <c r="U988" s="5" t="s">
        <v>2039</v>
      </c>
      <c r="V988" s="5" t="s">
        <v>2060</v>
      </c>
      <c r="W988" s="5"/>
      <c r="X988" s="5"/>
    </row>
    <row r="989" spans="1:24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30" t="str">
        <f>TEXT(CrowdfundingTable[[#This Row],[Date Created Conversion]],"ddd")</f>
        <v>Thu</v>
      </c>
      <c r="Q989" s="30">
        <f>_xlfn.DAYS(CrowdfundingTable[[#This Row],[Date Ended Conversion]],CrowdfundingTable[[#This Row],[Date Created Conversion]])</f>
        <v>14</v>
      </c>
      <c r="R989" s="5" t="b">
        <v>0</v>
      </c>
      <c r="S989" s="5" t="b">
        <v>0</v>
      </c>
      <c r="T989" s="5" t="s">
        <v>42</v>
      </c>
      <c r="U989" s="5" t="s">
        <v>2035</v>
      </c>
      <c r="V989" s="5" t="s">
        <v>2047</v>
      </c>
      <c r="W989" s="5"/>
      <c r="X989" s="5"/>
    </row>
    <row r="990" spans="1:24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30" t="str">
        <f>TEXT(CrowdfundingTable[[#This Row],[Date Created Conversion]],"ddd")</f>
        <v>Sat</v>
      </c>
      <c r="Q990" s="30">
        <f>_xlfn.DAYS(CrowdfundingTable[[#This Row],[Date Ended Conversion]],CrowdfundingTable[[#This Row],[Date Created Conversion]])</f>
        <v>21</v>
      </c>
      <c r="R990" s="5" t="b">
        <v>0</v>
      </c>
      <c r="S990" s="5" t="b">
        <v>0</v>
      </c>
      <c r="T990" s="5" t="s">
        <v>133</v>
      </c>
      <c r="U990" s="5" t="s">
        <v>2041</v>
      </c>
      <c r="V990" s="5" t="s">
        <v>2059</v>
      </c>
      <c r="W990" s="5"/>
      <c r="X990" s="5"/>
    </row>
    <row r="991" spans="1:24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30" t="str">
        <f>TEXT(CrowdfundingTable[[#This Row],[Date Created Conversion]],"ddd")</f>
        <v>Tue</v>
      </c>
      <c r="Q991" s="30">
        <f>_xlfn.DAYS(CrowdfundingTable[[#This Row],[Date Ended Conversion]],CrowdfundingTable[[#This Row],[Date Created Conversion]])</f>
        <v>5</v>
      </c>
      <c r="R991" s="5" t="b">
        <v>0</v>
      </c>
      <c r="S991" s="5" t="b">
        <v>0</v>
      </c>
      <c r="T991" s="5" t="s">
        <v>206</v>
      </c>
      <c r="U991" s="5" t="s">
        <v>2041</v>
      </c>
      <c r="V991" s="5" t="s">
        <v>2064</v>
      </c>
      <c r="W991" s="5"/>
      <c r="X991" s="5"/>
    </row>
    <row r="992" spans="1:24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30" t="str">
        <f>TEXT(CrowdfundingTable[[#This Row],[Date Created Conversion]],"ddd")</f>
        <v>Thu</v>
      </c>
      <c r="Q992" s="30">
        <f>_xlfn.DAYS(CrowdfundingTable[[#This Row],[Date Ended Conversion]],CrowdfundingTable[[#This Row],[Date Created Conversion]])</f>
        <v>22</v>
      </c>
      <c r="R992" s="5" t="b">
        <v>0</v>
      </c>
      <c r="S992" s="5" t="b">
        <v>1</v>
      </c>
      <c r="T992" s="5" t="s">
        <v>53</v>
      </c>
      <c r="U992" s="5" t="s">
        <v>2035</v>
      </c>
      <c r="V992" s="5" t="s">
        <v>2048</v>
      </c>
      <c r="W992" s="5"/>
      <c r="X992" s="5"/>
    </row>
    <row r="993" spans="1:24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30" t="str">
        <f>TEXT(CrowdfundingTable[[#This Row],[Date Created Conversion]],"ddd")</f>
        <v>Thu</v>
      </c>
      <c r="Q993" s="30">
        <f>_xlfn.DAYS(CrowdfundingTable[[#This Row],[Date Ended Conversion]],CrowdfundingTable[[#This Row],[Date Created Conversion]])</f>
        <v>4</v>
      </c>
      <c r="R993" s="5" t="b">
        <v>0</v>
      </c>
      <c r="S993" s="5" t="b">
        <v>1</v>
      </c>
      <c r="T993" s="5" t="s">
        <v>23</v>
      </c>
      <c r="U993" s="5" t="s">
        <v>2039</v>
      </c>
      <c r="V993" s="5" t="s">
        <v>2060</v>
      </c>
      <c r="W993" s="5"/>
      <c r="X993" s="5"/>
    </row>
    <row r="994" spans="1:24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30" t="str">
        <f>TEXT(CrowdfundingTable[[#This Row],[Date Created Conversion]],"ddd")</f>
        <v>Mon</v>
      </c>
      <c r="Q994" s="30">
        <f>_xlfn.DAYS(CrowdfundingTable[[#This Row],[Date Ended Conversion]],CrowdfundingTable[[#This Row],[Date Created Conversion]])</f>
        <v>14</v>
      </c>
      <c r="R994" s="5" t="b">
        <v>0</v>
      </c>
      <c r="S994" s="5" t="b">
        <v>1</v>
      </c>
      <c r="T994" s="5" t="s">
        <v>53</v>
      </c>
      <c r="U994" s="5" t="s">
        <v>2035</v>
      </c>
      <c r="V994" s="5" t="s">
        <v>2048</v>
      </c>
      <c r="W994" s="5"/>
      <c r="X994" s="5"/>
    </row>
    <row r="995" spans="1:24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30" t="str">
        <f>TEXT(CrowdfundingTable[[#This Row],[Date Created Conversion]],"ddd")</f>
        <v>Thu</v>
      </c>
      <c r="Q995" s="30">
        <f>_xlfn.DAYS(CrowdfundingTable[[#This Row],[Date Ended Conversion]],CrowdfundingTable[[#This Row],[Date Created Conversion]])</f>
        <v>17</v>
      </c>
      <c r="R995" s="5" t="b">
        <v>0</v>
      </c>
      <c r="S995" s="5" t="b">
        <v>1</v>
      </c>
      <c r="T995" s="5" t="s">
        <v>122</v>
      </c>
      <c r="U995" s="5" t="s">
        <v>2040</v>
      </c>
      <c r="V995" s="5" t="s">
        <v>2057</v>
      </c>
      <c r="W995" s="5"/>
      <c r="X995" s="5"/>
    </row>
    <row r="996" spans="1:24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30" t="str">
        <f>TEXT(CrowdfundingTable[[#This Row],[Date Created Conversion]],"ddd")</f>
        <v>Fri</v>
      </c>
      <c r="Q996" s="30">
        <f>_xlfn.DAYS(CrowdfundingTable[[#This Row],[Date Ended Conversion]],CrowdfundingTable[[#This Row],[Date Created Conversion]])</f>
        <v>6</v>
      </c>
      <c r="R996" s="5" t="b">
        <v>0</v>
      </c>
      <c r="S996" s="5" t="b">
        <v>1</v>
      </c>
      <c r="T996" s="5" t="s">
        <v>206</v>
      </c>
      <c r="U996" s="5" t="s">
        <v>2041</v>
      </c>
      <c r="V996" s="5" t="s">
        <v>2064</v>
      </c>
      <c r="W996" s="5"/>
      <c r="X996" s="5"/>
    </row>
    <row r="997" spans="1:24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30" t="str">
        <f>TEXT(CrowdfundingTable[[#This Row],[Date Created Conversion]],"ddd")</f>
        <v>Sun</v>
      </c>
      <c r="Q997" s="30">
        <f>_xlfn.DAYS(CrowdfundingTable[[#This Row],[Date Ended Conversion]],CrowdfundingTable[[#This Row],[Date Created Conversion]])</f>
        <v>29</v>
      </c>
      <c r="R997" s="5" t="b">
        <v>0</v>
      </c>
      <c r="S997" s="5" t="b">
        <v>1</v>
      </c>
      <c r="T997" s="5" t="s">
        <v>17</v>
      </c>
      <c r="U997" s="5" t="s">
        <v>2036</v>
      </c>
      <c r="V997" s="5" t="s">
        <v>2051</v>
      </c>
      <c r="W997" s="5"/>
      <c r="X997" s="5"/>
    </row>
    <row r="998" spans="1:24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30" t="str">
        <f>TEXT(CrowdfundingTable[[#This Row],[Date Created Conversion]],"ddd")</f>
        <v>Wed</v>
      </c>
      <c r="Q998" s="30">
        <f>_xlfn.DAYS(CrowdfundingTable[[#This Row],[Date Ended Conversion]],CrowdfundingTable[[#This Row],[Date Created Conversion]])</f>
        <v>30</v>
      </c>
      <c r="R998" s="5" t="b">
        <v>0</v>
      </c>
      <c r="S998" s="5" t="b">
        <v>0</v>
      </c>
      <c r="T998" s="5" t="s">
        <v>33</v>
      </c>
      <c r="U998" s="5" t="s">
        <v>2043</v>
      </c>
      <c r="V998" s="5" t="s">
        <v>2058</v>
      </c>
      <c r="W998" s="5"/>
      <c r="X998" s="5"/>
    </row>
    <row r="999" spans="1:24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30" t="str">
        <f>TEXT(CrowdfundingTable[[#This Row],[Date Created Conversion]],"ddd")</f>
        <v>Mon</v>
      </c>
      <c r="Q999" s="30">
        <f>_xlfn.DAYS(CrowdfundingTable[[#This Row],[Date Ended Conversion]],CrowdfundingTable[[#This Row],[Date Created Conversion]])</f>
        <v>5</v>
      </c>
      <c r="R999" s="5" t="b">
        <v>0</v>
      </c>
      <c r="S999" s="5" t="b">
        <v>0</v>
      </c>
      <c r="T999" s="5" t="s">
        <v>33</v>
      </c>
      <c r="U999" s="5" t="s">
        <v>2043</v>
      </c>
      <c r="V999" s="5" t="s">
        <v>2058</v>
      </c>
      <c r="W999" s="5"/>
      <c r="X999" s="5"/>
    </row>
    <row r="1000" spans="1:24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30" t="str">
        <f>TEXT(CrowdfundingTable[[#This Row],[Date Created Conversion]],"ddd")</f>
        <v>Thu</v>
      </c>
      <c r="Q1000" s="30">
        <f>_xlfn.DAYS(CrowdfundingTable[[#This Row],[Date Ended Conversion]],CrowdfundingTable[[#This Row],[Date Created Conversion]])</f>
        <v>14</v>
      </c>
      <c r="R1000" s="5" t="b">
        <v>0</v>
      </c>
      <c r="S1000" s="5" t="b">
        <v>1</v>
      </c>
      <c r="T1000" s="5" t="s">
        <v>60</v>
      </c>
      <c r="U1000" s="5" t="s">
        <v>2039</v>
      </c>
      <c r="V1000" s="5" t="s">
        <v>2052</v>
      </c>
      <c r="W1000" s="5"/>
      <c r="X1000" s="5"/>
    </row>
    <row r="1001" spans="1:24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30" t="str">
        <f>TEXT(CrowdfundingTable[[#This Row],[Date Created Conversion]],"ddd")</f>
        <v>Wed</v>
      </c>
      <c r="Q1001" s="30">
        <f>_xlfn.DAYS(CrowdfundingTable[[#This Row],[Date Ended Conversion]],CrowdfundingTable[[#This Row],[Date Created Conversion]])</f>
        <v>7</v>
      </c>
      <c r="R1001" s="5" t="b">
        <v>0</v>
      </c>
      <c r="S1001" s="5" t="b">
        <v>0</v>
      </c>
      <c r="T1001" s="5" t="s">
        <v>17</v>
      </c>
      <c r="U1001" s="5" t="s">
        <v>2036</v>
      </c>
      <c r="V1001" s="5" t="s">
        <v>2051</v>
      </c>
      <c r="W1001" s="5"/>
      <c r="X1001" s="5"/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K15"/>
  <sheetViews>
    <sheetView zoomScale="140" zoomScaleNormal="14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4" style="5" bestFit="1" customWidth="1"/>
    <col min="8" max="8" width="16.83203125" style="5" bestFit="1" customWidth="1"/>
    <col min="9" max="9" width="14" style="5" bestFit="1" customWidth="1"/>
    <col min="10" max="10" width="22" style="5" bestFit="1" customWidth="1"/>
    <col min="11" max="11" width="19.1640625" style="5" bestFit="1" customWidth="1"/>
    <col min="12" max="16384" width="10.83203125" style="5"/>
  </cols>
  <sheetData>
    <row r="1" spans="1:11" x14ac:dyDescent="0.2">
      <c r="A1" s="13" t="s">
        <v>6</v>
      </c>
      <c r="B1" s="5" t="s">
        <v>2044</v>
      </c>
    </row>
    <row r="2" spans="1:11" x14ac:dyDescent="0.2">
      <c r="A2" s="13" t="s">
        <v>2083</v>
      </c>
      <c r="B2" s="5" t="s">
        <v>2044</v>
      </c>
    </row>
    <row r="3" spans="1:11" x14ac:dyDescent="0.2">
      <c r="A3"/>
      <c r="B3"/>
      <c r="C3"/>
      <c r="D3"/>
      <c r="E3"/>
      <c r="F3"/>
      <c r="G3"/>
      <c r="H3"/>
      <c r="I3"/>
      <c r="J3"/>
      <c r="K3"/>
    </row>
    <row r="4" spans="1:11" x14ac:dyDescent="0.2">
      <c r="A4" s="13" t="s">
        <v>2031</v>
      </c>
      <c r="B4" s="31" t="s">
        <v>2032</v>
      </c>
      <c r="C4" s="30"/>
      <c r="D4" s="30"/>
      <c r="E4" s="30"/>
      <c r="F4" s="30"/>
      <c r="G4"/>
      <c r="H4"/>
      <c r="I4"/>
      <c r="J4"/>
      <c r="K4"/>
    </row>
    <row r="5" spans="1:11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  <c r="K5"/>
    </row>
    <row r="6" spans="1:11" x14ac:dyDescent="0.2">
      <c r="A6" s="14" t="s">
        <v>2035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  <c r="G6"/>
      <c r="H6"/>
      <c r="I6"/>
      <c r="J6"/>
      <c r="K6"/>
    </row>
    <row r="7" spans="1:11" x14ac:dyDescent="0.2">
      <c r="A7" s="14" t="s">
        <v>2036</v>
      </c>
      <c r="B7" s="30">
        <v>4</v>
      </c>
      <c r="C7" s="30">
        <v>20</v>
      </c>
      <c r="D7" s="30"/>
      <c r="E7" s="30">
        <v>22</v>
      </c>
      <c r="F7" s="30">
        <v>46</v>
      </c>
      <c r="G7"/>
      <c r="H7"/>
      <c r="I7"/>
      <c r="J7"/>
      <c r="K7"/>
    </row>
    <row r="8" spans="1:11" x14ac:dyDescent="0.2">
      <c r="A8" s="14" t="s">
        <v>2037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  <c r="G8"/>
      <c r="H8"/>
      <c r="I8"/>
      <c r="J8"/>
      <c r="K8"/>
    </row>
    <row r="9" spans="1:11" x14ac:dyDescent="0.2">
      <c r="A9" s="14" t="s">
        <v>2038</v>
      </c>
      <c r="B9" s="30"/>
      <c r="C9" s="30"/>
      <c r="D9" s="30"/>
      <c r="E9" s="30">
        <v>4</v>
      </c>
      <c r="F9" s="30">
        <v>4</v>
      </c>
      <c r="G9"/>
      <c r="H9"/>
      <c r="I9"/>
      <c r="J9"/>
      <c r="K9"/>
    </row>
    <row r="10" spans="1:11" x14ac:dyDescent="0.2">
      <c r="A10" s="14" t="s">
        <v>2039</v>
      </c>
      <c r="B10" s="30">
        <v>10</v>
      </c>
      <c r="C10" s="30">
        <v>66</v>
      </c>
      <c r="D10" s="30"/>
      <c r="E10" s="30">
        <v>99</v>
      </c>
      <c r="F10" s="30">
        <v>175</v>
      </c>
      <c r="G10"/>
      <c r="H10"/>
      <c r="I10"/>
      <c r="J10"/>
      <c r="K10"/>
    </row>
    <row r="11" spans="1:11" x14ac:dyDescent="0.2">
      <c r="A11" s="14" t="s">
        <v>2040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  <c r="G11"/>
      <c r="H11"/>
      <c r="I11"/>
      <c r="J11"/>
      <c r="K11"/>
    </row>
    <row r="12" spans="1:11" x14ac:dyDescent="0.2">
      <c r="A12" s="14" t="s">
        <v>2041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  <c r="G12"/>
      <c r="H12"/>
      <c r="I12"/>
      <c r="J12"/>
      <c r="K12"/>
    </row>
    <row r="13" spans="1:11" x14ac:dyDescent="0.2">
      <c r="A13" s="14" t="s">
        <v>2042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  <c r="G13"/>
      <c r="H13"/>
      <c r="I13"/>
      <c r="J13"/>
      <c r="K13"/>
    </row>
    <row r="14" spans="1:11" x14ac:dyDescent="0.2">
      <c r="A14" s="14" t="s">
        <v>2043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  <c r="G14"/>
      <c r="H14"/>
      <c r="I14"/>
      <c r="J14"/>
      <c r="K14"/>
    </row>
    <row r="15" spans="1:11" x14ac:dyDescent="0.2">
      <c r="A15" s="14" t="s">
        <v>2033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  <c r="G15"/>
      <c r="H15"/>
      <c r="I15"/>
      <c r="J15"/>
      <c r="K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J3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8" width="20" style="5" bestFit="1" customWidth="1"/>
    <col min="9" max="9" width="22" style="5" bestFit="1" customWidth="1"/>
    <col min="10" max="10" width="25.1640625" style="5" bestFit="1" customWidth="1"/>
    <col min="11" max="16384" width="10.83203125" style="5"/>
  </cols>
  <sheetData>
    <row r="1" spans="1:10" x14ac:dyDescent="0.2">
      <c r="A1" s="13" t="s">
        <v>6</v>
      </c>
      <c r="B1" s="5" t="s">
        <v>2044</v>
      </c>
    </row>
    <row r="2" spans="1:10" x14ac:dyDescent="0.2">
      <c r="A2" s="13" t="s">
        <v>2083</v>
      </c>
      <c r="B2" s="5" t="s">
        <v>2044</v>
      </c>
    </row>
    <row r="3" spans="1:10" x14ac:dyDescent="0.2">
      <c r="A3"/>
      <c r="B3"/>
      <c r="C3"/>
      <c r="D3"/>
      <c r="E3"/>
      <c r="F3"/>
      <c r="G3"/>
      <c r="H3"/>
      <c r="I3"/>
      <c r="J3"/>
    </row>
    <row r="4" spans="1:10" x14ac:dyDescent="0.2">
      <c r="A4" s="13" t="s">
        <v>2031</v>
      </c>
      <c r="B4" s="31" t="s">
        <v>2032</v>
      </c>
      <c r="G4"/>
      <c r="H4"/>
      <c r="I4"/>
      <c r="J4"/>
    </row>
    <row r="5" spans="1:10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</row>
    <row r="6" spans="1:10" x14ac:dyDescent="0.2">
      <c r="A6" s="14" t="s">
        <v>2045</v>
      </c>
      <c r="B6" s="30">
        <v>1</v>
      </c>
      <c r="C6" s="30">
        <v>10</v>
      </c>
      <c r="D6" s="30">
        <v>2</v>
      </c>
      <c r="E6" s="30">
        <v>21</v>
      </c>
      <c r="F6" s="30">
        <v>34</v>
      </c>
      <c r="G6"/>
      <c r="H6"/>
      <c r="I6"/>
      <c r="J6"/>
    </row>
    <row r="7" spans="1:10" x14ac:dyDescent="0.2">
      <c r="A7" s="14" t="s">
        <v>2046</v>
      </c>
      <c r="B7" s="30"/>
      <c r="C7" s="30"/>
      <c r="D7" s="30"/>
      <c r="E7" s="30">
        <v>4</v>
      </c>
      <c r="F7" s="30">
        <v>4</v>
      </c>
    </row>
    <row r="8" spans="1:10" x14ac:dyDescent="0.2">
      <c r="A8" s="14" t="s">
        <v>2047</v>
      </c>
      <c r="B8" s="30">
        <v>4</v>
      </c>
      <c r="C8" s="30">
        <v>21</v>
      </c>
      <c r="D8" s="30">
        <v>1</v>
      </c>
      <c r="E8" s="30">
        <v>34</v>
      </c>
      <c r="F8" s="30">
        <v>60</v>
      </c>
    </row>
    <row r="9" spans="1:10" x14ac:dyDescent="0.2">
      <c r="A9" s="14" t="s">
        <v>2048</v>
      </c>
      <c r="B9" s="30">
        <v>2</v>
      </c>
      <c r="C9" s="30">
        <v>12</v>
      </c>
      <c r="D9" s="30">
        <v>1</v>
      </c>
      <c r="E9" s="30">
        <v>22</v>
      </c>
      <c r="F9" s="30">
        <v>37</v>
      </c>
    </row>
    <row r="10" spans="1:10" x14ac:dyDescent="0.2">
      <c r="A10" s="14" t="s">
        <v>2049</v>
      </c>
      <c r="B10" s="30"/>
      <c r="C10" s="30">
        <v>8</v>
      </c>
      <c r="D10" s="30"/>
      <c r="E10" s="30">
        <v>10</v>
      </c>
      <c r="F10" s="30">
        <v>18</v>
      </c>
    </row>
    <row r="11" spans="1:10" x14ac:dyDescent="0.2">
      <c r="A11" s="14" t="s">
        <v>2050</v>
      </c>
      <c r="B11" s="30">
        <v>1</v>
      </c>
      <c r="C11" s="30">
        <v>7</v>
      </c>
      <c r="D11" s="30"/>
      <c r="E11" s="30">
        <v>9</v>
      </c>
      <c r="F11" s="30">
        <v>17</v>
      </c>
    </row>
    <row r="12" spans="1:10" x14ac:dyDescent="0.2">
      <c r="A12" s="14" t="s">
        <v>2051</v>
      </c>
      <c r="B12" s="30">
        <v>4</v>
      </c>
      <c r="C12" s="30">
        <v>20</v>
      </c>
      <c r="D12" s="30"/>
      <c r="E12" s="30">
        <v>22</v>
      </c>
      <c r="F12" s="30">
        <v>46</v>
      </c>
    </row>
    <row r="13" spans="1:10" x14ac:dyDescent="0.2">
      <c r="A13" s="14" t="s">
        <v>2052</v>
      </c>
      <c r="B13" s="30">
        <v>3</v>
      </c>
      <c r="C13" s="30">
        <v>19</v>
      </c>
      <c r="D13" s="30"/>
      <c r="E13" s="30">
        <v>23</v>
      </c>
      <c r="F13" s="30">
        <v>45</v>
      </c>
    </row>
    <row r="14" spans="1:10" x14ac:dyDescent="0.2">
      <c r="A14" s="14" t="s">
        <v>2053</v>
      </c>
      <c r="B14" s="30">
        <v>1</v>
      </c>
      <c r="C14" s="30">
        <v>6</v>
      </c>
      <c r="D14" s="30"/>
      <c r="E14" s="30">
        <v>10</v>
      </c>
      <c r="F14" s="30">
        <v>17</v>
      </c>
    </row>
    <row r="15" spans="1:10" x14ac:dyDescent="0.2">
      <c r="A15" s="14" t="s">
        <v>2054</v>
      </c>
      <c r="B15" s="30"/>
      <c r="C15" s="30">
        <v>3</v>
      </c>
      <c r="D15" s="30"/>
      <c r="E15" s="30">
        <v>4</v>
      </c>
      <c r="F15" s="30">
        <v>7</v>
      </c>
    </row>
    <row r="16" spans="1:10" x14ac:dyDescent="0.2">
      <c r="A16" s="14" t="s">
        <v>2055</v>
      </c>
      <c r="B16" s="30"/>
      <c r="C16" s="30">
        <v>8</v>
      </c>
      <c r="D16" s="30">
        <v>1</v>
      </c>
      <c r="E16" s="30">
        <v>4</v>
      </c>
      <c r="F16" s="30">
        <v>13</v>
      </c>
    </row>
    <row r="17" spans="1:6" x14ac:dyDescent="0.2">
      <c r="A17" s="14" t="s">
        <v>2056</v>
      </c>
      <c r="B17" s="30">
        <v>1</v>
      </c>
      <c r="C17" s="30">
        <v>6</v>
      </c>
      <c r="D17" s="30">
        <v>1</v>
      </c>
      <c r="E17" s="30">
        <v>13</v>
      </c>
      <c r="F17" s="30">
        <v>21</v>
      </c>
    </row>
    <row r="18" spans="1:6" x14ac:dyDescent="0.2">
      <c r="A18" s="14" t="s">
        <v>2057</v>
      </c>
      <c r="B18" s="30">
        <v>4</v>
      </c>
      <c r="C18" s="30">
        <v>11</v>
      </c>
      <c r="D18" s="30">
        <v>1</v>
      </c>
      <c r="E18" s="30">
        <v>26</v>
      </c>
      <c r="F18" s="30">
        <v>42</v>
      </c>
    </row>
    <row r="19" spans="1:6" x14ac:dyDescent="0.2">
      <c r="A19" s="14" t="s">
        <v>2058</v>
      </c>
      <c r="B19" s="30">
        <v>23</v>
      </c>
      <c r="C19" s="30">
        <v>132</v>
      </c>
      <c r="D19" s="30">
        <v>2</v>
      </c>
      <c r="E19" s="30">
        <v>187</v>
      </c>
      <c r="F19" s="30">
        <v>344</v>
      </c>
    </row>
    <row r="20" spans="1:6" x14ac:dyDescent="0.2">
      <c r="A20" s="14" t="s">
        <v>2059</v>
      </c>
      <c r="B20" s="30"/>
      <c r="C20" s="30">
        <v>4</v>
      </c>
      <c r="D20" s="30"/>
      <c r="E20" s="30">
        <v>4</v>
      </c>
      <c r="F20" s="30">
        <v>8</v>
      </c>
    </row>
    <row r="21" spans="1:6" x14ac:dyDescent="0.2">
      <c r="A21" s="14" t="s">
        <v>2060</v>
      </c>
      <c r="B21" s="30">
        <v>6</v>
      </c>
      <c r="C21" s="30">
        <v>30</v>
      </c>
      <c r="D21" s="30"/>
      <c r="E21" s="30">
        <v>49</v>
      </c>
      <c r="F21" s="30">
        <v>85</v>
      </c>
    </row>
    <row r="22" spans="1:6" x14ac:dyDescent="0.2">
      <c r="A22" s="14" t="s">
        <v>2061</v>
      </c>
      <c r="B22" s="30"/>
      <c r="C22" s="30">
        <v>9</v>
      </c>
      <c r="D22" s="30"/>
      <c r="E22" s="30">
        <v>5</v>
      </c>
      <c r="F22" s="30">
        <v>14</v>
      </c>
    </row>
    <row r="23" spans="1:6" x14ac:dyDescent="0.2">
      <c r="A23" s="14" t="s">
        <v>2062</v>
      </c>
      <c r="B23" s="30">
        <v>1</v>
      </c>
      <c r="C23" s="30">
        <v>5</v>
      </c>
      <c r="D23" s="30">
        <v>1</v>
      </c>
      <c r="E23" s="30">
        <v>9</v>
      </c>
      <c r="F23" s="30">
        <v>16</v>
      </c>
    </row>
    <row r="24" spans="1:6" x14ac:dyDescent="0.2">
      <c r="A24" s="14" t="s">
        <v>2063</v>
      </c>
      <c r="B24" s="30">
        <v>3</v>
      </c>
      <c r="C24" s="30">
        <v>3</v>
      </c>
      <c r="D24" s="30"/>
      <c r="E24" s="30">
        <v>11</v>
      </c>
      <c r="F24" s="30">
        <v>17</v>
      </c>
    </row>
    <row r="25" spans="1:6" x14ac:dyDescent="0.2">
      <c r="A25" s="14" t="s">
        <v>2064</v>
      </c>
      <c r="B25" s="30"/>
      <c r="C25" s="30">
        <v>7</v>
      </c>
      <c r="D25" s="30"/>
      <c r="E25" s="30">
        <v>14</v>
      </c>
      <c r="F25" s="30">
        <v>21</v>
      </c>
    </row>
    <row r="26" spans="1:6" x14ac:dyDescent="0.2">
      <c r="A26" s="14" t="s">
        <v>2065</v>
      </c>
      <c r="B26" s="30">
        <v>1</v>
      </c>
      <c r="C26" s="30">
        <v>15</v>
      </c>
      <c r="D26" s="30">
        <v>2</v>
      </c>
      <c r="E26" s="30">
        <v>17</v>
      </c>
      <c r="F26" s="30">
        <v>35</v>
      </c>
    </row>
    <row r="27" spans="1:6" x14ac:dyDescent="0.2">
      <c r="A27" s="14" t="s">
        <v>2066</v>
      </c>
      <c r="B27" s="30"/>
      <c r="C27" s="30">
        <v>16</v>
      </c>
      <c r="D27" s="30">
        <v>1</v>
      </c>
      <c r="E27" s="30">
        <v>28</v>
      </c>
      <c r="F27" s="30">
        <v>45</v>
      </c>
    </row>
    <row r="28" spans="1:6" x14ac:dyDescent="0.2">
      <c r="A28" s="14" t="s">
        <v>2067</v>
      </c>
      <c r="B28" s="30">
        <v>2</v>
      </c>
      <c r="C28" s="30">
        <v>12</v>
      </c>
      <c r="D28" s="30">
        <v>1</v>
      </c>
      <c r="E28" s="30">
        <v>36</v>
      </c>
      <c r="F28" s="30">
        <v>51</v>
      </c>
    </row>
    <row r="29" spans="1:6" x14ac:dyDescent="0.2">
      <c r="A29" s="14" t="s">
        <v>2068</v>
      </c>
      <c r="B29" s="30"/>
      <c r="C29" s="30"/>
      <c r="D29" s="30"/>
      <c r="E29" s="30">
        <v>3</v>
      </c>
      <c r="F29" s="30">
        <v>3</v>
      </c>
    </row>
    <row r="30" spans="1:6" x14ac:dyDescent="0.2">
      <c r="A30" s="14" t="s">
        <v>2033</v>
      </c>
      <c r="B30" s="30">
        <v>57</v>
      </c>
      <c r="C30" s="30">
        <v>364</v>
      </c>
      <c r="D30" s="30">
        <v>14</v>
      </c>
      <c r="E30" s="30">
        <v>565</v>
      </c>
      <c r="F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J41"/>
  <sheetViews>
    <sheetView zoomScaleNormal="100" workbookViewId="0">
      <selection activeCell="A3" sqref="A3"/>
    </sheetView>
  </sheetViews>
  <sheetFormatPr baseColWidth="10" defaultRowHeight="16" x14ac:dyDescent="0.2"/>
  <cols>
    <col min="1" max="1" width="18.1640625" style="14" bestFit="1" customWidth="1"/>
    <col min="2" max="2" width="19.33203125" style="30" bestFit="1" customWidth="1"/>
    <col min="3" max="3" width="6.33203125" style="30" bestFit="1" customWidth="1"/>
    <col min="4" max="4" width="5.33203125" style="30" bestFit="1" customWidth="1"/>
    <col min="5" max="5" width="10.1640625" style="30" bestFit="1" customWidth="1"/>
    <col min="6" max="6" width="11.6640625" style="30" bestFit="1" customWidth="1"/>
    <col min="7" max="17" width="11" style="5" customWidth="1"/>
    <col min="18" max="16384" width="10.83203125" style="5"/>
  </cols>
  <sheetData>
    <row r="1" spans="1:10" x14ac:dyDescent="0.2">
      <c r="A1" s="40" t="s">
        <v>6</v>
      </c>
      <c r="B1" s="30" t="s">
        <v>2044</v>
      </c>
    </row>
    <row r="2" spans="1:10" ht="17" thickBot="1" x14ac:dyDescent="0.25">
      <c r="A2" s="31" t="s">
        <v>2083</v>
      </c>
      <c r="B2" s="30" t="s">
        <v>2044</v>
      </c>
    </row>
    <row r="3" spans="1:10" ht="17" thickBot="1" x14ac:dyDescent="0.25">
      <c r="A3"/>
      <c r="B3"/>
      <c r="C3"/>
      <c r="D3"/>
      <c r="E3"/>
      <c r="F3"/>
      <c r="G3"/>
      <c r="H3"/>
      <c r="I3"/>
      <c r="J3"/>
    </row>
    <row r="4" spans="1:10" ht="17" thickBot="1" x14ac:dyDescent="0.25">
      <c r="A4" s="40" t="s">
        <v>2031</v>
      </c>
      <c r="B4" s="31" t="s">
        <v>2032</v>
      </c>
      <c r="E4" s="39"/>
      <c r="G4"/>
      <c r="H4"/>
      <c r="I4"/>
      <c r="J4"/>
    </row>
    <row r="5" spans="1:10" ht="17" thickBot="1" x14ac:dyDescent="0.25">
      <c r="A5" s="40" t="s">
        <v>2034</v>
      </c>
      <c r="B5" s="30" t="s">
        <v>74</v>
      </c>
      <c r="C5" s="30" t="s">
        <v>14</v>
      </c>
      <c r="D5" s="30" t="s">
        <v>47</v>
      </c>
      <c r="E5" s="65" t="s">
        <v>20</v>
      </c>
      <c r="F5" s="30" t="s">
        <v>2033</v>
      </c>
      <c r="G5"/>
      <c r="H5"/>
      <c r="I5"/>
      <c r="J5"/>
    </row>
    <row r="6" spans="1:10" x14ac:dyDescent="0.2">
      <c r="A6" s="14" t="s">
        <v>2035</v>
      </c>
      <c r="B6" s="37">
        <v>6.1797752808988762E-2</v>
      </c>
      <c r="C6" s="37">
        <v>0.33707865168539325</v>
      </c>
      <c r="D6" s="37">
        <v>2.8089887640449437E-2</v>
      </c>
      <c r="E6" s="57">
        <v>0.5730337078651685</v>
      </c>
      <c r="F6" s="37">
        <v>1</v>
      </c>
      <c r="G6"/>
      <c r="H6"/>
      <c r="I6"/>
      <c r="J6"/>
    </row>
    <row r="7" spans="1:10" x14ac:dyDescent="0.2">
      <c r="A7" s="14" t="s">
        <v>2045</v>
      </c>
      <c r="B7" s="37">
        <v>2.9411764705882353E-2</v>
      </c>
      <c r="C7" s="37">
        <v>0.29411764705882354</v>
      </c>
      <c r="D7" s="37">
        <v>5.8823529411764705E-2</v>
      </c>
      <c r="E7" s="58">
        <v>0.61764705882352944</v>
      </c>
      <c r="F7" s="37">
        <v>1</v>
      </c>
      <c r="G7"/>
      <c r="H7"/>
      <c r="I7"/>
      <c r="J7"/>
    </row>
    <row r="8" spans="1:10" x14ac:dyDescent="0.2">
      <c r="A8" s="14" t="s">
        <v>2047</v>
      </c>
      <c r="B8" s="37">
        <v>6.6666666666666666E-2</v>
      </c>
      <c r="C8" s="37">
        <v>0.35</v>
      </c>
      <c r="D8" s="37">
        <v>1.6666666666666666E-2</v>
      </c>
      <c r="E8" s="58">
        <v>0.56666666666666665</v>
      </c>
      <c r="F8" s="37">
        <v>1</v>
      </c>
      <c r="G8"/>
      <c r="H8"/>
      <c r="I8"/>
      <c r="J8"/>
    </row>
    <row r="9" spans="1:10" x14ac:dyDescent="0.2">
      <c r="A9" s="14" t="s">
        <v>2048</v>
      </c>
      <c r="B9" s="37">
        <v>5.4054054054054057E-2</v>
      </c>
      <c r="C9" s="37">
        <v>0.32432432432432434</v>
      </c>
      <c r="D9" s="37">
        <v>2.7027027027027029E-2</v>
      </c>
      <c r="E9" s="58">
        <v>0.59459459459459463</v>
      </c>
      <c r="F9" s="37">
        <v>1</v>
      </c>
      <c r="G9"/>
      <c r="H9"/>
      <c r="I9"/>
      <c r="J9"/>
    </row>
    <row r="10" spans="1:10" x14ac:dyDescent="0.2">
      <c r="A10" s="14" t="s">
        <v>2061</v>
      </c>
      <c r="B10" s="37">
        <v>0</v>
      </c>
      <c r="C10" s="37">
        <v>0.6428571428571429</v>
      </c>
      <c r="D10" s="37">
        <v>0</v>
      </c>
      <c r="E10" s="58">
        <v>0.35714285714285715</v>
      </c>
      <c r="F10" s="37">
        <v>1</v>
      </c>
      <c r="G10"/>
      <c r="H10"/>
      <c r="I10"/>
      <c r="J10"/>
    </row>
    <row r="11" spans="1:10" x14ac:dyDescent="0.2">
      <c r="A11" s="14" t="s">
        <v>2062</v>
      </c>
      <c r="B11" s="37">
        <v>6.25E-2</v>
      </c>
      <c r="C11" s="37">
        <v>0.3125</v>
      </c>
      <c r="D11" s="37">
        <v>6.25E-2</v>
      </c>
      <c r="E11" s="58">
        <v>0.5625</v>
      </c>
      <c r="F11" s="37">
        <v>1</v>
      </c>
      <c r="G11"/>
      <c r="H11"/>
      <c r="I11"/>
      <c r="J11"/>
    </row>
    <row r="12" spans="1:10" x14ac:dyDescent="0.2">
      <c r="A12" s="14" t="s">
        <v>2063</v>
      </c>
      <c r="B12" s="37">
        <v>0.17647058823529413</v>
      </c>
      <c r="C12" s="37">
        <v>0.17647058823529413</v>
      </c>
      <c r="D12" s="37">
        <v>0</v>
      </c>
      <c r="E12" s="58">
        <v>0.6470588235294118</v>
      </c>
      <c r="F12" s="37">
        <v>1</v>
      </c>
      <c r="G12"/>
      <c r="H12"/>
      <c r="I12"/>
      <c r="J12"/>
    </row>
    <row r="13" spans="1:10" x14ac:dyDescent="0.2">
      <c r="A13" s="14" t="s">
        <v>2036</v>
      </c>
      <c r="B13" s="37">
        <v>8.6956521739130432E-2</v>
      </c>
      <c r="C13" s="37">
        <v>0.43478260869565216</v>
      </c>
      <c r="D13" s="37">
        <v>0</v>
      </c>
      <c r="E13" s="58">
        <v>0.47826086956521741</v>
      </c>
      <c r="F13" s="37">
        <v>1</v>
      </c>
      <c r="G13"/>
      <c r="H13"/>
      <c r="I13"/>
      <c r="J13"/>
    </row>
    <row r="14" spans="1:10" x14ac:dyDescent="0.2">
      <c r="A14" s="14" t="s">
        <v>2051</v>
      </c>
      <c r="B14" s="37">
        <v>8.6956521739130432E-2</v>
      </c>
      <c r="C14" s="37">
        <v>0.43478260869565216</v>
      </c>
      <c r="D14" s="37">
        <v>0</v>
      </c>
      <c r="E14" s="58">
        <v>0.47826086956521741</v>
      </c>
      <c r="F14" s="37">
        <v>1</v>
      </c>
      <c r="G14"/>
      <c r="H14"/>
      <c r="I14"/>
      <c r="J14"/>
    </row>
    <row r="15" spans="1:10" x14ac:dyDescent="0.2">
      <c r="A15" s="14" t="s">
        <v>2037</v>
      </c>
      <c r="B15" s="37">
        <v>2.0833333333333332E-2</v>
      </c>
      <c r="C15" s="37">
        <v>0.47916666666666669</v>
      </c>
      <c r="D15" s="37">
        <v>6.25E-2</v>
      </c>
      <c r="E15" s="58">
        <v>0.4375</v>
      </c>
      <c r="F15" s="37">
        <v>1</v>
      </c>
      <c r="G15"/>
      <c r="H15"/>
      <c r="I15"/>
      <c r="J15"/>
    </row>
    <row r="16" spans="1:10" x14ac:dyDescent="0.2">
      <c r="A16" s="14" t="s">
        <v>2055</v>
      </c>
      <c r="B16" s="37">
        <v>0</v>
      </c>
      <c r="C16" s="37">
        <v>0.61538461538461542</v>
      </c>
      <c r="D16" s="37">
        <v>7.6923076923076927E-2</v>
      </c>
      <c r="E16" s="58">
        <v>0.30769230769230771</v>
      </c>
      <c r="F16" s="37">
        <v>1</v>
      </c>
      <c r="G16"/>
      <c r="H16"/>
      <c r="I16"/>
      <c r="J16"/>
    </row>
    <row r="17" spans="1:10" x14ac:dyDescent="0.2">
      <c r="A17" s="14" t="s">
        <v>2065</v>
      </c>
      <c r="B17" s="37">
        <v>2.8571428571428571E-2</v>
      </c>
      <c r="C17" s="37">
        <v>0.42857142857142855</v>
      </c>
      <c r="D17" s="37">
        <v>5.7142857142857141E-2</v>
      </c>
      <c r="E17" s="58">
        <v>0.48571428571428571</v>
      </c>
      <c r="F17" s="37">
        <v>1</v>
      </c>
      <c r="G17"/>
      <c r="H17"/>
      <c r="I17"/>
      <c r="J17"/>
    </row>
    <row r="18" spans="1:10" x14ac:dyDescent="0.2">
      <c r="A18" s="23" t="s">
        <v>2038</v>
      </c>
      <c r="B18" s="38">
        <v>0</v>
      </c>
      <c r="C18" s="38">
        <v>0</v>
      </c>
      <c r="D18" s="38">
        <v>0</v>
      </c>
      <c r="E18" s="59">
        <v>1</v>
      </c>
      <c r="F18" s="38">
        <v>1</v>
      </c>
      <c r="G18"/>
      <c r="H18"/>
      <c r="I18"/>
      <c r="J18"/>
    </row>
    <row r="19" spans="1:10" x14ac:dyDescent="0.2">
      <c r="A19" s="23" t="s">
        <v>2046</v>
      </c>
      <c r="B19" s="38">
        <v>0</v>
      </c>
      <c r="C19" s="38">
        <v>0</v>
      </c>
      <c r="D19" s="38">
        <v>0</v>
      </c>
      <c r="E19" s="59">
        <v>1</v>
      </c>
      <c r="F19" s="38">
        <v>1</v>
      </c>
      <c r="G19"/>
      <c r="H19"/>
      <c r="I19"/>
      <c r="J19"/>
    </row>
    <row r="20" spans="1:10" x14ac:dyDescent="0.2">
      <c r="A20" s="14" t="s">
        <v>2039</v>
      </c>
      <c r="B20" s="37">
        <v>5.7142857142857141E-2</v>
      </c>
      <c r="C20" s="37">
        <v>0.37714285714285717</v>
      </c>
      <c r="D20" s="37">
        <v>0</v>
      </c>
      <c r="E20" s="58">
        <v>0.56571428571428573</v>
      </c>
      <c r="F20" s="37">
        <v>1</v>
      </c>
      <c r="G20"/>
      <c r="H20"/>
      <c r="I20"/>
      <c r="J20"/>
    </row>
    <row r="21" spans="1:10" x14ac:dyDescent="0.2">
      <c r="A21" s="14" t="s">
        <v>2049</v>
      </c>
      <c r="B21" s="37">
        <v>0</v>
      </c>
      <c r="C21" s="37">
        <v>0.44444444444444442</v>
      </c>
      <c r="D21" s="37">
        <v>0</v>
      </c>
      <c r="E21" s="58">
        <v>0.55555555555555558</v>
      </c>
      <c r="F21" s="37">
        <v>1</v>
      </c>
      <c r="G21"/>
      <c r="H21"/>
      <c r="I21"/>
      <c r="J21"/>
    </row>
    <row r="22" spans="1:10" x14ac:dyDescent="0.2">
      <c r="A22" s="14" t="s">
        <v>2052</v>
      </c>
      <c r="B22" s="37">
        <v>6.6666666666666666E-2</v>
      </c>
      <c r="C22" s="37">
        <v>0.42222222222222222</v>
      </c>
      <c r="D22" s="37">
        <v>0</v>
      </c>
      <c r="E22" s="58">
        <v>0.51111111111111107</v>
      </c>
      <c r="F22" s="37">
        <v>1</v>
      </c>
      <c r="G22"/>
      <c r="H22"/>
      <c r="I22"/>
      <c r="J22"/>
    </row>
    <row r="23" spans="1:10" x14ac:dyDescent="0.2">
      <c r="A23" s="14" t="s">
        <v>2053</v>
      </c>
      <c r="B23" s="37">
        <v>5.8823529411764705E-2</v>
      </c>
      <c r="C23" s="37">
        <v>0.35294117647058826</v>
      </c>
      <c r="D23" s="37">
        <v>0</v>
      </c>
      <c r="E23" s="58">
        <v>0.58823529411764708</v>
      </c>
      <c r="F23" s="37">
        <v>1</v>
      </c>
      <c r="G23"/>
      <c r="H23"/>
      <c r="I23"/>
      <c r="J23"/>
    </row>
    <row r="24" spans="1:10" x14ac:dyDescent="0.2">
      <c r="A24" s="14" t="s">
        <v>2054</v>
      </c>
      <c r="B24" s="37">
        <v>0</v>
      </c>
      <c r="C24" s="37">
        <v>0.42857142857142855</v>
      </c>
      <c r="D24" s="37">
        <v>0</v>
      </c>
      <c r="E24" s="58">
        <v>0.5714285714285714</v>
      </c>
      <c r="F24" s="37">
        <v>1</v>
      </c>
      <c r="G24"/>
      <c r="H24"/>
      <c r="I24"/>
      <c r="J24"/>
    </row>
    <row r="25" spans="1:10" x14ac:dyDescent="0.2">
      <c r="A25" s="14" t="s">
        <v>2060</v>
      </c>
      <c r="B25" s="37">
        <v>7.0588235294117646E-2</v>
      </c>
      <c r="C25" s="37">
        <v>0.35294117647058826</v>
      </c>
      <c r="D25" s="37">
        <v>0</v>
      </c>
      <c r="E25" s="58">
        <v>0.57647058823529407</v>
      </c>
      <c r="F25" s="37">
        <v>1</v>
      </c>
      <c r="G25"/>
      <c r="H25"/>
      <c r="I25"/>
      <c r="J25"/>
    </row>
    <row r="26" spans="1:10" x14ac:dyDescent="0.2">
      <c r="A26" s="23" t="s">
        <v>2068</v>
      </c>
      <c r="B26" s="38">
        <v>0</v>
      </c>
      <c r="C26" s="38">
        <v>0</v>
      </c>
      <c r="D26" s="38">
        <v>0</v>
      </c>
      <c r="E26" s="59">
        <v>1</v>
      </c>
      <c r="F26" s="38">
        <v>1</v>
      </c>
      <c r="G26"/>
      <c r="H26"/>
      <c r="I26"/>
      <c r="J26"/>
    </row>
    <row r="27" spans="1:10" x14ac:dyDescent="0.2">
      <c r="A27" s="14" t="s">
        <v>2040</v>
      </c>
      <c r="B27" s="37">
        <v>9.5238095238095233E-2</v>
      </c>
      <c r="C27" s="37">
        <v>0.26190476190476192</v>
      </c>
      <c r="D27" s="37">
        <v>2.3809523809523808E-2</v>
      </c>
      <c r="E27" s="58">
        <v>0.61904761904761907</v>
      </c>
      <c r="F27" s="37">
        <v>1</v>
      </c>
      <c r="G27"/>
      <c r="H27"/>
      <c r="I27"/>
      <c r="J27"/>
    </row>
    <row r="28" spans="1:10" x14ac:dyDescent="0.2">
      <c r="A28" s="14" t="s">
        <v>2057</v>
      </c>
      <c r="B28" s="37">
        <v>9.5238095238095233E-2</v>
      </c>
      <c r="C28" s="37">
        <v>0.26190476190476192</v>
      </c>
      <c r="D28" s="37">
        <v>2.3809523809523808E-2</v>
      </c>
      <c r="E28" s="58">
        <v>0.61904761904761907</v>
      </c>
      <c r="F28" s="37">
        <v>1</v>
      </c>
      <c r="G28"/>
      <c r="H28"/>
      <c r="I28"/>
      <c r="J28"/>
    </row>
    <row r="29" spans="1:10" x14ac:dyDescent="0.2">
      <c r="A29" s="14" t="s">
        <v>2041</v>
      </c>
      <c r="B29" s="37">
        <v>2.9850746268656716E-2</v>
      </c>
      <c r="C29" s="37">
        <v>0.35820895522388058</v>
      </c>
      <c r="D29" s="37">
        <v>1.4925373134328358E-2</v>
      </c>
      <c r="E29" s="58">
        <v>0.59701492537313428</v>
      </c>
      <c r="F29" s="37">
        <v>1</v>
      </c>
      <c r="G29"/>
      <c r="H29"/>
      <c r="I29"/>
      <c r="J29"/>
    </row>
    <row r="30" spans="1:10" x14ac:dyDescent="0.2">
      <c r="A30" s="14" t="s">
        <v>2050</v>
      </c>
      <c r="B30" s="37">
        <v>5.8823529411764705E-2</v>
      </c>
      <c r="C30" s="37">
        <v>0.41176470588235292</v>
      </c>
      <c r="D30" s="37">
        <v>0</v>
      </c>
      <c r="E30" s="58">
        <v>0.52941176470588236</v>
      </c>
      <c r="F30" s="37">
        <v>1</v>
      </c>
      <c r="G30"/>
      <c r="H30"/>
      <c r="I30"/>
      <c r="J30"/>
    </row>
    <row r="31" spans="1:10" x14ac:dyDescent="0.2">
      <c r="A31" s="14" t="s">
        <v>2056</v>
      </c>
      <c r="B31" s="37">
        <v>4.7619047619047616E-2</v>
      </c>
      <c r="C31" s="37">
        <v>0.2857142857142857</v>
      </c>
      <c r="D31" s="37">
        <v>4.7619047619047616E-2</v>
      </c>
      <c r="E31" s="58">
        <v>0.61904761904761907</v>
      </c>
      <c r="F31" s="37">
        <v>1</v>
      </c>
      <c r="G31"/>
      <c r="H31"/>
      <c r="I31"/>
      <c r="J31"/>
    </row>
    <row r="32" spans="1:10" x14ac:dyDescent="0.2">
      <c r="A32" s="14" t="s">
        <v>2059</v>
      </c>
      <c r="B32" s="37">
        <v>0</v>
      </c>
      <c r="C32" s="37">
        <v>0.5</v>
      </c>
      <c r="D32" s="37">
        <v>0</v>
      </c>
      <c r="E32" s="58">
        <v>0.5</v>
      </c>
      <c r="F32" s="37">
        <v>1</v>
      </c>
      <c r="G32"/>
      <c r="H32"/>
      <c r="I32"/>
      <c r="J32"/>
    </row>
    <row r="33" spans="1:10" x14ac:dyDescent="0.2">
      <c r="A33" s="14" t="s">
        <v>2064</v>
      </c>
      <c r="B33" s="37">
        <v>0</v>
      </c>
      <c r="C33" s="37">
        <v>0.33333333333333331</v>
      </c>
      <c r="D33" s="37">
        <v>0</v>
      </c>
      <c r="E33" s="58">
        <v>0.66666666666666663</v>
      </c>
      <c r="F33" s="37">
        <v>1</v>
      </c>
      <c r="G33"/>
      <c r="H33"/>
      <c r="I33"/>
      <c r="J33"/>
    </row>
    <row r="34" spans="1:10" x14ac:dyDescent="0.2">
      <c r="A34" s="14" t="s">
        <v>2042</v>
      </c>
      <c r="B34" s="37">
        <v>2.0833333333333332E-2</v>
      </c>
      <c r="C34" s="37">
        <v>0.29166666666666669</v>
      </c>
      <c r="D34" s="37">
        <v>2.0833333333333332E-2</v>
      </c>
      <c r="E34" s="58">
        <v>0.66666666666666663</v>
      </c>
      <c r="F34" s="37">
        <v>1</v>
      </c>
      <c r="G34"/>
      <c r="H34"/>
      <c r="I34"/>
      <c r="J34"/>
    </row>
    <row r="35" spans="1:10" x14ac:dyDescent="0.2">
      <c r="A35" s="14" t="s">
        <v>2066</v>
      </c>
      <c r="B35" s="37">
        <v>0</v>
      </c>
      <c r="C35" s="37">
        <v>0.35555555555555557</v>
      </c>
      <c r="D35" s="37">
        <v>2.2222222222222223E-2</v>
      </c>
      <c r="E35" s="58">
        <v>0.62222222222222223</v>
      </c>
      <c r="F35" s="37">
        <v>1</v>
      </c>
      <c r="G35"/>
      <c r="H35"/>
      <c r="I35"/>
      <c r="J35"/>
    </row>
    <row r="36" spans="1:10" x14ac:dyDescent="0.2">
      <c r="A36" s="14" t="s">
        <v>2067</v>
      </c>
      <c r="B36" s="37">
        <v>3.9215686274509803E-2</v>
      </c>
      <c r="C36" s="37">
        <v>0.23529411764705882</v>
      </c>
      <c r="D36" s="37">
        <v>1.9607843137254902E-2</v>
      </c>
      <c r="E36" s="58">
        <v>0.70588235294117652</v>
      </c>
      <c r="F36" s="37">
        <v>1</v>
      </c>
      <c r="G36"/>
      <c r="H36"/>
      <c r="I36"/>
      <c r="J36"/>
    </row>
    <row r="37" spans="1:10" x14ac:dyDescent="0.2">
      <c r="A37" s="14" t="s">
        <v>2043</v>
      </c>
      <c r="B37" s="37">
        <v>6.6860465116279064E-2</v>
      </c>
      <c r="C37" s="37">
        <v>0.38372093023255816</v>
      </c>
      <c r="D37" s="37">
        <v>5.8139534883720929E-3</v>
      </c>
      <c r="E37" s="58">
        <v>0.54360465116279066</v>
      </c>
      <c r="F37" s="37">
        <v>1</v>
      </c>
      <c r="G37"/>
      <c r="H37"/>
      <c r="I37"/>
      <c r="J37"/>
    </row>
    <row r="38" spans="1:10" x14ac:dyDescent="0.2">
      <c r="A38" s="14" t="s">
        <v>2058</v>
      </c>
      <c r="B38" s="37">
        <v>6.6860465116279064E-2</v>
      </c>
      <c r="C38" s="37">
        <v>0.38372093023255816</v>
      </c>
      <c r="D38" s="37">
        <v>5.8139534883720929E-3</v>
      </c>
      <c r="E38" s="58">
        <v>0.54360465116279066</v>
      </c>
      <c r="F38" s="37">
        <v>1</v>
      </c>
      <c r="G38"/>
      <c r="H38"/>
      <c r="I38"/>
      <c r="J38"/>
    </row>
    <row r="39" spans="1:10" ht="17" thickBot="1" x14ac:dyDescent="0.25">
      <c r="A39" s="14" t="s">
        <v>2033</v>
      </c>
      <c r="B39" s="37">
        <v>5.7000000000000002E-2</v>
      </c>
      <c r="C39" s="37">
        <v>0.36399999999999999</v>
      </c>
      <c r="D39" s="37">
        <v>1.4E-2</v>
      </c>
      <c r="E39" s="60">
        <v>0.56499999999999995</v>
      </c>
      <c r="F39" s="37">
        <v>1</v>
      </c>
      <c r="G39"/>
      <c r="H39"/>
      <c r="I39"/>
      <c r="J39"/>
    </row>
    <row r="40" spans="1:10" x14ac:dyDescent="0.2">
      <c r="A40" s="25" t="s">
        <v>2119</v>
      </c>
      <c r="B40" s="37"/>
      <c r="C40" s="37"/>
      <c r="D40" s="37"/>
      <c r="E40" s="61">
        <f>AVERAGE(E5,E12,E14,E19,E26,E28,E33,E36)</f>
        <v>0.73098804739287015</v>
      </c>
      <c r="F40" s="37"/>
    </row>
    <row r="41" spans="1:10" x14ac:dyDescent="0.2">
      <c r="A41" s="25" t="s">
        <v>2120</v>
      </c>
      <c r="B41" s="37"/>
      <c r="C41" s="37"/>
      <c r="D41" s="37"/>
      <c r="E41" s="61">
        <f>AVERAGE(E6:E11,E13,E15:E16,E20:E24,E27,E29:E32,E34:E35,E37)</f>
        <v>0.54473174311379291</v>
      </c>
      <c r="F41" s="37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J42"/>
  <sheetViews>
    <sheetView zoomScaleNormal="100" workbookViewId="0">
      <selection activeCell="A4" sqref="A4"/>
    </sheetView>
  </sheetViews>
  <sheetFormatPr baseColWidth="10" defaultRowHeight="16" x14ac:dyDescent="0.2"/>
  <cols>
    <col min="1" max="1" width="20.5" style="5" bestFit="1" customWidth="1"/>
    <col min="2" max="2" width="13.5" style="30" bestFit="1" customWidth="1"/>
    <col min="3" max="3" width="14.6640625" style="30" bestFit="1" customWidth="1"/>
    <col min="4" max="4" width="16.83203125" style="53" customWidth="1"/>
    <col min="5" max="5" width="5.5" style="44" customWidth="1"/>
    <col min="6" max="6" width="5.5" style="45" customWidth="1"/>
    <col min="7" max="7" width="5.5" style="46" customWidth="1"/>
    <col min="8" max="10" width="5.5" style="51" customWidth="1"/>
    <col min="11" max="34" width="5.5" style="5" bestFit="1" customWidth="1"/>
    <col min="35" max="400" width="7" style="5" bestFit="1" customWidth="1"/>
    <col min="401" max="782" width="8" style="5" bestFit="1" customWidth="1"/>
    <col min="783" max="966" width="9" style="5" bestFit="1" customWidth="1"/>
    <col min="967" max="967" width="12.1640625" style="5" bestFit="1" customWidth="1"/>
    <col min="968" max="968" width="13.6640625" style="5" bestFit="1" customWidth="1"/>
    <col min="969" max="969" width="8" style="5" bestFit="1" customWidth="1"/>
    <col min="970" max="970" width="13.6640625" style="5" bestFit="1" customWidth="1"/>
    <col min="971" max="971" width="8" style="5" bestFit="1" customWidth="1"/>
    <col min="972" max="972" width="13.6640625" style="5" bestFit="1" customWidth="1"/>
    <col min="973" max="973" width="9" style="5" bestFit="1" customWidth="1"/>
    <col min="974" max="974" width="13.6640625" style="5" bestFit="1" customWidth="1"/>
    <col min="975" max="975" width="8" style="5" bestFit="1" customWidth="1"/>
    <col min="976" max="976" width="13.6640625" style="5" bestFit="1" customWidth="1"/>
    <col min="977" max="977" width="8" style="5" bestFit="1" customWidth="1"/>
    <col min="978" max="978" width="13.6640625" style="5" bestFit="1" customWidth="1"/>
    <col min="979" max="980" width="8" style="5" bestFit="1" customWidth="1"/>
    <col min="981" max="981" width="13.6640625" style="5" bestFit="1" customWidth="1"/>
    <col min="982" max="982" width="8" style="5" bestFit="1" customWidth="1"/>
    <col min="983" max="983" width="9" style="5" bestFit="1" customWidth="1"/>
    <col min="984" max="984" width="13.6640625" style="5" bestFit="1" customWidth="1"/>
    <col min="985" max="985" width="9" style="5" bestFit="1" customWidth="1"/>
    <col min="986" max="986" width="13.6640625" style="5" bestFit="1" customWidth="1"/>
    <col min="987" max="987" width="8" style="5" bestFit="1" customWidth="1"/>
    <col min="988" max="988" width="13.6640625" style="5" bestFit="1" customWidth="1"/>
    <col min="989" max="989" width="9" style="5" bestFit="1" customWidth="1"/>
    <col min="990" max="990" width="13.6640625" style="5" bestFit="1" customWidth="1"/>
    <col min="991" max="991" width="9" style="5" bestFit="1" customWidth="1"/>
    <col min="992" max="992" width="13.6640625" style="5" bestFit="1" customWidth="1"/>
    <col min="993" max="993" width="8" style="5" bestFit="1" customWidth="1"/>
    <col min="994" max="994" width="13.6640625" style="5" bestFit="1" customWidth="1"/>
    <col min="995" max="995" width="8" style="5" bestFit="1" customWidth="1"/>
    <col min="996" max="996" width="13.6640625" style="5" bestFit="1" customWidth="1"/>
    <col min="997" max="997" width="9" style="5" bestFit="1" customWidth="1"/>
    <col min="998" max="998" width="13.6640625" style="5" bestFit="1" customWidth="1"/>
    <col min="999" max="999" width="8" style="5" bestFit="1" customWidth="1"/>
    <col min="1000" max="1000" width="13.6640625" style="5" bestFit="1" customWidth="1"/>
    <col min="1001" max="1001" width="9" style="5" bestFit="1" customWidth="1"/>
    <col min="1002" max="1002" width="13.6640625" style="5" bestFit="1" customWidth="1"/>
    <col min="1003" max="1003" width="9" style="5" bestFit="1" customWidth="1"/>
    <col min="1004" max="1004" width="13.6640625" style="5" bestFit="1" customWidth="1"/>
    <col min="1005" max="1005" width="9" style="5" bestFit="1" customWidth="1"/>
    <col min="1006" max="1006" width="13.6640625" style="5" bestFit="1" customWidth="1"/>
    <col min="1007" max="1007" width="8" style="5" bestFit="1" customWidth="1"/>
    <col min="1008" max="1008" width="13.6640625" style="5" bestFit="1" customWidth="1"/>
    <col min="1009" max="1009" width="9" style="5" bestFit="1" customWidth="1"/>
    <col min="1010" max="1010" width="13.6640625" style="5" bestFit="1" customWidth="1"/>
    <col min="1011" max="1011" width="8" style="5" bestFit="1" customWidth="1"/>
    <col min="1012" max="1012" width="13.6640625" style="5" bestFit="1" customWidth="1"/>
    <col min="1013" max="1014" width="8" style="5" bestFit="1" customWidth="1"/>
    <col min="1015" max="1015" width="13.6640625" style="5" bestFit="1" customWidth="1"/>
    <col min="1016" max="1016" width="9" style="5" bestFit="1" customWidth="1"/>
    <col min="1017" max="1017" width="13.6640625" style="5" bestFit="1" customWidth="1"/>
    <col min="1018" max="1018" width="9" style="5" bestFit="1" customWidth="1"/>
    <col min="1019" max="1019" width="13.6640625" style="5" bestFit="1" customWidth="1"/>
    <col min="1020" max="1020" width="8" style="5" bestFit="1" customWidth="1"/>
    <col min="1021" max="1021" width="13.6640625" style="5" bestFit="1" customWidth="1"/>
    <col min="1022" max="1022" width="8" style="5" bestFit="1" customWidth="1"/>
    <col min="1023" max="1023" width="13.6640625" style="5" bestFit="1" customWidth="1"/>
    <col min="1024" max="1024" width="8" style="5" bestFit="1" customWidth="1"/>
    <col min="1025" max="1025" width="13.6640625" style="5" bestFit="1" customWidth="1"/>
    <col min="1026" max="1026" width="9" style="5" bestFit="1" customWidth="1"/>
    <col min="1027" max="1027" width="13.6640625" style="5" bestFit="1" customWidth="1"/>
    <col min="1028" max="1028" width="8" style="5" bestFit="1" customWidth="1"/>
    <col min="1029" max="1029" width="13.6640625" style="5" bestFit="1" customWidth="1"/>
    <col min="1030" max="1031" width="8" style="5" bestFit="1" customWidth="1"/>
    <col min="1032" max="1032" width="13.6640625" style="5" bestFit="1" customWidth="1"/>
    <col min="1033" max="1033" width="8" style="5" bestFit="1" customWidth="1"/>
    <col min="1034" max="1034" width="13.6640625" style="5" bestFit="1" customWidth="1"/>
    <col min="1035" max="1035" width="9" style="5" bestFit="1" customWidth="1"/>
    <col min="1036" max="1036" width="13.6640625" style="5" bestFit="1" customWidth="1"/>
    <col min="1037" max="1037" width="9" style="5" bestFit="1" customWidth="1"/>
    <col min="1038" max="1038" width="13.6640625" style="5" bestFit="1" customWidth="1"/>
    <col min="1039" max="1039" width="9" style="5" bestFit="1" customWidth="1"/>
    <col min="1040" max="1040" width="13.6640625" style="5" bestFit="1" customWidth="1"/>
    <col min="1041" max="1041" width="8" style="5" bestFit="1" customWidth="1"/>
    <col min="1042" max="1042" width="9" style="5" bestFit="1" customWidth="1"/>
    <col min="1043" max="1043" width="13.6640625" style="5" bestFit="1" customWidth="1"/>
    <col min="1044" max="1044" width="8" style="5" bestFit="1" customWidth="1"/>
    <col min="1045" max="1045" width="13.6640625" style="5" bestFit="1" customWidth="1"/>
    <col min="1046" max="1046" width="8" style="5" bestFit="1" customWidth="1"/>
    <col min="1047" max="1047" width="9" style="5" bestFit="1" customWidth="1"/>
    <col min="1048" max="1048" width="13.6640625" style="5" bestFit="1" customWidth="1"/>
    <col min="1049" max="1049" width="9" style="5" bestFit="1" customWidth="1"/>
    <col min="1050" max="1050" width="13.6640625" style="5" bestFit="1" customWidth="1"/>
    <col min="1051" max="1051" width="8" style="5" bestFit="1" customWidth="1"/>
    <col min="1052" max="1052" width="13.6640625" style="5" bestFit="1" customWidth="1"/>
    <col min="1053" max="1053" width="8" style="5" bestFit="1" customWidth="1"/>
    <col min="1054" max="1054" width="9" style="5" bestFit="1" customWidth="1"/>
    <col min="1055" max="1055" width="13.6640625" style="5" bestFit="1" customWidth="1"/>
    <col min="1056" max="1056" width="9" style="5" bestFit="1" customWidth="1"/>
    <col min="1057" max="1057" width="13.6640625" style="5" bestFit="1" customWidth="1"/>
    <col min="1058" max="1058" width="8" style="5" bestFit="1" customWidth="1"/>
    <col min="1059" max="1059" width="13.6640625" style="5" bestFit="1" customWidth="1"/>
    <col min="1060" max="1060" width="8" style="5" bestFit="1" customWidth="1"/>
    <col min="1061" max="1061" width="13.6640625" style="5" bestFit="1" customWidth="1"/>
    <col min="1062" max="1062" width="8" style="5" bestFit="1" customWidth="1"/>
    <col min="1063" max="1063" width="9" style="5" bestFit="1" customWidth="1"/>
    <col min="1064" max="1064" width="13.6640625" style="5" bestFit="1" customWidth="1"/>
    <col min="1065" max="1065" width="9" style="5" bestFit="1" customWidth="1"/>
    <col min="1066" max="1066" width="13.6640625" style="5" bestFit="1" customWidth="1"/>
    <col min="1067" max="1068" width="8" style="5" bestFit="1" customWidth="1"/>
    <col min="1069" max="1069" width="13.6640625" style="5" bestFit="1" customWidth="1"/>
    <col min="1070" max="1070" width="9" style="5" bestFit="1" customWidth="1"/>
    <col min="1071" max="1071" width="14.6640625" style="5" bestFit="1" customWidth="1"/>
    <col min="1072" max="1072" width="9" style="5" bestFit="1" customWidth="1"/>
    <col min="1073" max="1073" width="14.6640625" style="5" bestFit="1" customWidth="1"/>
    <col min="1074" max="1074" width="9" style="5" bestFit="1" customWidth="1"/>
    <col min="1075" max="1075" width="14.6640625" style="5" bestFit="1" customWidth="1"/>
    <col min="1076" max="1076" width="9" style="5" bestFit="1" customWidth="1"/>
    <col min="1077" max="1077" width="14.6640625" style="5" bestFit="1" customWidth="1"/>
    <col min="1078" max="1078" width="9" style="5" bestFit="1" customWidth="1"/>
    <col min="1079" max="1079" width="8" style="5" bestFit="1" customWidth="1"/>
    <col min="1080" max="1080" width="14.6640625" style="5" bestFit="1" customWidth="1"/>
    <col min="1081" max="1081" width="9" style="5" bestFit="1" customWidth="1"/>
    <col min="1082" max="1082" width="14.6640625" style="5" bestFit="1" customWidth="1"/>
    <col min="1083" max="1083" width="9" style="5" bestFit="1" customWidth="1"/>
    <col min="1084" max="1084" width="14.6640625" style="5" bestFit="1" customWidth="1"/>
    <col min="1085" max="1085" width="9" style="5" bestFit="1" customWidth="1"/>
    <col min="1086" max="1086" width="14.6640625" style="5" bestFit="1" customWidth="1"/>
    <col min="1087" max="1087" width="9" style="5" bestFit="1" customWidth="1"/>
    <col min="1088" max="1088" width="14.6640625" style="5" bestFit="1" customWidth="1"/>
    <col min="1089" max="1089" width="9" style="5" bestFit="1" customWidth="1"/>
    <col min="1090" max="1090" width="14.6640625" style="5" bestFit="1" customWidth="1"/>
    <col min="1091" max="1091" width="9" style="5" bestFit="1" customWidth="1"/>
    <col min="1092" max="1092" width="14.6640625" style="5" bestFit="1" customWidth="1"/>
    <col min="1093" max="1094" width="9" style="5" bestFit="1" customWidth="1"/>
    <col min="1095" max="1095" width="14.6640625" style="5" bestFit="1" customWidth="1"/>
    <col min="1096" max="1096" width="9" style="5" bestFit="1" customWidth="1"/>
    <col min="1097" max="1097" width="14.6640625" style="5" bestFit="1" customWidth="1"/>
    <col min="1098" max="1098" width="9" style="5" bestFit="1" customWidth="1"/>
    <col min="1099" max="1099" width="14.6640625" style="5" bestFit="1" customWidth="1"/>
    <col min="1100" max="1100" width="9" style="5" bestFit="1" customWidth="1"/>
    <col min="1101" max="1101" width="14.6640625" style="5" bestFit="1" customWidth="1"/>
    <col min="1102" max="1102" width="9" style="5" bestFit="1" customWidth="1"/>
    <col min="1103" max="1103" width="14.6640625" style="5" bestFit="1" customWidth="1"/>
    <col min="1104" max="1104" width="9" style="5" bestFit="1" customWidth="1"/>
    <col min="1105" max="1105" width="14.6640625" style="5" bestFit="1" customWidth="1"/>
    <col min="1106" max="1106" width="9" style="5" bestFit="1" customWidth="1"/>
    <col min="1107" max="1107" width="14.6640625" style="5" bestFit="1" customWidth="1"/>
    <col min="1108" max="1108" width="9" style="5" bestFit="1" customWidth="1"/>
    <col min="1109" max="1109" width="14.6640625" style="5" bestFit="1" customWidth="1"/>
    <col min="1110" max="1110" width="9" style="5" bestFit="1" customWidth="1"/>
    <col min="1111" max="1111" width="14.6640625" style="5" bestFit="1" customWidth="1"/>
    <col min="1112" max="1112" width="9" style="5" bestFit="1" customWidth="1"/>
    <col min="1113" max="1113" width="14.6640625" style="5" bestFit="1" customWidth="1"/>
    <col min="1114" max="1114" width="9" style="5" bestFit="1" customWidth="1"/>
    <col min="1115" max="1115" width="14.6640625" style="5" bestFit="1" customWidth="1"/>
    <col min="1116" max="1116" width="9" style="5" bestFit="1" customWidth="1"/>
    <col min="1117" max="1117" width="14.6640625" style="5" bestFit="1" customWidth="1"/>
    <col min="1118" max="1118" width="9" style="5" bestFit="1" customWidth="1"/>
    <col min="1119" max="1119" width="14.6640625" style="5" bestFit="1" customWidth="1"/>
    <col min="1120" max="1120" width="9" style="5" bestFit="1" customWidth="1"/>
    <col min="1121" max="1121" width="14.6640625" style="5" bestFit="1" customWidth="1"/>
    <col min="1122" max="1122" width="9" style="5" bestFit="1" customWidth="1"/>
    <col min="1123" max="1123" width="14.6640625" style="5" bestFit="1" customWidth="1"/>
    <col min="1124" max="1124" width="9" style="5" bestFit="1" customWidth="1"/>
    <col min="1125" max="1125" width="14.6640625" style="5" bestFit="1" customWidth="1"/>
    <col min="1126" max="1126" width="9" style="5" bestFit="1" customWidth="1"/>
    <col min="1127" max="1127" width="14.6640625" style="5" bestFit="1" customWidth="1"/>
    <col min="1128" max="1128" width="9" style="5" bestFit="1" customWidth="1"/>
    <col min="1129" max="1129" width="14.6640625" style="5" bestFit="1" customWidth="1"/>
    <col min="1130" max="1130" width="9" style="5" bestFit="1" customWidth="1"/>
    <col min="1131" max="1131" width="14.6640625" style="5" bestFit="1" customWidth="1"/>
    <col min="1132" max="1132" width="9" style="5" bestFit="1" customWidth="1"/>
    <col min="1133" max="1133" width="14.6640625" style="5" bestFit="1" customWidth="1"/>
    <col min="1134" max="1134" width="9" style="5" bestFit="1" customWidth="1"/>
    <col min="1135" max="1135" width="14.6640625" style="5" bestFit="1" customWidth="1"/>
    <col min="1136" max="1136" width="9" style="5" bestFit="1" customWidth="1"/>
    <col min="1137" max="1137" width="14.6640625" style="5" bestFit="1" customWidth="1"/>
    <col min="1138" max="1138" width="9" style="5" bestFit="1" customWidth="1"/>
    <col min="1139" max="1139" width="14.6640625" style="5" bestFit="1" customWidth="1"/>
    <col min="1140" max="1140" width="9" style="5" bestFit="1" customWidth="1"/>
    <col min="1141" max="1141" width="14.6640625" style="5" bestFit="1" customWidth="1"/>
    <col min="1142" max="1142" width="9" style="5" bestFit="1" customWidth="1"/>
    <col min="1143" max="1143" width="8" style="5" bestFit="1" customWidth="1"/>
    <col min="1144" max="1144" width="14.6640625" style="5" bestFit="1" customWidth="1"/>
    <col min="1145" max="1145" width="9" style="5" bestFit="1" customWidth="1"/>
    <col min="1146" max="1146" width="14.6640625" style="5" bestFit="1" customWidth="1"/>
    <col min="1147" max="1147" width="9" style="5" bestFit="1" customWidth="1"/>
    <col min="1148" max="1148" width="14.6640625" style="5" bestFit="1" customWidth="1"/>
    <col min="1149" max="1149" width="9" style="5" bestFit="1" customWidth="1"/>
    <col min="1150" max="1150" width="14.6640625" style="5" bestFit="1" customWidth="1"/>
    <col min="1151" max="1151" width="9" style="5" bestFit="1" customWidth="1"/>
    <col min="1152" max="1152" width="14.6640625" style="5" bestFit="1" customWidth="1"/>
    <col min="1153" max="1153" width="9" style="5" bestFit="1" customWidth="1"/>
    <col min="1154" max="1154" width="14.6640625" style="5" bestFit="1" customWidth="1"/>
    <col min="1155" max="1155" width="9" style="5" bestFit="1" customWidth="1"/>
    <col min="1156" max="1156" width="14.6640625" style="5" bestFit="1" customWidth="1"/>
    <col min="1157" max="1158" width="9" style="5" bestFit="1" customWidth="1"/>
    <col min="1159" max="1159" width="14.6640625" style="5" bestFit="1" customWidth="1"/>
    <col min="1160" max="1161" width="9" style="5" bestFit="1" customWidth="1"/>
    <col min="1162" max="1162" width="14.6640625" style="5" bestFit="1" customWidth="1"/>
    <col min="1163" max="1164" width="9" style="5" bestFit="1" customWidth="1"/>
    <col min="1165" max="1165" width="14.6640625" style="5" bestFit="1" customWidth="1"/>
    <col min="1166" max="1166" width="9" style="5" bestFit="1" customWidth="1"/>
    <col min="1167" max="1167" width="14.6640625" style="5" bestFit="1" customWidth="1"/>
    <col min="1168" max="1168" width="9" style="5" bestFit="1" customWidth="1"/>
    <col min="1169" max="1169" width="14.6640625" style="5" bestFit="1" customWidth="1"/>
    <col min="1170" max="1170" width="9" style="5" bestFit="1" customWidth="1"/>
    <col min="1171" max="1171" width="14.6640625" style="5" bestFit="1" customWidth="1"/>
    <col min="1172" max="1172" width="9" style="5" bestFit="1" customWidth="1"/>
    <col min="1173" max="1173" width="14.6640625" style="5" bestFit="1" customWidth="1"/>
    <col min="1174" max="1174" width="9" style="5" bestFit="1" customWidth="1"/>
    <col min="1175" max="1175" width="14.6640625" style="5" bestFit="1" customWidth="1"/>
    <col min="1176" max="1176" width="9" style="5" bestFit="1" customWidth="1"/>
    <col min="1177" max="1177" width="14.6640625" style="5" bestFit="1" customWidth="1"/>
    <col min="1178" max="1178" width="9" style="5" bestFit="1" customWidth="1"/>
    <col min="1179" max="1179" width="14.6640625" style="5" bestFit="1" customWidth="1"/>
    <col min="1180" max="1180" width="9" style="5" bestFit="1" customWidth="1"/>
    <col min="1181" max="1181" width="14.6640625" style="5" bestFit="1" customWidth="1"/>
    <col min="1182" max="1182" width="9" style="5" bestFit="1" customWidth="1"/>
    <col min="1183" max="1183" width="14.6640625" style="5" bestFit="1" customWidth="1"/>
    <col min="1184" max="1184" width="9" style="5" bestFit="1" customWidth="1"/>
    <col min="1185" max="1185" width="14.6640625" style="5" bestFit="1" customWidth="1"/>
    <col min="1186" max="1186" width="9" style="5" bestFit="1" customWidth="1"/>
    <col min="1187" max="1187" width="14.6640625" style="5" bestFit="1" customWidth="1"/>
    <col min="1188" max="1188" width="9" style="5" bestFit="1" customWidth="1"/>
    <col min="1189" max="1189" width="14.6640625" style="5" bestFit="1" customWidth="1"/>
    <col min="1190" max="1190" width="9" style="5" bestFit="1" customWidth="1"/>
    <col min="1191" max="1191" width="14.6640625" style="5" bestFit="1" customWidth="1"/>
    <col min="1192" max="1192" width="9" style="5" bestFit="1" customWidth="1"/>
    <col min="1193" max="1193" width="14.6640625" style="5" bestFit="1" customWidth="1"/>
    <col min="1194" max="1194" width="9" style="5" bestFit="1" customWidth="1"/>
    <col min="1195" max="1195" width="14.6640625" style="5" bestFit="1" customWidth="1"/>
    <col min="1196" max="1196" width="9" style="5" bestFit="1" customWidth="1"/>
    <col min="1197" max="1197" width="14.6640625" style="5" bestFit="1" customWidth="1"/>
    <col min="1198" max="1198" width="9" style="5" bestFit="1" customWidth="1"/>
    <col min="1199" max="1199" width="14.6640625" style="5" bestFit="1" customWidth="1"/>
    <col min="1200" max="1200" width="9" style="5" bestFit="1" customWidth="1"/>
    <col min="1201" max="1201" width="14.6640625" style="5" bestFit="1" customWidth="1"/>
    <col min="1202" max="1202" width="9" style="5" bestFit="1" customWidth="1"/>
    <col min="1203" max="1203" width="14.6640625" style="5" bestFit="1" customWidth="1"/>
    <col min="1204" max="1204" width="9" style="5" bestFit="1" customWidth="1"/>
    <col min="1205" max="1205" width="14.6640625" style="5" bestFit="1" customWidth="1"/>
    <col min="1206" max="1206" width="9" style="5" bestFit="1" customWidth="1"/>
    <col min="1207" max="1207" width="14.6640625" style="5" bestFit="1" customWidth="1"/>
    <col min="1208" max="1208" width="9" style="5" bestFit="1" customWidth="1"/>
    <col min="1209" max="1209" width="14.6640625" style="5" bestFit="1" customWidth="1"/>
    <col min="1210" max="1210" width="9" style="5" bestFit="1" customWidth="1"/>
    <col min="1211" max="1211" width="14.6640625" style="5" bestFit="1" customWidth="1"/>
    <col min="1212" max="1212" width="9" style="5" bestFit="1" customWidth="1"/>
    <col min="1213" max="1213" width="14.6640625" style="5" bestFit="1" customWidth="1"/>
    <col min="1214" max="1214" width="9" style="5" bestFit="1" customWidth="1"/>
    <col min="1215" max="1215" width="14.6640625" style="5" bestFit="1" customWidth="1"/>
    <col min="1216" max="1216" width="9" style="5" bestFit="1" customWidth="1"/>
    <col min="1217" max="1217" width="14.6640625" style="5" bestFit="1" customWidth="1"/>
    <col min="1218" max="1218" width="9" style="5" bestFit="1" customWidth="1"/>
    <col min="1219" max="1219" width="14.6640625" style="5" bestFit="1" customWidth="1"/>
    <col min="1220" max="1220" width="9" style="5" bestFit="1" customWidth="1"/>
    <col min="1221" max="1221" width="14.6640625" style="5" bestFit="1" customWidth="1"/>
    <col min="1222" max="1222" width="9" style="5" bestFit="1" customWidth="1"/>
    <col min="1223" max="1223" width="14.6640625" style="5" bestFit="1" customWidth="1"/>
    <col min="1224" max="1224" width="9" style="5" bestFit="1" customWidth="1"/>
    <col min="1225" max="1225" width="14.6640625" style="5" bestFit="1" customWidth="1"/>
    <col min="1226" max="1226" width="9" style="5" bestFit="1" customWidth="1"/>
    <col min="1227" max="1227" width="14.6640625" style="5" bestFit="1" customWidth="1"/>
    <col min="1228" max="1228" width="9" style="5" bestFit="1" customWidth="1"/>
    <col min="1229" max="1229" width="14.6640625" style="5" bestFit="1" customWidth="1"/>
    <col min="1230" max="1230" width="9" style="5" bestFit="1" customWidth="1"/>
    <col min="1231" max="1231" width="14.6640625" style="5" bestFit="1" customWidth="1"/>
    <col min="1232" max="1232" width="9" style="5" bestFit="1" customWidth="1"/>
    <col min="1233" max="1233" width="14.6640625" style="5" bestFit="1" customWidth="1"/>
    <col min="1234" max="1234" width="9" style="5" bestFit="1" customWidth="1"/>
    <col min="1235" max="1235" width="14.6640625" style="5" bestFit="1" customWidth="1"/>
    <col min="1236" max="1236" width="9" style="5" bestFit="1" customWidth="1"/>
    <col min="1237" max="1237" width="14.6640625" style="5" bestFit="1" customWidth="1"/>
    <col min="1238" max="1238" width="9" style="5" bestFit="1" customWidth="1"/>
    <col min="1239" max="1239" width="8" style="5" bestFit="1" customWidth="1"/>
    <col min="1240" max="1240" width="14.6640625" style="5" bestFit="1" customWidth="1"/>
    <col min="1241" max="1241" width="9" style="5" bestFit="1" customWidth="1"/>
    <col min="1242" max="1242" width="14.6640625" style="5" bestFit="1" customWidth="1"/>
    <col min="1243" max="1243" width="9" style="5" bestFit="1" customWidth="1"/>
    <col min="1244" max="1244" width="14.6640625" style="5" bestFit="1" customWidth="1"/>
    <col min="1245" max="1245" width="9" style="5" bestFit="1" customWidth="1"/>
    <col min="1246" max="1246" width="14.6640625" style="5" bestFit="1" customWidth="1"/>
    <col min="1247" max="1247" width="9" style="5" bestFit="1" customWidth="1"/>
    <col min="1248" max="1248" width="14.6640625" style="5" bestFit="1" customWidth="1"/>
    <col min="1249" max="1249" width="9" style="5" bestFit="1" customWidth="1"/>
    <col min="1250" max="1250" width="14.6640625" style="5" bestFit="1" customWidth="1"/>
    <col min="1251" max="1251" width="9" style="5" bestFit="1" customWidth="1"/>
    <col min="1252" max="1252" width="14.6640625" style="5" bestFit="1" customWidth="1"/>
    <col min="1253" max="1253" width="9" style="5" bestFit="1" customWidth="1"/>
    <col min="1254" max="1254" width="14.6640625" style="5" bestFit="1" customWidth="1"/>
    <col min="1255" max="1255" width="9" style="5" bestFit="1" customWidth="1"/>
    <col min="1256" max="1256" width="14.6640625" style="5" bestFit="1" customWidth="1"/>
    <col min="1257" max="1257" width="9" style="5" bestFit="1" customWidth="1"/>
    <col min="1258" max="1259" width="8" style="5" bestFit="1" customWidth="1"/>
    <col min="1260" max="1260" width="14.6640625" style="5" bestFit="1" customWidth="1"/>
    <col min="1261" max="1261" width="9" style="5" bestFit="1" customWidth="1"/>
    <col min="1262" max="1262" width="14.6640625" style="5" bestFit="1" customWidth="1"/>
    <col min="1263" max="1263" width="9" style="5" bestFit="1" customWidth="1"/>
    <col min="1264" max="1264" width="14.6640625" style="5" bestFit="1" customWidth="1"/>
    <col min="1265" max="1265" width="9" style="5" bestFit="1" customWidth="1"/>
    <col min="1266" max="1266" width="14.6640625" style="5" bestFit="1" customWidth="1"/>
    <col min="1267" max="1267" width="9" style="5" bestFit="1" customWidth="1"/>
    <col min="1268" max="1268" width="14.6640625" style="5" bestFit="1" customWidth="1"/>
    <col min="1269" max="1269" width="9" style="5" bestFit="1" customWidth="1"/>
    <col min="1270" max="1270" width="8" style="5" bestFit="1" customWidth="1"/>
    <col min="1271" max="1271" width="14.6640625" style="5" bestFit="1" customWidth="1"/>
    <col min="1272" max="1272" width="9" style="5" bestFit="1" customWidth="1"/>
    <col min="1273" max="1273" width="14.6640625" style="5" bestFit="1" customWidth="1"/>
    <col min="1274" max="1275" width="9" style="5" bestFit="1" customWidth="1"/>
    <col min="1276" max="1276" width="14.6640625" style="5" bestFit="1" customWidth="1"/>
    <col min="1277" max="1277" width="9" style="5" bestFit="1" customWidth="1"/>
    <col min="1278" max="1278" width="14.6640625" style="5" bestFit="1" customWidth="1"/>
    <col min="1279" max="1279" width="9" style="5" bestFit="1" customWidth="1"/>
    <col min="1280" max="1280" width="14.6640625" style="5" bestFit="1" customWidth="1"/>
    <col min="1281" max="1281" width="9" style="5" bestFit="1" customWidth="1"/>
    <col min="1282" max="1282" width="14.6640625" style="5" bestFit="1" customWidth="1"/>
    <col min="1283" max="1283" width="9" style="5" bestFit="1" customWidth="1"/>
    <col min="1284" max="1284" width="14.6640625" style="5" bestFit="1" customWidth="1"/>
    <col min="1285" max="1285" width="9" style="5" bestFit="1" customWidth="1"/>
    <col min="1286" max="1286" width="14.6640625" style="5" bestFit="1" customWidth="1"/>
    <col min="1287" max="1287" width="9" style="5" bestFit="1" customWidth="1"/>
    <col min="1288" max="1288" width="14.6640625" style="5" bestFit="1" customWidth="1"/>
    <col min="1289" max="1289" width="9" style="5" bestFit="1" customWidth="1"/>
    <col min="1290" max="1290" width="14.6640625" style="5" bestFit="1" customWidth="1"/>
    <col min="1291" max="1291" width="9" style="5" bestFit="1" customWidth="1"/>
    <col min="1292" max="1292" width="14.6640625" style="5" bestFit="1" customWidth="1"/>
    <col min="1293" max="1293" width="9" style="5" bestFit="1" customWidth="1"/>
    <col min="1294" max="1294" width="14.6640625" style="5" bestFit="1" customWidth="1"/>
    <col min="1295" max="1295" width="9" style="5" bestFit="1" customWidth="1"/>
    <col min="1296" max="1296" width="14.6640625" style="5" bestFit="1" customWidth="1"/>
    <col min="1297" max="1297" width="9" style="5" bestFit="1" customWidth="1"/>
    <col min="1298" max="1298" width="14.6640625" style="5" bestFit="1" customWidth="1"/>
    <col min="1299" max="1300" width="9" style="5" bestFit="1" customWidth="1"/>
    <col min="1301" max="1301" width="14.6640625" style="5" bestFit="1" customWidth="1"/>
    <col min="1302" max="1302" width="9" style="5" bestFit="1" customWidth="1"/>
    <col min="1303" max="1303" width="14.6640625" style="5" bestFit="1" customWidth="1"/>
    <col min="1304" max="1305" width="9" style="5" bestFit="1" customWidth="1"/>
    <col min="1306" max="1306" width="14.6640625" style="5" bestFit="1" customWidth="1"/>
    <col min="1307" max="1307" width="9" style="5" bestFit="1" customWidth="1"/>
    <col min="1308" max="1308" width="14.6640625" style="5" bestFit="1" customWidth="1"/>
    <col min="1309" max="1309" width="9" style="5" bestFit="1" customWidth="1"/>
    <col min="1310" max="1310" width="14.6640625" style="5" bestFit="1" customWidth="1"/>
    <col min="1311" max="1311" width="9" style="5" bestFit="1" customWidth="1"/>
    <col min="1312" max="1312" width="14.6640625" style="5" bestFit="1" customWidth="1"/>
    <col min="1313" max="1313" width="9" style="5" bestFit="1" customWidth="1"/>
    <col min="1314" max="1314" width="14.6640625" style="5" bestFit="1" customWidth="1"/>
    <col min="1315" max="1315" width="9" style="5" bestFit="1" customWidth="1"/>
    <col min="1316" max="1316" width="14.6640625" style="5" bestFit="1" customWidth="1"/>
    <col min="1317" max="1318" width="9" style="5" bestFit="1" customWidth="1"/>
    <col min="1319" max="1319" width="14.6640625" style="5" bestFit="1" customWidth="1"/>
    <col min="1320" max="1320" width="9" style="5" bestFit="1" customWidth="1"/>
    <col min="1321" max="1321" width="14.6640625" style="5" bestFit="1" customWidth="1"/>
    <col min="1322" max="1322" width="9" style="5" bestFit="1" customWidth="1"/>
    <col min="1323" max="1323" width="14.6640625" style="5" bestFit="1" customWidth="1"/>
    <col min="1324" max="1325" width="9" style="5" bestFit="1" customWidth="1"/>
    <col min="1326" max="1326" width="14.6640625" style="5" bestFit="1" customWidth="1"/>
    <col min="1327" max="1327" width="9" style="5" bestFit="1" customWidth="1"/>
    <col min="1328" max="1328" width="14.6640625" style="5" bestFit="1" customWidth="1"/>
    <col min="1329" max="1329" width="9" style="5" bestFit="1" customWidth="1"/>
    <col min="1330" max="1330" width="14.6640625" style="5" bestFit="1" customWidth="1"/>
    <col min="1331" max="1331" width="9" style="5" bestFit="1" customWidth="1"/>
    <col min="1332" max="1332" width="14.6640625" style="5" bestFit="1" customWidth="1"/>
    <col min="1333" max="1333" width="9" style="5" bestFit="1" customWidth="1"/>
    <col min="1334" max="1334" width="14.6640625" style="5" bestFit="1" customWidth="1"/>
    <col min="1335" max="1335" width="9" style="5" bestFit="1" customWidth="1"/>
    <col min="1336" max="1336" width="14.6640625" style="5" bestFit="1" customWidth="1"/>
    <col min="1337" max="1337" width="9" style="5" bestFit="1" customWidth="1"/>
    <col min="1338" max="1338" width="14.6640625" style="5" bestFit="1" customWidth="1"/>
    <col min="1339" max="1340" width="9" style="5" bestFit="1" customWidth="1"/>
    <col min="1341" max="1341" width="14.6640625" style="5" bestFit="1" customWidth="1"/>
    <col min="1342" max="1342" width="9" style="5" bestFit="1" customWidth="1"/>
    <col min="1343" max="1343" width="14.6640625" style="5" bestFit="1" customWidth="1"/>
    <col min="1344" max="1344" width="9" style="5" bestFit="1" customWidth="1"/>
    <col min="1345" max="1345" width="14.6640625" style="5" bestFit="1" customWidth="1"/>
    <col min="1346" max="1346" width="9" style="5" bestFit="1" customWidth="1"/>
    <col min="1347" max="1347" width="14.6640625" style="5" bestFit="1" customWidth="1"/>
    <col min="1348" max="1348" width="9" style="5" bestFit="1" customWidth="1"/>
    <col min="1349" max="1349" width="14.6640625" style="5" bestFit="1" customWidth="1"/>
    <col min="1350" max="1350" width="9" style="5" bestFit="1" customWidth="1"/>
    <col min="1351" max="1351" width="14.6640625" style="5" bestFit="1" customWidth="1"/>
    <col min="1352" max="1352" width="9" style="5" bestFit="1" customWidth="1"/>
    <col min="1353" max="1353" width="14.6640625" style="5" bestFit="1" customWidth="1"/>
    <col min="1354" max="1354" width="9" style="5" bestFit="1" customWidth="1"/>
    <col min="1355" max="1355" width="14.6640625" style="5" bestFit="1" customWidth="1"/>
    <col min="1356" max="1356" width="9" style="5" bestFit="1" customWidth="1"/>
    <col min="1357" max="1357" width="14.6640625" style="5" bestFit="1" customWidth="1"/>
    <col min="1358" max="1358" width="9" style="5" bestFit="1" customWidth="1"/>
    <col min="1359" max="1359" width="14.6640625" style="5" bestFit="1" customWidth="1"/>
    <col min="1360" max="1360" width="9" style="5" bestFit="1" customWidth="1"/>
    <col min="1361" max="1361" width="14.6640625" style="5" bestFit="1" customWidth="1"/>
    <col min="1362" max="1362" width="9" style="5" bestFit="1" customWidth="1"/>
    <col min="1363" max="1363" width="14.6640625" style="5" bestFit="1" customWidth="1"/>
    <col min="1364" max="1364" width="9" style="5" bestFit="1" customWidth="1"/>
    <col min="1365" max="1365" width="14.6640625" style="5" bestFit="1" customWidth="1"/>
    <col min="1366" max="1366" width="9" style="5" bestFit="1" customWidth="1"/>
    <col min="1367" max="1367" width="14.6640625" style="5" bestFit="1" customWidth="1"/>
    <col min="1368" max="1368" width="9" style="5" bestFit="1" customWidth="1"/>
    <col min="1369" max="1369" width="14.6640625" style="5" bestFit="1" customWidth="1"/>
    <col min="1370" max="1370" width="9" style="5" bestFit="1" customWidth="1"/>
    <col min="1371" max="1371" width="14.6640625" style="5" bestFit="1" customWidth="1"/>
    <col min="1372" max="1372" width="9" style="5" bestFit="1" customWidth="1"/>
    <col min="1373" max="1373" width="14.6640625" style="5" bestFit="1" customWidth="1"/>
    <col min="1374" max="1374" width="9" style="5" bestFit="1" customWidth="1"/>
    <col min="1375" max="1375" width="14.6640625" style="5" bestFit="1" customWidth="1"/>
    <col min="1376" max="1376" width="9" style="5" bestFit="1" customWidth="1"/>
    <col min="1377" max="1377" width="14.6640625" style="5" bestFit="1" customWidth="1"/>
    <col min="1378" max="1378" width="9" style="5" bestFit="1" customWidth="1"/>
    <col min="1379" max="1379" width="14.6640625" style="5" bestFit="1" customWidth="1"/>
    <col min="1380" max="1380" width="9" style="5" bestFit="1" customWidth="1"/>
    <col min="1381" max="1381" width="14.6640625" style="5" bestFit="1" customWidth="1"/>
    <col min="1382" max="1383" width="9" style="5" bestFit="1" customWidth="1"/>
    <col min="1384" max="1384" width="14.6640625" style="5" bestFit="1" customWidth="1"/>
    <col min="1385" max="1385" width="9" style="5" bestFit="1" customWidth="1"/>
    <col min="1386" max="1386" width="14.6640625" style="5" bestFit="1" customWidth="1"/>
    <col min="1387" max="1387" width="9" style="5" bestFit="1" customWidth="1"/>
    <col min="1388" max="1388" width="14.6640625" style="5" bestFit="1" customWidth="1"/>
    <col min="1389" max="1390" width="9" style="5" bestFit="1" customWidth="1"/>
    <col min="1391" max="1391" width="14.6640625" style="5" bestFit="1" customWidth="1"/>
    <col min="1392" max="1392" width="9" style="5" bestFit="1" customWidth="1"/>
    <col min="1393" max="1393" width="14.6640625" style="5" bestFit="1" customWidth="1"/>
    <col min="1394" max="1394" width="9" style="5" bestFit="1" customWidth="1"/>
    <col min="1395" max="1395" width="14.6640625" style="5" bestFit="1" customWidth="1"/>
    <col min="1396" max="1396" width="9" style="5" bestFit="1" customWidth="1"/>
    <col min="1397" max="1397" width="14.6640625" style="5" bestFit="1" customWidth="1"/>
    <col min="1398" max="1398" width="9" style="5" bestFit="1" customWidth="1"/>
    <col min="1399" max="1399" width="14.6640625" style="5" bestFit="1" customWidth="1"/>
    <col min="1400" max="1400" width="9" style="5" bestFit="1" customWidth="1"/>
    <col min="1401" max="1401" width="14.6640625" style="5" bestFit="1" customWidth="1"/>
    <col min="1402" max="1402" width="9" style="5" bestFit="1" customWidth="1"/>
    <col min="1403" max="1403" width="14.6640625" style="5" bestFit="1" customWidth="1"/>
    <col min="1404" max="1404" width="9" style="5" bestFit="1" customWidth="1"/>
    <col min="1405" max="1405" width="14.6640625" style="5" bestFit="1" customWidth="1"/>
    <col min="1406" max="1406" width="9" style="5" bestFit="1" customWidth="1"/>
    <col min="1407" max="1407" width="14.6640625" style="5" bestFit="1" customWidth="1"/>
    <col min="1408" max="1408" width="9" style="5" bestFit="1" customWidth="1"/>
    <col min="1409" max="1409" width="14.6640625" style="5" bestFit="1" customWidth="1"/>
    <col min="1410" max="1410" width="9" style="5" bestFit="1" customWidth="1"/>
    <col min="1411" max="1411" width="14.6640625" style="5" bestFit="1" customWidth="1"/>
    <col min="1412" max="1412" width="9" style="5" bestFit="1" customWidth="1"/>
    <col min="1413" max="1413" width="14.6640625" style="5" bestFit="1" customWidth="1"/>
    <col min="1414" max="1414" width="9" style="5" bestFit="1" customWidth="1"/>
    <col min="1415" max="1415" width="14.6640625" style="5" bestFit="1" customWidth="1"/>
    <col min="1416" max="1416" width="9" style="5" bestFit="1" customWidth="1"/>
    <col min="1417" max="1417" width="14.6640625" style="5" bestFit="1" customWidth="1"/>
    <col min="1418" max="1418" width="9" style="5" bestFit="1" customWidth="1"/>
    <col min="1419" max="1419" width="14.6640625" style="5" bestFit="1" customWidth="1"/>
    <col min="1420" max="1420" width="9" style="5" bestFit="1" customWidth="1"/>
    <col min="1421" max="1421" width="14.6640625" style="5" bestFit="1" customWidth="1"/>
    <col min="1422" max="1422" width="9" style="5" bestFit="1" customWidth="1"/>
    <col min="1423" max="1423" width="14.6640625" style="5" bestFit="1" customWidth="1"/>
    <col min="1424" max="1424" width="9" style="5" bestFit="1" customWidth="1"/>
    <col min="1425" max="1425" width="14.6640625" style="5" bestFit="1" customWidth="1"/>
    <col min="1426" max="1426" width="9" style="5" bestFit="1" customWidth="1"/>
    <col min="1427" max="1427" width="14.6640625" style="5" bestFit="1" customWidth="1"/>
    <col min="1428" max="1428" width="9" style="5" bestFit="1" customWidth="1"/>
    <col min="1429" max="1429" width="14.6640625" style="5" bestFit="1" customWidth="1"/>
    <col min="1430" max="1430" width="9" style="5" bestFit="1" customWidth="1"/>
    <col min="1431" max="1431" width="14.6640625" style="5" bestFit="1" customWidth="1"/>
    <col min="1432" max="1432" width="9" style="5" bestFit="1" customWidth="1"/>
    <col min="1433" max="1433" width="14.6640625" style="5" bestFit="1" customWidth="1"/>
    <col min="1434" max="1434" width="9" style="5" bestFit="1" customWidth="1"/>
    <col min="1435" max="1435" width="14.6640625" style="5" bestFit="1" customWidth="1"/>
    <col min="1436" max="1436" width="12.1640625" style="5" bestFit="1" customWidth="1"/>
    <col min="1437" max="16384" width="10.83203125" style="5"/>
  </cols>
  <sheetData>
    <row r="1" spans="1:7" x14ac:dyDescent="0.2">
      <c r="A1" s="13" t="s">
        <v>2083</v>
      </c>
      <c r="B1" s="5" t="s">
        <v>2044</v>
      </c>
    </row>
    <row r="2" spans="1:7" x14ac:dyDescent="0.2">
      <c r="A2" s="13" t="s">
        <v>6</v>
      </c>
      <c r="B2" s="5" t="s">
        <v>2044</v>
      </c>
    </row>
    <row r="3" spans="1:7" x14ac:dyDescent="0.2">
      <c r="A3" s="13" t="s">
        <v>4</v>
      </c>
      <c r="B3" s="5" t="s">
        <v>2044</v>
      </c>
      <c r="D3" s="54"/>
    </row>
    <row r="4" spans="1:7" x14ac:dyDescent="0.2">
      <c r="A4"/>
      <c r="B4"/>
      <c r="C4"/>
      <c r="D4"/>
    </row>
    <row r="5" spans="1:7" x14ac:dyDescent="0.2">
      <c r="A5" s="13" t="s">
        <v>2034</v>
      </c>
      <c r="B5" s="30" t="s">
        <v>2103</v>
      </c>
      <c r="C5" s="30" t="s">
        <v>2104</v>
      </c>
      <c r="D5" s="5" t="s">
        <v>2148</v>
      </c>
    </row>
    <row r="6" spans="1:7" x14ac:dyDescent="0.2">
      <c r="A6" s="14" t="s">
        <v>2035</v>
      </c>
      <c r="B6" s="26">
        <v>8744700</v>
      </c>
      <c r="C6" s="26">
        <v>7510076</v>
      </c>
      <c r="D6" s="37">
        <v>0.85881459626974055</v>
      </c>
      <c r="E6" s="91" t="s">
        <v>2035</v>
      </c>
      <c r="F6" s="45" t="s">
        <v>2045</v>
      </c>
      <c r="G6" s="46">
        <v>1.8000318775900541</v>
      </c>
    </row>
    <row r="7" spans="1:7" x14ac:dyDescent="0.2">
      <c r="A7" s="22" t="s">
        <v>2045</v>
      </c>
      <c r="B7" s="26">
        <v>1728400</v>
      </c>
      <c r="C7" s="26">
        <v>1700624</v>
      </c>
      <c r="D7" s="37">
        <v>0.98392964591529741</v>
      </c>
      <c r="E7" s="91"/>
      <c r="F7" s="45" t="s">
        <v>2047</v>
      </c>
      <c r="G7" s="46">
        <v>1.5600256838320277</v>
      </c>
    </row>
    <row r="8" spans="1:7" x14ac:dyDescent="0.2">
      <c r="A8" s="22" t="s">
        <v>2047</v>
      </c>
      <c r="B8" s="26">
        <v>3386600</v>
      </c>
      <c r="C8" s="26">
        <v>2448783</v>
      </c>
      <c r="D8" s="37">
        <v>0.7230800803165417</v>
      </c>
      <c r="E8" s="91"/>
      <c r="F8" s="45" t="s">
        <v>2048</v>
      </c>
      <c r="G8" s="46">
        <v>1.6683571939871153</v>
      </c>
    </row>
    <row r="9" spans="1:7" x14ac:dyDescent="0.2">
      <c r="A9" s="22" t="s">
        <v>2048</v>
      </c>
      <c r="B9" s="26">
        <v>1395300</v>
      </c>
      <c r="C9" s="26">
        <v>1208745</v>
      </c>
      <c r="D9" s="37">
        <v>0.86629757041496447</v>
      </c>
      <c r="E9" s="91"/>
      <c r="F9" s="45" t="s">
        <v>2061</v>
      </c>
      <c r="G9" s="46">
        <v>3.3519811320754718</v>
      </c>
    </row>
    <row r="10" spans="1:7" x14ac:dyDescent="0.2">
      <c r="A10" s="22" t="s">
        <v>2061</v>
      </c>
      <c r="B10" s="26">
        <v>766300</v>
      </c>
      <c r="C10" s="26">
        <v>559713</v>
      </c>
      <c r="D10" s="37">
        <v>0.73040976119013445</v>
      </c>
      <c r="E10" s="91"/>
      <c r="F10" s="45" t="s">
        <v>2062</v>
      </c>
      <c r="G10" s="46">
        <v>2.9560721311475411</v>
      </c>
    </row>
    <row r="11" spans="1:7" x14ac:dyDescent="0.2">
      <c r="A11" s="22" t="s">
        <v>2062</v>
      </c>
      <c r="B11" s="26">
        <v>775500</v>
      </c>
      <c r="C11" s="26">
        <v>855820</v>
      </c>
      <c r="D11" s="37">
        <v>1.103571889103804</v>
      </c>
      <c r="E11" s="91"/>
      <c r="F11" s="45" t="s">
        <v>2063</v>
      </c>
      <c r="G11" s="46">
        <v>1.4948498498498499</v>
      </c>
    </row>
    <row r="12" spans="1:7" x14ac:dyDescent="0.2">
      <c r="A12" s="22" t="s">
        <v>2063</v>
      </c>
      <c r="B12" s="26">
        <v>692600</v>
      </c>
      <c r="C12" s="26">
        <v>736391</v>
      </c>
      <c r="D12" s="37">
        <v>1.0632269708345365</v>
      </c>
    </row>
    <row r="13" spans="1:7" x14ac:dyDescent="0.2">
      <c r="A13" s="14" t="s">
        <v>2036</v>
      </c>
      <c r="B13" s="26">
        <v>1921300</v>
      </c>
      <c r="C13" s="26">
        <v>1735179</v>
      </c>
      <c r="D13" s="37">
        <v>0.90312756987456411</v>
      </c>
      <c r="E13" s="44" t="s">
        <v>2036</v>
      </c>
      <c r="F13" s="45" t="s">
        <v>2051</v>
      </c>
      <c r="G13" s="46">
        <v>2.306458958958959</v>
      </c>
    </row>
    <row r="14" spans="1:7" x14ac:dyDescent="0.2">
      <c r="A14" s="22" t="s">
        <v>2051</v>
      </c>
      <c r="B14" s="26">
        <v>1921300</v>
      </c>
      <c r="C14" s="26">
        <v>1735179</v>
      </c>
      <c r="D14" s="37">
        <v>0.90312756987456411</v>
      </c>
    </row>
    <row r="15" spans="1:7" x14ac:dyDescent="0.2">
      <c r="A15" s="14" t="s">
        <v>2037</v>
      </c>
      <c r="B15" s="26">
        <v>2858000</v>
      </c>
      <c r="C15" s="26">
        <v>2015817</v>
      </c>
      <c r="D15" s="37">
        <v>0.70532435269419169</v>
      </c>
      <c r="E15" s="91" t="s">
        <v>2037</v>
      </c>
      <c r="F15" s="45" t="s">
        <v>2055</v>
      </c>
      <c r="G15" s="46">
        <v>1.7292537313432836</v>
      </c>
    </row>
    <row r="16" spans="1:7" x14ac:dyDescent="0.2">
      <c r="A16" s="22" t="s">
        <v>2055</v>
      </c>
      <c r="B16" s="26">
        <v>1373800</v>
      </c>
      <c r="C16" s="26">
        <v>888866</v>
      </c>
      <c r="D16" s="37">
        <v>0.64701266559906823</v>
      </c>
      <c r="E16" s="91"/>
      <c r="F16" s="45" t="s">
        <v>2065</v>
      </c>
      <c r="G16" s="46">
        <v>2.7255418381344305</v>
      </c>
    </row>
    <row r="17" spans="1:7" x14ac:dyDescent="0.2">
      <c r="A17" s="22" t="s">
        <v>2065</v>
      </c>
      <c r="B17" s="26">
        <v>1484200</v>
      </c>
      <c r="C17" s="26">
        <v>1126951</v>
      </c>
      <c r="D17" s="37">
        <v>0.75929861204689397</v>
      </c>
    </row>
    <row r="18" spans="1:7" x14ac:dyDescent="0.2">
      <c r="A18" s="23" t="s">
        <v>2038</v>
      </c>
      <c r="B18" s="27">
        <v>25700</v>
      </c>
      <c r="C18" s="27">
        <v>36176</v>
      </c>
      <c r="D18" s="38">
        <v>1.4076264591439689</v>
      </c>
    </row>
    <row r="19" spans="1:7" x14ac:dyDescent="0.2">
      <c r="A19" s="24" t="s">
        <v>2046</v>
      </c>
      <c r="B19" s="27">
        <v>25700</v>
      </c>
      <c r="C19" s="27">
        <v>36176</v>
      </c>
      <c r="D19" s="38">
        <v>1.4076264591439689</v>
      </c>
    </row>
    <row r="20" spans="1:7" x14ac:dyDescent="0.2">
      <c r="A20" s="14" t="s">
        <v>2039</v>
      </c>
      <c r="B20" s="26">
        <v>7026300</v>
      </c>
      <c r="C20" s="26">
        <v>7480097</v>
      </c>
      <c r="D20" s="37">
        <v>1.0645854859598936</v>
      </c>
      <c r="E20" s="91" t="s">
        <v>2039</v>
      </c>
      <c r="F20" s="45" t="s">
        <v>2049</v>
      </c>
      <c r="G20" s="46">
        <v>2.007162058371736</v>
      </c>
    </row>
    <row r="21" spans="1:7" x14ac:dyDescent="0.2">
      <c r="A21" s="22" t="s">
        <v>2049</v>
      </c>
      <c r="B21" s="26">
        <v>760300</v>
      </c>
      <c r="C21" s="26">
        <v>781148</v>
      </c>
      <c r="D21" s="37">
        <v>1.0274207549651453</v>
      </c>
      <c r="E21" s="91"/>
      <c r="F21" s="45" t="s">
        <v>2052</v>
      </c>
      <c r="G21" s="46">
        <v>1.6737448051218691</v>
      </c>
    </row>
    <row r="22" spans="1:7" x14ac:dyDescent="0.2">
      <c r="A22" s="22" t="s">
        <v>2052</v>
      </c>
      <c r="B22" s="26">
        <v>2278300</v>
      </c>
      <c r="C22" s="26">
        <v>2037576</v>
      </c>
      <c r="D22" s="37">
        <v>0.89434051705218809</v>
      </c>
      <c r="E22" s="91"/>
      <c r="F22" s="45" t="s">
        <v>2053</v>
      </c>
      <c r="G22" s="46">
        <v>3.4864722222222224</v>
      </c>
    </row>
    <row r="23" spans="1:7" x14ac:dyDescent="0.2">
      <c r="A23" s="22" t="s">
        <v>2053</v>
      </c>
      <c r="B23" s="26">
        <v>489500</v>
      </c>
      <c r="C23" s="26">
        <v>550966</v>
      </c>
      <c r="D23" s="37">
        <v>1.1255689479060265</v>
      </c>
      <c r="E23" s="91"/>
      <c r="F23" s="45" t="s">
        <v>2054</v>
      </c>
      <c r="G23" s="46">
        <v>4.4449029126213588</v>
      </c>
    </row>
    <row r="24" spans="1:7" x14ac:dyDescent="0.2">
      <c r="A24" s="22" t="s">
        <v>2054</v>
      </c>
      <c r="B24" s="26">
        <v>70200</v>
      </c>
      <c r="C24" s="26">
        <v>281185</v>
      </c>
      <c r="D24" s="37">
        <v>4.0054843304843306</v>
      </c>
      <c r="E24" s="91"/>
      <c r="F24" s="45" t="s">
        <v>2060</v>
      </c>
      <c r="G24" s="46">
        <v>1.8995049504950494</v>
      </c>
    </row>
    <row r="25" spans="1:7" x14ac:dyDescent="0.2">
      <c r="A25" s="22" t="s">
        <v>2060</v>
      </c>
      <c r="B25" s="26">
        <v>3283700</v>
      </c>
      <c r="C25" s="26">
        <v>3603659</v>
      </c>
      <c r="D25" s="37">
        <v>1.0974385601607943</v>
      </c>
    </row>
    <row r="26" spans="1:7" x14ac:dyDescent="0.2">
      <c r="A26" s="24" t="s">
        <v>2068</v>
      </c>
      <c r="B26" s="27">
        <v>144300</v>
      </c>
      <c r="C26" s="27">
        <v>225563</v>
      </c>
      <c r="D26" s="38">
        <v>1.5631531531531531</v>
      </c>
    </row>
    <row r="27" spans="1:7" x14ac:dyDescent="0.2">
      <c r="A27" s="14" t="s">
        <v>2040</v>
      </c>
      <c r="B27" s="26">
        <v>1351700</v>
      </c>
      <c r="C27" s="26">
        <v>1223931</v>
      </c>
      <c r="D27" s="37">
        <v>0.90547532736553971</v>
      </c>
      <c r="E27" s="43" t="s">
        <v>2040</v>
      </c>
      <c r="F27" s="45" t="s">
        <v>2057</v>
      </c>
      <c r="G27" s="46">
        <v>2.0962006403415154</v>
      </c>
    </row>
    <row r="28" spans="1:7" x14ac:dyDescent="0.2">
      <c r="A28" s="22" t="s">
        <v>2057</v>
      </c>
      <c r="B28" s="26">
        <v>1351700</v>
      </c>
      <c r="C28" s="26">
        <v>1223931</v>
      </c>
      <c r="D28" s="37">
        <v>0.90547532736553971</v>
      </c>
    </row>
    <row r="29" spans="1:7" x14ac:dyDescent="0.2">
      <c r="A29" s="14" t="s">
        <v>2041</v>
      </c>
      <c r="B29" s="26">
        <v>3240100</v>
      </c>
      <c r="C29" s="26">
        <v>3149827</v>
      </c>
      <c r="D29" s="37">
        <v>0.97213882287583719</v>
      </c>
      <c r="E29" s="91" t="s">
        <v>2041</v>
      </c>
      <c r="F29" s="45" t="s">
        <v>2050</v>
      </c>
      <c r="G29" s="46">
        <v>1.8887260902830911</v>
      </c>
    </row>
    <row r="30" spans="1:7" x14ac:dyDescent="0.2">
      <c r="A30" s="22" t="s">
        <v>2050</v>
      </c>
      <c r="B30" s="26">
        <v>964300</v>
      </c>
      <c r="C30" s="26">
        <v>897309</v>
      </c>
      <c r="D30" s="37">
        <v>0.93052888105361398</v>
      </c>
      <c r="E30" s="91"/>
      <c r="F30" s="45" t="s">
        <v>2056</v>
      </c>
      <c r="G30" s="46">
        <v>1.7179853045745437</v>
      </c>
    </row>
    <row r="31" spans="1:7" x14ac:dyDescent="0.2">
      <c r="A31" s="22" t="s">
        <v>2056</v>
      </c>
      <c r="B31" s="26">
        <v>1220000</v>
      </c>
      <c r="C31" s="26">
        <v>1129497</v>
      </c>
      <c r="D31" s="37">
        <v>0.92581721311475407</v>
      </c>
      <c r="E31" s="91"/>
      <c r="F31" s="45" t="s">
        <v>2059</v>
      </c>
      <c r="G31" s="46">
        <v>1.6116142945163279</v>
      </c>
    </row>
    <row r="32" spans="1:7" x14ac:dyDescent="0.2">
      <c r="A32" s="22" t="s">
        <v>2059</v>
      </c>
      <c r="B32" s="26">
        <v>275200</v>
      </c>
      <c r="C32" s="26">
        <v>285580</v>
      </c>
      <c r="D32" s="37">
        <v>1.0377180232558139</v>
      </c>
      <c r="E32" s="91"/>
      <c r="F32" s="45" t="s">
        <v>2064</v>
      </c>
      <c r="G32" s="46">
        <v>2.7302583187390543</v>
      </c>
    </row>
    <row r="33" spans="1:10" x14ac:dyDescent="0.2">
      <c r="A33" s="22" t="s">
        <v>2064</v>
      </c>
      <c r="B33" s="26">
        <v>780600</v>
      </c>
      <c r="C33" s="26">
        <v>837441</v>
      </c>
      <c r="D33" s="37">
        <v>1.0728170637970791</v>
      </c>
    </row>
    <row r="34" spans="1:10" x14ac:dyDescent="0.2">
      <c r="A34" s="14" t="s">
        <v>2042</v>
      </c>
      <c r="B34" s="26">
        <v>3177400</v>
      </c>
      <c r="C34" s="26">
        <v>3833725</v>
      </c>
      <c r="D34" s="37">
        <v>1.2065603952917481</v>
      </c>
      <c r="E34" s="91" t="s">
        <v>2042</v>
      </c>
      <c r="F34" s="45" t="s">
        <v>2066</v>
      </c>
      <c r="G34" s="46">
        <v>2.2624511013215858</v>
      </c>
    </row>
    <row r="35" spans="1:10" x14ac:dyDescent="0.2">
      <c r="A35" s="22" t="s">
        <v>2066</v>
      </c>
      <c r="B35" s="26">
        <v>1182800</v>
      </c>
      <c r="C35" s="26">
        <v>1638382</v>
      </c>
      <c r="D35" s="37">
        <v>1.3851724721001015</v>
      </c>
      <c r="E35" s="91"/>
      <c r="F35" s="45" t="s">
        <v>2067</v>
      </c>
      <c r="G35" s="46">
        <v>1.466868787276342</v>
      </c>
    </row>
    <row r="36" spans="1:10" x14ac:dyDescent="0.2">
      <c r="A36" s="22" t="s">
        <v>2067</v>
      </c>
      <c r="B36" s="26">
        <v>1994600</v>
      </c>
      <c r="C36" s="26">
        <v>2195343</v>
      </c>
      <c r="D36" s="37">
        <v>1.1006432367391958</v>
      </c>
    </row>
    <row r="37" spans="1:10" x14ac:dyDescent="0.2">
      <c r="A37" s="14" t="s">
        <v>2043</v>
      </c>
      <c r="B37" s="26">
        <v>15637900</v>
      </c>
      <c r="C37" s="26">
        <v>15763227</v>
      </c>
      <c r="D37" s="37">
        <v>1.008014311384521</v>
      </c>
      <c r="E37" s="91" t="s">
        <v>2043</v>
      </c>
    </row>
    <row r="38" spans="1:10" x14ac:dyDescent="0.2">
      <c r="A38" s="22" t="s">
        <v>2058</v>
      </c>
      <c r="B38" s="26">
        <v>15637900</v>
      </c>
      <c r="C38" s="26">
        <v>15763227</v>
      </c>
      <c r="D38" s="37">
        <v>1.008014311384521</v>
      </c>
      <c r="E38" s="91"/>
      <c r="F38" s="45" t="s">
        <v>2058</v>
      </c>
      <c r="G38" s="46">
        <v>1.9550635026737968</v>
      </c>
    </row>
    <row r="39" spans="1:10" x14ac:dyDescent="0.2">
      <c r="A39" s="14" t="s">
        <v>2033</v>
      </c>
      <c r="B39" s="26">
        <v>43983100</v>
      </c>
      <c r="C39" s="26">
        <v>42748055</v>
      </c>
      <c r="D39" s="37">
        <v>0.97192001018573038</v>
      </c>
    </row>
    <row r="40" spans="1:10" s="29" customFormat="1" x14ac:dyDescent="0.2">
      <c r="A40" s="28" t="s">
        <v>2105</v>
      </c>
      <c r="B40" s="36">
        <f>SUM(B5,B12,B14,B19,B26,B28,B33,B36-GETPIVOTDATA("Sum of goal",$A$4,"Primary Category","music","Subcategory","world music"))</f>
        <v>6766500</v>
      </c>
      <c r="C40" s="36">
        <f>SUM(C5,C12,C14,C19,C26,C28,C33,C36)-GETPIVOTDATA("Sum of pledged",$A$4,"Primary Category","music","Subcategory","world music")</f>
        <v>6764461</v>
      </c>
      <c r="D40" s="55">
        <f>C40/B40</f>
        <v>0.99969866252863371</v>
      </c>
      <c r="E40" s="44"/>
      <c r="F40" s="47"/>
      <c r="G40" s="47"/>
      <c r="H40" s="52"/>
      <c r="I40" s="52"/>
      <c r="J40" s="52"/>
    </row>
    <row r="42" spans="1:10" x14ac:dyDescent="0.2">
      <c r="B42" s="26"/>
    </row>
  </sheetData>
  <mergeCells count="6">
    <mergeCell ref="E37:E38"/>
    <mergeCell ref="E6:E11"/>
    <mergeCell ref="E15:E16"/>
    <mergeCell ref="E20:E24"/>
    <mergeCell ref="E29:E32"/>
    <mergeCell ref="E34:E35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5AE-6B12-264F-8C6A-F009B8D1F9B9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6640625" style="5" customWidth="1"/>
    <col min="3" max="3" width="8.66406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  <c r="F5" s="5"/>
      <c r="G5" s="5"/>
      <c r="H5" s="5"/>
    </row>
    <row r="6" spans="1:8" x14ac:dyDescent="0.2">
      <c r="A6" s="14" t="s">
        <v>2138</v>
      </c>
      <c r="B6" s="30">
        <v>8</v>
      </c>
      <c r="C6" s="30">
        <v>47</v>
      </c>
      <c r="D6" s="30">
        <v>78</v>
      </c>
      <c r="E6" s="30">
        <v>133</v>
      </c>
      <c r="F6" s="5"/>
      <c r="G6" s="5"/>
      <c r="H6" s="5"/>
    </row>
    <row r="7" spans="1:8" x14ac:dyDescent="0.2">
      <c r="A7" s="14" t="s">
        <v>2139</v>
      </c>
      <c r="B7" s="30">
        <v>6</v>
      </c>
      <c r="C7" s="30">
        <v>46</v>
      </c>
      <c r="D7" s="30">
        <v>100</v>
      </c>
      <c r="E7" s="30">
        <v>152</v>
      </c>
      <c r="F7" s="5"/>
      <c r="G7" s="5"/>
      <c r="H7" s="5"/>
    </row>
    <row r="8" spans="1:8" x14ac:dyDescent="0.2">
      <c r="A8" s="14" t="s">
        <v>2140</v>
      </c>
      <c r="B8" s="30">
        <v>7</v>
      </c>
      <c r="C8" s="30">
        <v>58</v>
      </c>
      <c r="D8" s="30">
        <v>84</v>
      </c>
      <c r="E8" s="30">
        <v>149</v>
      </c>
      <c r="F8" s="5"/>
      <c r="G8" s="5"/>
      <c r="H8" s="5"/>
    </row>
    <row r="9" spans="1:8" x14ac:dyDescent="0.2">
      <c r="A9" s="14" t="s">
        <v>2141</v>
      </c>
      <c r="B9" s="30">
        <v>9</v>
      </c>
      <c r="C9" s="30">
        <v>51</v>
      </c>
      <c r="D9" s="30">
        <v>76</v>
      </c>
      <c r="E9" s="30">
        <v>136</v>
      </c>
      <c r="F9" s="5"/>
      <c r="G9" s="5"/>
      <c r="H9" s="5"/>
    </row>
    <row r="10" spans="1:8" x14ac:dyDescent="0.2">
      <c r="A10" s="14" t="s">
        <v>2142</v>
      </c>
      <c r="B10" s="30">
        <v>11</v>
      </c>
      <c r="C10" s="30">
        <v>53</v>
      </c>
      <c r="D10" s="30">
        <v>78</v>
      </c>
      <c r="E10" s="30">
        <v>142</v>
      </c>
      <c r="F10" s="5"/>
      <c r="G10" s="5"/>
      <c r="H10" s="5"/>
    </row>
    <row r="11" spans="1:8" x14ac:dyDescent="0.2">
      <c r="A11" s="14" t="s">
        <v>2143</v>
      </c>
      <c r="B11" s="30">
        <v>8</v>
      </c>
      <c r="C11" s="30">
        <v>64</v>
      </c>
      <c r="D11" s="30">
        <v>75</v>
      </c>
      <c r="E11" s="30">
        <v>147</v>
      </c>
      <c r="F11" s="5"/>
      <c r="G11" s="5"/>
      <c r="H11" s="5"/>
    </row>
    <row r="12" spans="1:8" x14ac:dyDescent="0.2">
      <c r="A12" s="14" t="s">
        <v>2144</v>
      </c>
      <c r="B12" s="30">
        <v>8</v>
      </c>
      <c r="C12" s="30">
        <v>45</v>
      </c>
      <c r="D12" s="30">
        <v>74</v>
      </c>
      <c r="E12" s="30">
        <v>127</v>
      </c>
      <c r="F12" s="5"/>
      <c r="G12" s="5"/>
      <c r="H12" s="5"/>
    </row>
    <row r="13" spans="1:8" x14ac:dyDescent="0.2">
      <c r="A13" s="14" t="s">
        <v>2033</v>
      </c>
      <c r="B13" s="30">
        <v>57</v>
      </c>
      <c r="C13" s="30">
        <v>364</v>
      </c>
      <c r="D13" s="30">
        <v>565</v>
      </c>
      <c r="E13" s="30">
        <v>986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229A-3531-3347-AA75-8EE5F173EF44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  <c r="F5" s="5"/>
      <c r="G5" s="5"/>
      <c r="H5" s="5"/>
    </row>
    <row r="6" spans="1:8" x14ac:dyDescent="0.2">
      <c r="A6" s="14" t="s">
        <v>2138</v>
      </c>
      <c r="B6" s="37">
        <v>6.0150375939849621E-2</v>
      </c>
      <c r="C6" s="37">
        <v>0.35338345864661652</v>
      </c>
      <c r="D6" s="37">
        <v>0.5864661654135338</v>
      </c>
      <c r="E6" s="37">
        <v>1</v>
      </c>
      <c r="F6" s="5"/>
      <c r="G6" s="5"/>
      <c r="H6" s="5"/>
    </row>
    <row r="7" spans="1:8" x14ac:dyDescent="0.2">
      <c r="A7" s="14" t="s">
        <v>2139</v>
      </c>
      <c r="B7" s="37">
        <v>3.9473684210526314E-2</v>
      </c>
      <c r="C7" s="37">
        <v>0.30263157894736842</v>
      </c>
      <c r="D7" s="37">
        <v>0.65789473684210531</v>
      </c>
      <c r="E7" s="37">
        <v>1</v>
      </c>
      <c r="F7" s="5"/>
      <c r="G7" s="5"/>
      <c r="H7" s="5"/>
    </row>
    <row r="8" spans="1:8" x14ac:dyDescent="0.2">
      <c r="A8" s="14" t="s">
        <v>2140</v>
      </c>
      <c r="B8" s="37">
        <v>4.6979865771812082E-2</v>
      </c>
      <c r="C8" s="37">
        <v>0.38926174496644295</v>
      </c>
      <c r="D8" s="37">
        <v>0.56375838926174493</v>
      </c>
      <c r="E8" s="37">
        <v>1</v>
      </c>
      <c r="F8" s="5"/>
      <c r="G8" s="5"/>
      <c r="H8" s="5"/>
    </row>
    <row r="9" spans="1:8" x14ac:dyDescent="0.2">
      <c r="A9" s="14" t="s">
        <v>2141</v>
      </c>
      <c r="B9" s="37">
        <v>6.6176470588235295E-2</v>
      </c>
      <c r="C9" s="37">
        <v>0.375</v>
      </c>
      <c r="D9" s="37">
        <v>0.55882352941176472</v>
      </c>
      <c r="E9" s="37">
        <v>1</v>
      </c>
      <c r="F9" s="5"/>
      <c r="G9" s="5"/>
      <c r="H9" s="5"/>
    </row>
    <row r="10" spans="1:8" x14ac:dyDescent="0.2">
      <c r="A10" s="14" t="s">
        <v>2142</v>
      </c>
      <c r="B10" s="37">
        <v>7.746478873239436E-2</v>
      </c>
      <c r="C10" s="37">
        <v>0.37323943661971831</v>
      </c>
      <c r="D10" s="37">
        <v>0.54929577464788737</v>
      </c>
      <c r="E10" s="37">
        <v>1</v>
      </c>
      <c r="F10" s="5"/>
      <c r="G10" s="5"/>
      <c r="H10" s="5"/>
    </row>
    <row r="11" spans="1:8" x14ac:dyDescent="0.2">
      <c r="A11" s="14" t="s">
        <v>2143</v>
      </c>
      <c r="B11" s="37">
        <v>5.4421768707482991E-2</v>
      </c>
      <c r="C11" s="37">
        <v>0.43537414965986393</v>
      </c>
      <c r="D11" s="37">
        <v>0.51020408163265307</v>
      </c>
      <c r="E11" s="37">
        <v>1</v>
      </c>
      <c r="F11" s="5"/>
      <c r="G11" s="5"/>
      <c r="H11" s="5"/>
    </row>
    <row r="12" spans="1:8" x14ac:dyDescent="0.2">
      <c r="A12" s="14" t="s">
        <v>2144</v>
      </c>
      <c r="B12" s="37">
        <v>6.2992125984251968E-2</v>
      </c>
      <c r="C12" s="37">
        <v>0.3543307086614173</v>
      </c>
      <c r="D12" s="37">
        <v>0.58267716535433067</v>
      </c>
      <c r="E12" s="37">
        <v>1</v>
      </c>
      <c r="F12" s="5"/>
      <c r="G12" s="5"/>
      <c r="H12" s="5"/>
    </row>
    <row r="13" spans="1:8" x14ac:dyDescent="0.2">
      <c r="A13" s="14" t="s">
        <v>2033</v>
      </c>
      <c r="B13" s="37">
        <v>5.7809330628803245E-2</v>
      </c>
      <c r="C13" s="37">
        <v>0.36916835699797163</v>
      </c>
      <c r="D13" s="37">
        <v>0.57302231237322521</v>
      </c>
      <c r="E13" s="37">
        <v>1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5" t="s">
        <v>2071</v>
      </c>
      <c r="B6" s="30">
        <v>6</v>
      </c>
      <c r="C6" s="30">
        <v>36</v>
      </c>
      <c r="D6" s="30">
        <v>49</v>
      </c>
      <c r="E6" s="30">
        <v>91</v>
      </c>
    </row>
    <row r="7" spans="1:5" x14ac:dyDescent="0.2">
      <c r="A7" s="15" t="s">
        <v>2072</v>
      </c>
      <c r="B7" s="30">
        <v>7</v>
      </c>
      <c r="C7" s="30">
        <v>28</v>
      </c>
      <c r="D7" s="30">
        <v>44</v>
      </c>
      <c r="E7" s="30">
        <v>79</v>
      </c>
    </row>
    <row r="8" spans="1:5" x14ac:dyDescent="0.2">
      <c r="A8" s="15" t="s">
        <v>2073</v>
      </c>
      <c r="B8" s="30">
        <v>4</v>
      </c>
      <c r="C8" s="30">
        <v>33</v>
      </c>
      <c r="D8" s="30">
        <v>49</v>
      </c>
      <c r="E8" s="30">
        <v>86</v>
      </c>
    </row>
    <row r="9" spans="1:5" x14ac:dyDescent="0.2">
      <c r="A9" s="15" t="s">
        <v>2074</v>
      </c>
      <c r="B9" s="30">
        <v>1</v>
      </c>
      <c r="C9" s="30">
        <v>30</v>
      </c>
      <c r="D9" s="30">
        <v>46</v>
      </c>
      <c r="E9" s="30">
        <v>77</v>
      </c>
    </row>
    <row r="10" spans="1:5" x14ac:dyDescent="0.2">
      <c r="A10" s="15" t="s">
        <v>2075</v>
      </c>
      <c r="B10" s="30">
        <v>3</v>
      </c>
      <c r="C10" s="30">
        <v>35</v>
      </c>
      <c r="D10" s="30">
        <v>46</v>
      </c>
      <c r="E10" s="30">
        <v>84</v>
      </c>
    </row>
    <row r="11" spans="1:5" x14ac:dyDescent="0.2">
      <c r="A11" s="15" t="s">
        <v>2076</v>
      </c>
      <c r="B11" s="30">
        <v>3</v>
      </c>
      <c r="C11" s="30">
        <v>28</v>
      </c>
      <c r="D11" s="30">
        <v>55</v>
      </c>
      <c r="E11" s="30">
        <v>86</v>
      </c>
    </row>
    <row r="12" spans="1:5" x14ac:dyDescent="0.2">
      <c r="A12" s="15" t="s">
        <v>2077</v>
      </c>
      <c r="B12" s="30">
        <v>4</v>
      </c>
      <c r="C12" s="30">
        <v>31</v>
      </c>
      <c r="D12" s="30">
        <v>58</v>
      </c>
      <c r="E12" s="30">
        <v>93</v>
      </c>
    </row>
    <row r="13" spans="1:5" x14ac:dyDescent="0.2">
      <c r="A13" s="15" t="s">
        <v>2078</v>
      </c>
      <c r="B13" s="30">
        <v>8</v>
      </c>
      <c r="C13" s="30">
        <v>35</v>
      </c>
      <c r="D13" s="30">
        <v>41</v>
      </c>
      <c r="E13" s="30">
        <v>84</v>
      </c>
    </row>
    <row r="14" spans="1:5" x14ac:dyDescent="0.2">
      <c r="A14" s="15" t="s">
        <v>2079</v>
      </c>
      <c r="B14" s="30">
        <v>5</v>
      </c>
      <c r="C14" s="30">
        <v>23</v>
      </c>
      <c r="D14" s="30">
        <v>45</v>
      </c>
      <c r="E14" s="30">
        <v>73</v>
      </c>
    </row>
    <row r="15" spans="1:5" x14ac:dyDescent="0.2">
      <c r="A15" s="15" t="s">
        <v>2080</v>
      </c>
      <c r="B15" s="30">
        <v>6</v>
      </c>
      <c r="C15" s="30">
        <v>26</v>
      </c>
      <c r="D15" s="30">
        <v>45</v>
      </c>
      <c r="E15" s="30">
        <v>77</v>
      </c>
    </row>
    <row r="16" spans="1:5" x14ac:dyDescent="0.2">
      <c r="A16" s="15" t="s">
        <v>2081</v>
      </c>
      <c r="B16" s="30">
        <v>3</v>
      </c>
      <c r="C16" s="30">
        <v>27</v>
      </c>
      <c r="D16" s="30">
        <v>45</v>
      </c>
      <c r="E16" s="30">
        <v>75</v>
      </c>
    </row>
    <row r="17" spans="1:5" x14ac:dyDescent="0.2">
      <c r="A17" s="15" t="s">
        <v>2082</v>
      </c>
      <c r="B17" s="30">
        <v>7</v>
      </c>
      <c r="C17" s="30">
        <v>32</v>
      </c>
      <c r="D17" s="30">
        <v>42</v>
      </c>
      <c r="E17" s="30">
        <v>81</v>
      </c>
    </row>
    <row r="18" spans="1:5" x14ac:dyDescent="0.2">
      <c r="A18" s="15" t="s">
        <v>2033</v>
      </c>
      <c r="B18" s="30">
        <v>57</v>
      </c>
      <c r="C18" s="30">
        <v>364</v>
      </c>
      <c r="D18" s="30">
        <v>565</v>
      </c>
      <c r="E18" s="30">
        <v>986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</row>
    <row r="6" spans="1:5" x14ac:dyDescent="0.2">
      <c r="A6" s="15" t="s">
        <v>2071</v>
      </c>
      <c r="B6" s="37">
        <v>6.5934065934065936E-2</v>
      </c>
      <c r="C6" s="37">
        <v>0.39560439560439559</v>
      </c>
      <c r="D6" s="37">
        <v>0.53846153846153844</v>
      </c>
      <c r="E6" s="37">
        <v>1</v>
      </c>
    </row>
    <row r="7" spans="1:5" x14ac:dyDescent="0.2">
      <c r="A7" s="15" t="s">
        <v>2072</v>
      </c>
      <c r="B7" s="37">
        <v>8.8607594936708861E-2</v>
      </c>
      <c r="C7" s="37">
        <v>0.35443037974683544</v>
      </c>
      <c r="D7" s="37">
        <v>0.55696202531645567</v>
      </c>
      <c r="E7" s="37">
        <v>1</v>
      </c>
    </row>
    <row r="8" spans="1:5" x14ac:dyDescent="0.2">
      <c r="A8" s="15" t="s">
        <v>2073</v>
      </c>
      <c r="B8" s="37">
        <v>4.6511627906976744E-2</v>
      </c>
      <c r="C8" s="37">
        <v>0.38372093023255816</v>
      </c>
      <c r="D8" s="37">
        <v>0.56976744186046513</v>
      </c>
      <c r="E8" s="37">
        <v>1</v>
      </c>
    </row>
    <row r="9" spans="1:5" x14ac:dyDescent="0.2">
      <c r="A9" s="15" t="s">
        <v>2074</v>
      </c>
      <c r="B9" s="37">
        <v>1.2987012987012988E-2</v>
      </c>
      <c r="C9" s="37">
        <v>0.38961038961038963</v>
      </c>
      <c r="D9" s="37">
        <v>0.59740259740259738</v>
      </c>
      <c r="E9" s="37">
        <v>1</v>
      </c>
    </row>
    <row r="10" spans="1:5" x14ac:dyDescent="0.2">
      <c r="A10" s="15" t="s">
        <v>2075</v>
      </c>
      <c r="B10" s="37">
        <v>3.5714285714285712E-2</v>
      </c>
      <c r="C10" s="37">
        <v>0.41666666666666669</v>
      </c>
      <c r="D10" s="37">
        <v>0.54761904761904767</v>
      </c>
      <c r="E10" s="37">
        <v>1</v>
      </c>
    </row>
    <row r="11" spans="1:5" x14ac:dyDescent="0.2">
      <c r="A11" s="15" t="s">
        <v>2076</v>
      </c>
      <c r="B11" s="37">
        <v>3.4883720930232558E-2</v>
      </c>
      <c r="C11" s="37">
        <v>0.32558139534883723</v>
      </c>
      <c r="D11" s="37">
        <v>0.63953488372093026</v>
      </c>
      <c r="E11" s="37">
        <v>1</v>
      </c>
    </row>
    <row r="12" spans="1:5" x14ac:dyDescent="0.2">
      <c r="A12" s="15" t="s">
        <v>2077</v>
      </c>
      <c r="B12" s="37">
        <v>4.3010752688172046E-2</v>
      </c>
      <c r="C12" s="37">
        <v>0.33333333333333331</v>
      </c>
      <c r="D12" s="37">
        <v>0.62365591397849462</v>
      </c>
      <c r="E12" s="37">
        <v>1</v>
      </c>
    </row>
    <row r="13" spans="1:5" x14ac:dyDescent="0.2">
      <c r="A13" s="15" t="s">
        <v>2078</v>
      </c>
      <c r="B13" s="37">
        <v>9.5238095238095233E-2</v>
      </c>
      <c r="C13" s="37">
        <v>0.41666666666666669</v>
      </c>
      <c r="D13" s="37">
        <v>0.48809523809523808</v>
      </c>
      <c r="E13" s="37">
        <v>1</v>
      </c>
    </row>
    <row r="14" spans="1:5" x14ac:dyDescent="0.2">
      <c r="A14" s="15" t="s">
        <v>2079</v>
      </c>
      <c r="B14" s="37">
        <v>6.8493150684931503E-2</v>
      </c>
      <c r="C14" s="37">
        <v>0.31506849315068491</v>
      </c>
      <c r="D14" s="37">
        <v>0.61643835616438358</v>
      </c>
      <c r="E14" s="37">
        <v>1</v>
      </c>
    </row>
    <row r="15" spans="1:5" x14ac:dyDescent="0.2">
      <c r="A15" s="15" t="s">
        <v>2080</v>
      </c>
      <c r="B15" s="37">
        <v>7.792207792207792E-2</v>
      </c>
      <c r="C15" s="37">
        <v>0.33766233766233766</v>
      </c>
      <c r="D15" s="37">
        <v>0.58441558441558439</v>
      </c>
      <c r="E15" s="37">
        <v>1</v>
      </c>
    </row>
    <row r="16" spans="1:5" x14ac:dyDescent="0.2">
      <c r="A16" s="15" t="s">
        <v>2081</v>
      </c>
      <c r="B16" s="37">
        <v>0.04</v>
      </c>
      <c r="C16" s="37">
        <v>0.36</v>
      </c>
      <c r="D16" s="37">
        <v>0.6</v>
      </c>
      <c r="E16" s="37">
        <v>1</v>
      </c>
    </row>
    <row r="17" spans="1:5" x14ac:dyDescent="0.2">
      <c r="A17" s="15" t="s">
        <v>2082</v>
      </c>
      <c r="B17" s="37">
        <v>8.6419753086419748E-2</v>
      </c>
      <c r="C17" s="37">
        <v>0.39506172839506171</v>
      </c>
      <c r="D17" s="37">
        <v>0.51851851851851849</v>
      </c>
      <c r="E17" s="37">
        <v>1</v>
      </c>
    </row>
    <row r="18" spans="1:5" x14ac:dyDescent="0.2">
      <c r="A18" s="15" t="s">
        <v>2033</v>
      </c>
      <c r="B18" s="37">
        <v>5.7809330628803245E-2</v>
      </c>
      <c r="C18" s="37">
        <v>0.36916835699797163</v>
      </c>
      <c r="D18" s="37">
        <v>0.57302231237322521</v>
      </c>
      <c r="E18" s="37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0">
        <v>14</v>
      </c>
      <c r="C5" s="30">
        <v>35</v>
      </c>
      <c r="D5" s="30">
        <v>58</v>
      </c>
      <c r="E5" s="30">
        <v>107</v>
      </c>
    </row>
    <row r="6" spans="1:5" x14ac:dyDescent="0.2">
      <c r="A6" s="14" t="s">
        <v>2107</v>
      </c>
      <c r="B6" s="30">
        <v>6</v>
      </c>
      <c r="C6" s="30">
        <v>40</v>
      </c>
      <c r="D6" s="30">
        <v>56</v>
      </c>
      <c r="E6" s="30">
        <v>102</v>
      </c>
    </row>
    <row r="7" spans="1:5" x14ac:dyDescent="0.2">
      <c r="A7" s="14" t="s">
        <v>2108</v>
      </c>
      <c r="B7" s="30">
        <v>4</v>
      </c>
      <c r="C7" s="30">
        <v>32</v>
      </c>
      <c r="D7" s="30">
        <v>45</v>
      </c>
      <c r="E7" s="30">
        <v>81</v>
      </c>
    </row>
    <row r="8" spans="1:5" x14ac:dyDescent="0.2">
      <c r="A8" s="14" t="s">
        <v>2109</v>
      </c>
      <c r="B8" s="30">
        <v>4</v>
      </c>
      <c r="C8" s="30">
        <v>35</v>
      </c>
      <c r="D8" s="30">
        <v>48</v>
      </c>
      <c r="E8" s="30">
        <v>87</v>
      </c>
    </row>
    <row r="9" spans="1:5" x14ac:dyDescent="0.2">
      <c r="A9" s="14" t="s">
        <v>2110</v>
      </c>
      <c r="B9" s="30">
        <v>4</v>
      </c>
      <c r="C9" s="30">
        <v>37</v>
      </c>
      <c r="D9" s="30">
        <v>60</v>
      </c>
      <c r="E9" s="30">
        <v>101</v>
      </c>
    </row>
    <row r="10" spans="1:5" x14ac:dyDescent="0.2">
      <c r="A10" s="14" t="s">
        <v>2111</v>
      </c>
      <c r="B10" s="30">
        <v>7</v>
      </c>
      <c r="C10" s="30">
        <v>42</v>
      </c>
      <c r="D10" s="30">
        <v>54</v>
      </c>
      <c r="E10" s="30">
        <v>103</v>
      </c>
    </row>
    <row r="11" spans="1:5" x14ac:dyDescent="0.2">
      <c r="A11" s="14" t="s">
        <v>2112</v>
      </c>
      <c r="B11" s="30">
        <v>5</v>
      </c>
      <c r="C11" s="30">
        <v>42</v>
      </c>
      <c r="D11" s="30">
        <v>49</v>
      </c>
      <c r="E11" s="30">
        <v>96</v>
      </c>
    </row>
    <row r="12" spans="1:5" x14ac:dyDescent="0.2">
      <c r="A12" s="14" t="s">
        <v>2113</v>
      </c>
      <c r="B12" s="30">
        <v>5</v>
      </c>
      <c r="C12" s="30">
        <v>28</v>
      </c>
      <c r="D12" s="30">
        <v>67</v>
      </c>
      <c r="E12" s="30">
        <v>100</v>
      </c>
    </row>
    <row r="13" spans="1:5" x14ac:dyDescent="0.2">
      <c r="A13" s="14" t="s">
        <v>2114</v>
      </c>
      <c r="B13" s="30">
        <v>4</v>
      </c>
      <c r="C13" s="30">
        <v>35</v>
      </c>
      <c r="D13" s="30">
        <v>61</v>
      </c>
      <c r="E13" s="30">
        <v>100</v>
      </c>
    </row>
    <row r="14" spans="1:5" x14ac:dyDescent="0.2">
      <c r="A14" s="14" t="s">
        <v>2115</v>
      </c>
      <c r="B14" s="30">
        <v>4</v>
      </c>
      <c r="C14" s="30">
        <v>36</v>
      </c>
      <c r="D14" s="30">
        <v>67</v>
      </c>
      <c r="E14" s="30">
        <v>107</v>
      </c>
    </row>
    <row r="15" spans="1:5" x14ac:dyDescent="0.2">
      <c r="A15" s="14" t="s">
        <v>2033</v>
      </c>
      <c r="B15" s="30">
        <v>57</v>
      </c>
      <c r="C15" s="30">
        <v>362</v>
      </c>
      <c r="D15" s="30">
        <v>565</v>
      </c>
      <c r="E15" s="30">
        <v>984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0AD-592A-3C42-A207-AB58DA3476B7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7">
        <v>0.13084112149532709</v>
      </c>
      <c r="C5" s="37">
        <v>0.32710280373831774</v>
      </c>
      <c r="D5" s="37">
        <v>0.54205607476635509</v>
      </c>
      <c r="E5" s="37">
        <v>1</v>
      </c>
    </row>
    <row r="6" spans="1:5" x14ac:dyDescent="0.2">
      <c r="A6" s="14" t="s">
        <v>2107</v>
      </c>
      <c r="B6" s="37">
        <v>5.8823529411764705E-2</v>
      </c>
      <c r="C6" s="37">
        <v>0.39215686274509803</v>
      </c>
      <c r="D6" s="37">
        <v>0.5490196078431373</v>
      </c>
      <c r="E6" s="37">
        <v>1</v>
      </c>
    </row>
    <row r="7" spans="1:5" x14ac:dyDescent="0.2">
      <c r="A7" s="14" t="s">
        <v>2108</v>
      </c>
      <c r="B7" s="37">
        <v>4.9382716049382713E-2</v>
      </c>
      <c r="C7" s="37">
        <v>0.39506172839506171</v>
      </c>
      <c r="D7" s="37">
        <v>0.55555555555555558</v>
      </c>
      <c r="E7" s="37">
        <v>1</v>
      </c>
    </row>
    <row r="8" spans="1:5" x14ac:dyDescent="0.2">
      <c r="A8" s="14" t="s">
        <v>2109</v>
      </c>
      <c r="B8" s="37">
        <v>4.5977011494252873E-2</v>
      </c>
      <c r="C8" s="37">
        <v>0.40229885057471265</v>
      </c>
      <c r="D8" s="37">
        <v>0.55172413793103448</v>
      </c>
      <c r="E8" s="37">
        <v>1</v>
      </c>
    </row>
    <row r="9" spans="1:5" x14ac:dyDescent="0.2">
      <c r="A9" s="14" t="s">
        <v>2110</v>
      </c>
      <c r="B9" s="37">
        <v>3.9603960396039604E-2</v>
      </c>
      <c r="C9" s="37">
        <v>0.36633663366336633</v>
      </c>
      <c r="D9" s="37">
        <v>0.59405940594059403</v>
      </c>
      <c r="E9" s="37">
        <v>1</v>
      </c>
    </row>
    <row r="10" spans="1:5" x14ac:dyDescent="0.2">
      <c r="A10" s="14" t="s">
        <v>2111</v>
      </c>
      <c r="B10" s="37">
        <v>6.7961165048543687E-2</v>
      </c>
      <c r="C10" s="37">
        <v>0.40776699029126212</v>
      </c>
      <c r="D10" s="37">
        <v>0.52427184466019416</v>
      </c>
      <c r="E10" s="37">
        <v>1</v>
      </c>
    </row>
    <row r="11" spans="1:5" x14ac:dyDescent="0.2">
      <c r="A11" s="14" t="s">
        <v>2112</v>
      </c>
      <c r="B11" s="37">
        <v>5.2083333333333336E-2</v>
      </c>
      <c r="C11" s="37">
        <v>0.4375</v>
      </c>
      <c r="D11" s="37">
        <v>0.51041666666666663</v>
      </c>
      <c r="E11" s="37">
        <v>1</v>
      </c>
    </row>
    <row r="12" spans="1:5" x14ac:dyDescent="0.2">
      <c r="A12" s="14" t="s">
        <v>2113</v>
      </c>
      <c r="B12" s="37">
        <v>0.05</v>
      </c>
      <c r="C12" s="37">
        <v>0.28000000000000003</v>
      </c>
      <c r="D12" s="37">
        <v>0.67</v>
      </c>
      <c r="E12" s="37">
        <v>1</v>
      </c>
    </row>
    <row r="13" spans="1:5" x14ac:dyDescent="0.2">
      <c r="A13" s="14" t="s">
        <v>2114</v>
      </c>
      <c r="B13" s="37">
        <v>0.04</v>
      </c>
      <c r="C13" s="37">
        <v>0.35</v>
      </c>
      <c r="D13" s="37">
        <v>0.61</v>
      </c>
      <c r="E13" s="37">
        <v>1</v>
      </c>
    </row>
    <row r="14" spans="1:5" x14ac:dyDescent="0.2">
      <c r="A14" s="14" t="s">
        <v>2115</v>
      </c>
      <c r="B14" s="37">
        <v>3.7383177570093455E-2</v>
      </c>
      <c r="C14" s="37">
        <v>0.3364485981308411</v>
      </c>
      <c r="D14" s="37">
        <v>0.62616822429906538</v>
      </c>
      <c r="E14" s="37">
        <v>1</v>
      </c>
    </row>
    <row r="15" spans="1:5" x14ac:dyDescent="0.2">
      <c r="A15" s="14" t="s">
        <v>2033</v>
      </c>
      <c r="B15" s="37">
        <v>5.7926829268292686E-2</v>
      </c>
      <c r="C15" s="37">
        <v>0.36788617886178859</v>
      </c>
      <c r="D15" s="37">
        <v>0.57418699186991873</v>
      </c>
      <c r="E15" s="37">
        <v>1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Normal="100" workbookViewId="0">
      <selection activeCell="I1" sqref="I1"/>
    </sheetView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8" width="20.83203125" style="19" customWidth="1"/>
    <col min="9" max="16384" width="10.83203125" style="5"/>
  </cols>
  <sheetData>
    <row r="1" spans="1:8" s="17" customFormat="1" x14ac:dyDescent="0.2">
      <c r="A1" s="16" t="s">
        <v>2084</v>
      </c>
      <c r="B1" s="32" t="s">
        <v>2085</v>
      </c>
      <c r="C1" s="32" t="s">
        <v>2086</v>
      </c>
      <c r="D1" s="32" t="s">
        <v>2087</v>
      </c>
      <c r="E1" s="32" t="s">
        <v>2088</v>
      </c>
      <c r="F1" s="33" t="s">
        <v>2147</v>
      </c>
      <c r="G1" s="33" t="s">
        <v>2146</v>
      </c>
      <c r="H1" s="33" t="s">
        <v>2145</v>
      </c>
    </row>
    <row r="2" spans="1:8" x14ac:dyDescent="0.2">
      <c r="A2" s="18" t="s">
        <v>2089</v>
      </c>
      <c r="B2" s="30">
        <f>COUNTIFS('Crowdfunding Data'!$D$2:$D$1001,"&lt;1000",'Crowdfunding Data'!$G$2:$G$1001,"=successful")</f>
        <v>30</v>
      </c>
      <c r="C2" s="30">
        <f>COUNTIFS('Crowdfunding Data'!$D$2:$D$1001,"&lt;1000",'Crowdfunding Data'!$G$2:$G$1001,"=failed")</f>
        <v>20</v>
      </c>
      <c r="D2" s="30">
        <f>COUNTIFS('Crowdfunding Data'!$D$2:$D$1001,"&lt;1000",'Crowdfunding Data'!$G$2:$G$1001,"=canceled")</f>
        <v>1</v>
      </c>
      <c r="E2" s="30">
        <f>SUM(B2:D2)</f>
        <v>51</v>
      </c>
      <c r="F2" s="56">
        <f>B2/$E2</f>
        <v>0.58823529411764708</v>
      </c>
      <c r="G2" s="56">
        <f>C2/$E2</f>
        <v>0.39215686274509803</v>
      </c>
      <c r="H2" s="56">
        <f>D2/$E2</f>
        <v>1.9607843137254902E-2</v>
      </c>
    </row>
    <row r="3" spans="1:8" x14ac:dyDescent="0.2">
      <c r="A3" s="18" t="s">
        <v>2090</v>
      </c>
      <c r="B3" s="30">
        <f>COUNTIFS('Crowdfunding Data'!$D$2:$D$1001,"&gt;=1000",'Crowdfunding Data'!$D$2:$D$1001,"&lt;=4999",'Crowdfunding Data'!$G$2:$G$1001,"=successful")</f>
        <v>191</v>
      </c>
      <c r="C3" s="30">
        <f>COUNTIFS('Crowdfunding Data'!$D$2:$D$1001,"&gt;=1000",'Crowdfunding Data'!$D$2:$D$1001,"&lt;=4999",'Crowdfunding Data'!$G$2:$G$1001,"=failed")</f>
        <v>38</v>
      </c>
      <c r="D3" s="30">
        <f>COUNTIFS('Crowdfunding Data'!$D$2:$D$1001,"&gt;=1000",'Crowdfunding Data'!$D$2:$D$1001,"&lt;=4999",'Crowdfunding Data'!$G$2:$G$1001,"=canceled")</f>
        <v>2</v>
      </c>
      <c r="E3" s="30">
        <f t="shared" ref="E3:E13" si="0">SUM(B3:D3)</f>
        <v>231</v>
      </c>
      <c r="F3" s="56">
        <f t="shared" ref="F3:H13" si="1">B3/$E3</f>
        <v>0.82683982683982682</v>
      </c>
      <c r="G3" s="56">
        <f t="shared" si="1"/>
        <v>0.16450216450216451</v>
      </c>
      <c r="H3" s="56">
        <f t="shared" si="1"/>
        <v>8.658008658008658E-3</v>
      </c>
    </row>
    <row r="4" spans="1:8" x14ac:dyDescent="0.2">
      <c r="A4" s="18" t="s">
        <v>2091</v>
      </c>
      <c r="B4" s="30">
        <f>COUNTIFS('Crowdfunding Data'!$D$2:$D$1001,"&gt;=5000",'Crowdfunding Data'!$D$2:$D$1001,"&lt;=9999",'Crowdfunding Data'!$G$2:$G$1001,"=successful")</f>
        <v>164</v>
      </c>
      <c r="C4" s="30">
        <f>COUNTIFS('Crowdfunding Data'!$D$2:$D$1001,"&gt;=5000",'Crowdfunding Data'!$D$2:$D$1001,"&lt;=9999",'Crowdfunding Data'!$G$2:$G$1001,"=failed")</f>
        <v>126</v>
      </c>
      <c r="D4" s="30">
        <f>COUNTIFS('Crowdfunding Data'!$D$2:$D$1001,"&gt;=5000",'Crowdfunding Data'!$D$2:$D$1001,"&lt;=9999",'Crowdfunding Data'!$G$2:$G$1001,"=canceled")</f>
        <v>25</v>
      </c>
      <c r="E4" s="30">
        <f t="shared" si="0"/>
        <v>315</v>
      </c>
      <c r="F4" s="56">
        <f t="shared" si="1"/>
        <v>0.52063492063492067</v>
      </c>
      <c r="G4" s="56">
        <f t="shared" si="1"/>
        <v>0.4</v>
      </c>
      <c r="H4" s="56">
        <f t="shared" si="1"/>
        <v>7.9365079365079361E-2</v>
      </c>
    </row>
    <row r="5" spans="1:8" x14ac:dyDescent="0.2">
      <c r="A5" s="18" t="s">
        <v>2092</v>
      </c>
      <c r="B5" s="30">
        <f>COUNTIFS('Crowdfunding Data'!$D$2:$D$1001,"&gt;=10000",'Crowdfunding Data'!$D$2:$D$1001,"&lt;=14999",'Crowdfunding Data'!$G$2:$G$1001,"=successful")</f>
        <v>4</v>
      </c>
      <c r="C5" s="30">
        <f>COUNTIFS('Crowdfunding Data'!$D$2:$D$1001,"&gt;=10000",'Crowdfunding Data'!$D$2:$D$1001,"&lt;=14999",'Crowdfunding Data'!$G$2:$G$1001,"=failed")</f>
        <v>5</v>
      </c>
      <c r="D5" s="30">
        <f>COUNTIFS('Crowdfunding Data'!$D$2:$D$1001,"&gt;=10000",'Crowdfunding Data'!$D$2:$D$1001,"&lt;=14999",'Crowdfunding Data'!$G$2:$G$1001,"=canceled")</f>
        <v>0</v>
      </c>
      <c r="E5" s="30">
        <f t="shared" si="0"/>
        <v>9</v>
      </c>
      <c r="F5" s="56">
        <f t="shared" si="1"/>
        <v>0.44444444444444442</v>
      </c>
      <c r="G5" s="56">
        <f t="shared" si="1"/>
        <v>0.55555555555555558</v>
      </c>
      <c r="H5" s="56">
        <f t="shared" si="1"/>
        <v>0</v>
      </c>
    </row>
    <row r="6" spans="1:8" x14ac:dyDescent="0.2">
      <c r="A6" s="18" t="s">
        <v>2093</v>
      </c>
      <c r="B6" s="30">
        <f>COUNTIFS('Crowdfunding Data'!$D$2:$D$1001,"&gt;=15000",'Crowdfunding Data'!$D$2:$D$1001,"&lt;=19999",'Crowdfunding Data'!$G$2:$G$1001,"=successful")</f>
        <v>10</v>
      </c>
      <c r="C6" s="30">
        <f>COUNTIFS('Crowdfunding Data'!$D$2:$D$1001,"&gt;=15000",'Crowdfunding Data'!$D$2:$D$1001,"&lt;=19999",'Crowdfunding Data'!$G$2:$G$1001,"=failed")</f>
        <v>0</v>
      </c>
      <c r="D6" s="30">
        <f>COUNTIFS('Crowdfunding Data'!$D$2:$D$1001,"&gt;=15000",'Crowdfunding Data'!$D$2:$D$1001,"&lt;=19999",'Crowdfunding Data'!$G$2:$G$1001,"=canceled")</f>
        <v>0</v>
      </c>
      <c r="E6" s="30">
        <f t="shared" si="0"/>
        <v>10</v>
      </c>
      <c r="F6" s="56">
        <f t="shared" si="1"/>
        <v>1</v>
      </c>
      <c r="G6" s="56">
        <f t="shared" si="1"/>
        <v>0</v>
      </c>
      <c r="H6" s="56">
        <f t="shared" si="1"/>
        <v>0</v>
      </c>
    </row>
    <row r="7" spans="1:8" x14ac:dyDescent="0.2">
      <c r="A7" s="18" t="s">
        <v>2094</v>
      </c>
      <c r="B7" s="30">
        <f>COUNTIFS('Crowdfunding Data'!$D$2:$D$1001,"&gt;=20000",'Crowdfunding Data'!$D$2:$D$1001,"&lt;=24999",'Crowdfunding Data'!$G$2:$G$1001,"=successful")</f>
        <v>7</v>
      </c>
      <c r="C7" s="30">
        <f>COUNTIFS('Crowdfunding Data'!$D$2:$D$1001,"&gt;=20000",'Crowdfunding Data'!$D$2:$D$1001,"&lt;=24999",'Crowdfunding Data'!$G$2:$G$1001,"=failed")</f>
        <v>0</v>
      </c>
      <c r="D7" s="30">
        <f>COUNTIFS('Crowdfunding Data'!$D$2:$D$1001,"&gt;=20000",'Crowdfunding Data'!$D$2:$D$1001,"&lt;=24999",'Crowdfunding Data'!$G$2:$G$1001,"=canceled")</f>
        <v>0</v>
      </c>
      <c r="E7" s="30">
        <f t="shared" si="0"/>
        <v>7</v>
      </c>
      <c r="F7" s="56">
        <f t="shared" si="1"/>
        <v>1</v>
      </c>
      <c r="G7" s="56">
        <f t="shared" si="1"/>
        <v>0</v>
      </c>
      <c r="H7" s="56">
        <f t="shared" si="1"/>
        <v>0</v>
      </c>
    </row>
    <row r="8" spans="1:8" x14ac:dyDescent="0.2">
      <c r="A8" s="18" t="s">
        <v>2095</v>
      </c>
      <c r="B8" s="30">
        <f>COUNTIFS('Crowdfunding Data'!$D$2:$D$1001,"&gt;=25000",'Crowdfunding Data'!$D$2:$D$1001,"&lt;=29999",'Crowdfunding Data'!$G$2:$G$1001,"=successful")</f>
        <v>11</v>
      </c>
      <c r="C8" s="30">
        <f>COUNTIFS('Crowdfunding Data'!$D$2:$D$1001,"&gt;=25000",'Crowdfunding Data'!$D$2:$D$1001,"&lt;=29999",'Crowdfunding Data'!$G$2:$G$1001,"=failed")</f>
        <v>3</v>
      </c>
      <c r="D8" s="30">
        <f>COUNTIFS('Crowdfunding Data'!$D$2:$D$1001,"&gt;=25000",'Crowdfunding Data'!$D$2:$D$1001,"&lt;=29999",'Crowdfunding Data'!$G$2:$G$1001,"=canceled")</f>
        <v>0</v>
      </c>
      <c r="E8" s="30">
        <f t="shared" si="0"/>
        <v>14</v>
      </c>
      <c r="F8" s="56">
        <f t="shared" si="1"/>
        <v>0.7857142857142857</v>
      </c>
      <c r="G8" s="56">
        <f t="shared" si="1"/>
        <v>0.21428571428571427</v>
      </c>
      <c r="H8" s="56">
        <f t="shared" si="1"/>
        <v>0</v>
      </c>
    </row>
    <row r="9" spans="1:8" x14ac:dyDescent="0.2">
      <c r="A9" s="18" t="s">
        <v>2096</v>
      </c>
      <c r="B9" s="30">
        <f>COUNTIFS('Crowdfunding Data'!$D$2:$D$1001,"&gt;=30000",'Crowdfunding Data'!$D$2:$D$1001,"&lt;=34999",'Crowdfunding Data'!$G$2:$G$1001,"=successful")</f>
        <v>7</v>
      </c>
      <c r="C9" s="30">
        <f>COUNTIFS('Crowdfunding Data'!$D$2:$D$1001,"&gt;=30000",'Crowdfunding Data'!$D$2:$D$1001,"&lt;=34999",'Crowdfunding Data'!$G$2:$G$1001,"=failed")</f>
        <v>0</v>
      </c>
      <c r="D9" s="30">
        <f>COUNTIFS('Crowdfunding Data'!$D$2:$D$1001,"&gt;=30000",'Crowdfunding Data'!$D$2:$D$1001,"&lt;=34999",'Crowdfunding Data'!$G$2:$G$1001,"=canceled")</f>
        <v>0</v>
      </c>
      <c r="E9" s="30">
        <f t="shared" si="0"/>
        <v>7</v>
      </c>
      <c r="F9" s="56">
        <f t="shared" si="1"/>
        <v>1</v>
      </c>
      <c r="G9" s="56">
        <f t="shared" si="1"/>
        <v>0</v>
      </c>
      <c r="H9" s="56">
        <f t="shared" si="1"/>
        <v>0</v>
      </c>
    </row>
    <row r="10" spans="1:8" x14ac:dyDescent="0.2">
      <c r="A10" s="18" t="s">
        <v>2097</v>
      </c>
      <c r="B10" s="30">
        <f>COUNTIFS('Crowdfunding Data'!$D$2:$D$1001,"&gt;=35000",'Crowdfunding Data'!$D$2:$D$1001,"&lt;=39999",'Crowdfunding Data'!$G$2:$G$1001,"=successful")</f>
        <v>8</v>
      </c>
      <c r="C10" s="30">
        <f>COUNTIFS('Crowdfunding Data'!$D$2:$D$1001,"&gt;=35000",'Crowdfunding Data'!$D$2:$D$1001,"&lt;=39999",'Crowdfunding Data'!$G$2:$G$1001,"=failed")</f>
        <v>3</v>
      </c>
      <c r="D10" s="30">
        <f>COUNTIFS('Crowdfunding Data'!$D$2:$D$1001,"&gt;=35000",'Crowdfunding Data'!$D$2:$D$1001,"&lt;=39999",'Crowdfunding Data'!$G$2:$G$1001,"=canceled")</f>
        <v>1</v>
      </c>
      <c r="E10" s="30">
        <f t="shared" si="0"/>
        <v>12</v>
      </c>
      <c r="F10" s="56">
        <f t="shared" si="1"/>
        <v>0.66666666666666663</v>
      </c>
      <c r="G10" s="56">
        <f t="shared" si="1"/>
        <v>0.25</v>
      </c>
      <c r="H10" s="56">
        <f t="shared" si="1"/>
        <v>8.3333333333333329E-2</v>
      </c>
    </row>
    <row r="11" spans="1:8" x14ac:dyDescent="0.2">
      <c r="A11" s="18" t="s">
        <v>2098</v>
      </c>
      <c r="B11" s="30">
        <f>COUNTIFS('Crowdfunding Data'!$D$2:$D$1001,"&gt;=40000",'Crowdfunding Data'!$D$2:$D$1001,"&lt;=44999",'Crowdfunding Data'!$G$2:$G$1001,"=successful")</f>
        <v>11</v>
      </c>
      <c r="C11" s="30">
        <f>COUNTIFS('Crowdfunding Data'!$D$2:$D$1001,"&gt;=40000",'Crowdfunding Data'!$D$2:$D$1001,"&lt;=44999",'Crowdfunding Data'!$G$2:$G$1001,"=failed")</f>
        <v>3</v>
      </c>
      <c r="D11" s="30">
        <f>COUNTIFS('Crowdfunding Data'!$D$2:$D$1001,"&gt;=40000",'Crowdfunding Data'!$D$2:$D$1001,"&lt;=44999",'Crowdfunding Data'!$G$2:$G$1001,"=canceled")</f>
        <v>0</v>
      </c>
      <c r="E11" s="30">
        <f t="shared" si="0"/>
        <v>14</v>
      </c>
      <c r="F11" s="56">
        <f t="shared" si="1"/>
        <v>0.7857142857142857</v>
      </c>
      <c r="G11" s="56">
        <f t="shared" si="1"/>
        <v>0.21428571428571427</v>
      </c>
      <c r="H11" s="56">
        <f t="shared" si="1"/>
        <v>0</v>
      </c>
    </row>
    <row r="12" spans="1:8" x14ac:dyDescent="0.2">
      <c r="A12" s="18" t="s">
        <v>2099</v>
      </c>
      <c r="B12" s="30">
        <f>COUNTIFS('Crowdfunding Data'!$D$2:$D$1001,"&gt;=45000",'Crowdfunding Data'!$D$2:$D$1001,"&lt;=49999",'Crowdfunding Data'!$G$2:$G$1001,"=successful")</f>
        <v>8</v>
      </c>
      <c r="C12" s="30">
        <f>COUNTIFS('Crowdfunding Data'!$D$2:$D$1001,"&gt;=45000",'Crowdfunding Data'!$D$2:$D$1001,"&lt;=49999",'Crowdfunding Data'!$G$2:$G$1001,"=failed")</f>
        <v>3</v>
      </c>
      <c r="D12" s="30">
        <f>COUNTIFS('Crowdfunding Data'!$D$2:$D$1001,"&gt;=45000",'Crowdfunding Data'!$D$2:$D$1001,"&lt;=49999",'Crowdfunding Data'!$G$2:$G$1001,"=canceled")</f>
        <v>0</v>
      </c>
      <c r="E12" s="30">
        <f t="shared" si="0"/>
        <v>11</v>
      </c>
      <c r="F12" s="56">
        <f t="shared" si="1"/>
        <v>0.72727272727272729</v>
      </c>
      <c r="G12" s="56">
        <f t="shared" si="1"/>
        <v>0.27272727272727271</v>
      </c>
      <c r="H12" s="56">
        <f t="shared" si="1"/>
        <v>0</v>
      </c>
    </row>
    <row r="13" spans="1:8" x14ac:dyDescent="0.2">
      <c r="A13" s="18" t="s">
        <v>2100</v>
      </c>
      <c r="B13" s="30">
        <f>COUNTIFS('Crowdfunding Data'!$D$2:$D$1001,"&gt;=50000",'Crowdfunding Data'!$G$2:$G$1001,"=successful")</f>
        <v>114</v>
      </c>
      <c r="C13" s="30">
        <f>COUNTIFS('Crowdfunding Data'!$D$2:$D$1001,"&gt;=50000",'Crowdfunding Data'!$G$2:$G$1001,"=failed")</f>
        <v>163</v>
      </c>
      <c r="D13" s="30">
        <f>COUNTIFS('Crowdfunding Data'!$D$2:$D$1001,"&gt;=50000",'Crowdfunding Data'!$G$2:$G$1001,"=canceled")</f>
        <v>28</v>
      </c>
      <c r="E13" s="30">
        <f t="shared" si="0"/>
        <v>305</v>
      </c>
      <c r="F13" s="56">
        <f t="shared" si="1"/>
        <v>0.3737704918032787</v>
      </c>
      <c r="G13" s="56">
        <f t="shared" si="1"/>
        <v>0.53442622950819674</v>
      </c>
      <c r="H13" s="56">
        <f t="shared" si="1"/>
        <v>9.1803278688524587E-2</v>
      </c>
    </row>
    <row r="14" spans="1:8" x14ac:dyDescent="0.2">
      <c r="A14" s="18"/>
      <c r="B14" s="30"/>
      <c r="C14" s="30"/>
      <c r="D14" s="30"/>
      <c r="E14" s="30"/>
      <c r="F14" s="34"/>
      <c r="G14" s="34"/>
      <c r="H14" s="34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666-E825-D04C-96A9-F6C4751A1535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_xlfn._xlws.FILTER(CrowdfundingTable[goal],CrowdfundingTable[outcome]="successful")</f>
        <v>1400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_xlfn._xlws.FILTER(CrowdfundingTable[goal],CrowdfundingTable[outcome]="failed")</f>
        <v>100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108400</v>
      </c>
      <c r="D2" s="21" t="str">
        <v>failed</v>
      </c>
      <c r="E2" s="5">
        <v>4200</v>
      </c>
      <c r="I2" s="5" t="s">
        <v>2154</v>
      </c>
      <c r="J2" s="50">
        <f>SUM($B$1:$B$565)</f>
        <v>14919000</v>
      </c>
      <c r="K2" s="50">
        <f>SUM($E$1:$E$565)</f>
        <v>23806900</v>
      </c>
    </row>
    <row r="3" spans="1:11" x14ac:dyDescent="0.2">
      <c r="A3" s="20" t="str">
        <v>successful</v>
      </c>
      <c r="B3" s="5">
        <v>7600</v>
      </c>
      <c r="D3" s="21" t="str">
        <v>failed</v>
      </c>
      <c r="E3" s="5">
        <v>7600</v>
      </c>
      <c r="I3" s="5" t="s">
        <v>2123</v>
      </c>
      <c r="J3" s="49">
        <f>AVERAGE($B$1:$B$565)</f>
        <v>26405.309734513274</v>
      </c>
      <c r="K3" s="49">
        <f>AVERAGE($E$1:$E$565)</f>
        <v>65403.571428571428</v>
      </c>
    </row>
    <row r="4" spans="1:11" x14ac:dyDescent="0.2">
      <c r="A4" s="20" t="str">
        <v>successful</v>
      </c>
      <c r="B4" s="5">
        <v>4500</v>
      </c>
      <c r="D4" s="21" t="str">
        <v>failed</v>
      </c>
      <c r="E4" s="5">
        <v>5200</v>
      </c>
      <c r="I4" s="5" t="s">
        <v>2127</v>
      </c>
      <c r="J4" s="50">
        <f>MODE($B$1:$B$565)</f>
        <v>1400</v>
      </c>
      <c r="K4" s="50">
        <f>MODE($E$1:$E$565)</f>
        <v>100</v>
      </c>
    </row>
    <row r="5" spans="1:11" x14ac:dyDescent="0.2">
      <c r="A5" s="20" t="str">
        <v>successful</v>
      </c>
      <c r="B5" s="5">
        <v>5200</v>
      </c>
      <c r="D5" s="21" t="str">
        <v>failed</v>
      </c>
      <c r="E5" s="5">
        <v>6200</v>
      </c>
      <c r="I5" s="5" t="s">
        <v>2124</v>
      </c>
      <c r="J5" s="50">
        <f>MIN($B$1:$B$565)</f>
        <v>600</v>
      </c>
      <c r="K5" s="50">
        <f>MIN($E$1:$E$565)</f>
        <v>100</v>
      </c>
    </row>
    <row r="6" spans="1:11" x14ac:dyDescent="0.2">
      <c r="A6" s="20" t="str">
        <v>successful</v>
      </c>
      <c r="B6" s="5">
        <v>4200</v>
      </c>
      <c r="D6" s="21" t="str">
        <v>failed</v>
      </c>
      <c r="E6" s="5">
        <v>6300</v>
      </c>
      <c r="I6" s="5" t="s">
        <v>2133</v>
      </c>
      <c r="J6" s="50">
        <f>_xlfn.QUARTILE.EXC($B$1:$B$565,1)</f>
        <v>3000</v>
      </c>
      <c r="K6" s="50">
        <f>_xlfn.QUARTILE.EXC($E$1:$E$565,1)</f>
        <v>6600</v>
      </c>
    </row>
    <row r="7" spans="1:11" x14ac:dyDescent="0.2">
      <c r="A7" s="20" t="str">
        <v>successful</v>
      </c>
      <c r="B7" s="5">
        <v>1700</v>
      </c>
      <c r="D7" s="21" t="str">
        <v>failed</v>
      </c>
      <c r="E7" s="5">
        <v>6300</v>
      </c>
      <c r="I7" s="48" t="s">
        <v>2134</v>
      </c>
      <c r="J7" s="49">
        <f>_xlfn.QUARTILE.EXC($B$1:$B$565,2)</f>
        <v>6200</v>
      </c>
      <c r="K7" s="49">
        <f>_xlfn.QUARTILE.EXC($E$1:$E$565,2)</f>
        <v>9900</v>
      </c>
    </row>
    <row r="8" spans="1:11" x14ac:dyDescent="0.2">
      <c r="A8" s="20" t="str">
        <v>successful</v>
      </c>
      <c r="B8" s="5">
        <v>84600</v>
      </c>
      <c r="D8" s="21" t="str">
        <v>failed</v>
      </c>
      <c r="E8" s="5">
        <v>28200</v>
      </c>
      <c r="I8" s="48" t="s">
        <v>2135</v>
      </c>
      <c r="J8" s="50">
        <f>_xlfn.QUARTILE.EXC($B$1:$B$565,3)</f>
        <v>34400</v>
      </c>
      <c r="K8" s="50">
        <f>_xlfn.QUARTILE.EXC($E$1:$E$565,3)</f>
        <v>124775</v>
      </c>
    </row>
    <row r="9" spans="1:11" x14ac:dyDescent="0.2">
      <c r="A9" s="20" t="str">
        <v>successful</v>
      </c>
      <c r="B9" s="5">
        <v>131800</v>
      </c>
      <c r="D9" s="21" t="str">
        <v>failed</v>
      </c>
      <c r="E9" s="5">
        <v>81200</v>
      </c>
      <c r="I9" s="5" t="s">
        <v>2125</v>
      </c>
      <c r="J9" s="50">
        <f>MAX($B$1:$B$565)</f>
        <v>196900</v>
      </c>
      <c r="K9" s="50">
        <f>MAX($E$1:$E$565)</f>
        <v>199200</v>
      </c>
    </row>
    <row r="10" spans="1:11" x14ac:dyDescent="0.2">
      <c r="A10" s="20" t="str">
        <v>successful</v>
      </c>
      <c r="B10" s="5">
        <v>59100</v>
      </c>
      <c r="D10" s="21" t="str">
        <v>failed</v>
      </c>
      <c r="E10" s="5">
        <v>62500</v>
      </c>
      <c r="I10" s="5" t="s">
        <v>2131</v>
      </c>
      <c r="J10" s="49">
        <f>$J$8-$J$6</f>
        <v>31400</v>
      </c>
      <c r="K10" s="49">
        <f>$K$8-$K$6</f>
        <v>118175</v>
      </c>
    </row>
    <row r="11" spans="1:11" x14ac:dyDescent="0.2">
      <c r="A11" s="20" t="str">
        <v>successful</v>
      </c>
      <c r="B11" s="5">
        <v>4500</v>
      </c>
      <c r="D11" s="21" t="str">
        <v>failed</v>
      </c>
      <c r="E11" s="5">
        <v>94000</v>
      </c>
      <c r="I11" s="5" t="s">
        <v>2136</v>
      </c>
      <c r="J11" s="49">
        <f>$J$8+(1.5*$J$10)</f>
        <v>81500</v>
      </c>
      <c r="K11" s="49">
        <f>$K$8+(1.5*$K$10)</f>
        <v>302037.5</v>
      </c>
    </row>
    <row r="12" spans="1:11" x14ac:dyDescent="0.2">
      <c r="A12" s="20" t="str">
        <v>successful</v>
      </c>
      <c r="B12" s="5">
        <v>92400</v>
      </c>
      <c r="D12" s="21" t="str">
        <v>failed</v>
      </c>
      <c r="E12" s="5">
        <v>2000</v>
      </c>
      <c r="I12" s="5" t="s">
        <v>2137</v>
      </c>
      <c r="J12" s="49">
        <f>$J$6-(1.5*$J$10)</f>
        <v>-44100</v>
      </c>
      <c r="K12" s="49">
        <f>$K$6-(1.5*$K$10)</f>
        <v>-170662.5</v>
      </c>
    </row>
    <row r="13" spans="1:11" x14ac:dyDescent="0.2">
      <c r="A13" s="20" t="str">
        <v>successful</v>
      </c>
      <c r="B13" s="5">
        <v>5500</v>
      </c>
      <c r="D13" s="21" t="str">
        <v>failed</v>
      </c>
      <c r="E13" s="5">
        <v>101000</v>
      </c>
      <c r="I13" s="5" t="s">
        <v>2132</v>
      </c>
      <c r="J13" s="50">
        <f>COUNTIF($B$1:$B$565, "&gt;"&amp;$J$11)</f>
        <v>68</v>
      </c>
      <c r="K13" s="50">
        <f>COUNTIF($E$1:$E$565, "&gt;"&amp;$K$11)</f>
        <v>0</v>
      </c>
    </row>
    <row r="14" spans="1:11" x14ac:dyDescent="0.2">
      <c r="A14" s="20" t="str">
        <v>successful</v>
      </c>
      <c r="B14" s="5">
        <v>130800</v>
      </c>
      <c r="D14" s="21" t="str">
        <v>failed</v>
      </c>
      <c r="E14" s="5">
        <v>9900</v>
      </c>
      <c r="I14" s="5" t="s">
        <v>2126</v>
      </c>
      <c r="J14" s="49">
        <f>_xlfn.VAR.P($B$1:$B$565)</f>
        <v>1656349600.1253035</v>
      </c>
      <c r="K14" s="49">
        <f>_xlfn.VAR.P($E$1:$E$565)</f>
        <v>4870417597.1350079</v>
      </c>
    </row>
    <row r="15" spans="1:11" x14ac:dyDescent="0.2">
      <c r="A15" s="20" t="str">
        <v>successful</v>
      </c>
      <c r="B15" s="5">
        <v>45900</v>
      </c>
      <c r="D15" s="21" t="str">
        <v>failed</v>
      </c>
      <c r="E15" s="5">
        <v>9500</v>
      </c>
      <c r="I15" s="5" t="s">
        <v>2128</v>
      </c>
      <c r="J15" s="49">
        <f>_xlfn.STDEV.P($B$1:$B$565)</f>
        <v>40698.275149265275</v>
      </c>
      <c r="K15" s="49">
        <f>_xlfn.STDEV.P($E$1:$E$565)</f>
        <v>69788.377235289023</v>
      </c>
    </row>
    <row r="16" spans="1:11" x14ac:dyDescent="0.2">
      <c r="A16" s="20" t="str">
        <v>successful</v>
      </c>
      <c r="B16" s="5">
        <v>9000</v>
      </c>
      <c r="D16" s="21" t="str">
        <v>failed</v>
      </c>
      <c r="E16" s="5">
        <v>100</v>
      </c>
      <c r="I16" s="5" t="s">
        <v>2129</v>
      </c>
      <c r="J16" s="49">
        <f>_xlfn.SKEW.P($B$1:$B$565)</f>
        <v>1.9625492352488187</v>
      </c>
      <c r="K16" s="49">
        <f>_xlfn.SKEW.P($E$1:$E$565)</f>
        <v>0.61404555468039079</v>
      </c>
    </row>
    <row r="17" spans="1:11" x14ac:dyDescent="0.2">
      <c r="A17" s="20" t="str">
        <v>successful</v>
      </c>
      <c r="B17" s="5">
        <v>3500</v>
      </c>
      <c r="D17" s="21" t="str">
        <v>failed</v>
      </c>
      <c r="E17" s="5">
        <v>158100</v>
      </c>
      <c r="J17" s="49"/>
      <c r="K17" s="49"/>
    </row>
    <row r="18" spans="1:11" x14ac:dyDescent="0.2">
      <c r="A18" s="20" t="str">
        <v>successful</v>
      </c>
      <c r="B18" s="5">
        <v>50200</v>
      </c>
      <c r="D18" s="21" t="str">
        <v>failed</v>
      </c>
      <c r="E18" s="5">
        <v>7200</v>
      </c>
      <c r="J18" s="49"/>
      <c r="K18" s="49"/>
    </row>
    <row r="19" spans="1:11" x14ac:dyDescent="0.2">
      <c r="A19" s="20" t="str">
        <v>successful</v>
      </c>
      <c r="B19" s="5">
        <v>9300</v>
      </c>
      <c r="D19" s="21" t="str">
        <v>failed</v>
      </c>
      <c r="E19" s="5">
        <v>6000</v>
      </c>
      <c r="J19" s="49"/>
      <c r="K19" s="49"/>
    </row>
    <row r="20" spans="1:11" x14ac:dyDescent="0.2">
      <c r="A20" s="20" t="str">
        <v>successful</v>
      </c>
      <c r="B20" s="5">
        <v>125500</v>
      </c>
      <c r="D20" s="21" t="str">
        <v>failed</v>
      </c>
      <c r="E20" s="5">
        <v>199200</v>
      </c>
    </row>
    <row r="21" spans="1:11" x14ac:dyDescent="0.2">
      <c r="A21" s="20" t="str">
        <v>successful</v>
      </c>
      <c r="B21" s="5">
        <v>700</v>
      </c>
      <c r="D21" s="21" t="str">
        <v>failed</v>
      </c>
      <c r="E21" s="5">
        <v>4700</v>
      </c>
    </row>
    <row r="22" spans="1:11" x14ac:dyDescent="0.2">
      <c r="A22" s="20" t="str">
        <v>successful</v>
      </c>
      <c r="B22" s="5">
        <v>8100</v>
      </c>
      <c r="D22" s="21" t="str">
        <v>failed</v>
      </c>
      <c r="E22" s="5">
        <v>2800</v>
      </c>
    </row>
    <row r="23" spans="1:11" x14ac:dyDescent="0.2">
      <c r="A23" s="20" t="str">
        <v>successful</v>
      </c>
      <c r="B23" s="5">
        <v>3100</v>
      </c>
      <c r="D23" s="21" t="str">
        <v>failed</v>
      </c>
      <c r="E23" s="5">
        <v>2900</v>
      </c>
    </row>
    <row r="24" spans="1:11" x14ac:dyDescent="0.2">
      <c r="A24" s="20" t="str">
        <v>successful</v>
      </c>
      <c r="B24" s="5">
        <v>8800</v>
      </c>
      <c r="D24" s="21" t="str">
        <v>failed</v>
      </c>
      <c r="E24" s="5">
        <v>122900</v>
      </c>
    </row>
    <row r="25" spans="1:11" x14ac:dyDescent="0.2">
      <c r="A25" s="20" t="str">
        <v>successful</v>
      </c>
      <c r="B25" s="5">
        <v>5600</v>
      </c>
      <c r="D25" s="21" t="str">
        <v>failed</v>
      </c>
      <c r="E25" s="5">
        <v>9500</v>
      </c>
    </row>
    <row r="26" spans="1:11" x14ac:dyDescent="0.2">
      <c r="A26" s="20" t="str">
        <v>successful</v>
      </c>
      <c r="B26" s="5">
        <v>1800</v>
      </c>
      <c r="D26" s="21" t="str">
        <v>failed</v>
      </c>
      <c r="E26" s="5">
        <v>57800</v>
      </c>
    </row>
    <row r="27" spans="1:11" x14ac:dyDescent="0.2">
      <c r="A27" s="20" t="str">
        <v>successful</v>
      </c>
      <c r="B27" s="5">
        <v>90200</v>
      </c>
      <c r="D27" s="21" t="str">
        <v>failed</v>
      </c>
      <c r="E27" s="5">
        <v>106400</v>
      </c>
    </row>
    <row r="28" spans="1:11" x14ac:dyDescent="0.2">
      <c r="A28" s="20" t="str">
        <v>successful</v>
      </c>
      <c r="B28" s="5">
        <v>1600</v>
      </c>
      <c r="D28" s="21" t="str">
        <v>failed</v>
      </c>
      <c r="E28" s="5">
        <v>198500</v>
      </c>
    </row>
    <row r="29" spans="1:11" x14ac:dyDescent="0.2">
      <c r="A29" s="20" t="str">
        <v>successful</v>
      </c>
      <c r="B29" s="5">
        <v>3700</v>
      </c>
      <c r="D29" s="21" t="str">
        <v>failed</v>
      </c>
      <c r="E29" s="5">
        <v>7800</v>
      </c>
    </row>
    <row r="30" spans="1:11" x14ac:dyDescent="0.2">
      <c r="A30" s="20" t="str">
        <v>successful</v>
      </c>
      <c r="B30" s="5">
        <v>1500</v>
      </c>
      <c r="D30" s="21" t="str">
        <v>failed</v>
      </c>
      <c r="E30" s="5">
        <v>154300</v>
      </c>
    </row>
    <row r="31" spans="1:11" x14ac:dyDescent="0.2">
      <c r="A31" s="20" t="str">
        <v>successful</v>
      </c>
      <c r="B31" s="5">
        <v>33300</v>
      </c>
      <c r="D31" s="21" t="str">
        <v>failed</v>
      </c>
      <c r="E31" s="5">
        <v>97800</v>
      </c>
    </row>
    <row r="32" spans="1:11" x14ac:dyDescent="0.2">
      <c r="A32" s="20" t="str">
        <v>successful</v>
      </c>
      <c r="B32" s="5">
        <v>7200</v>
      </c>
      <c r="D32" s="21" t="str">
        <v>failed</v>
      </c>
      <c r="E32" s="5">
        <v>100</v>
      </c>
    </row>
    <row r="33" spans="1:5" x14ac:dyDescent="0.2">
      <c r="A33" s="20" t="str">
        <v>successful</v>
      </c>
      <c r="B33" s="5">
        <v>8800</v>
      </c>
      <c r="D33" s="21" t="str">
        <v>failed</v>
      </c>
      <c r="E33" s="5">
        <v>10000</v>
      </c>
    </row>
    <row r="34" spans="1:5" x14ac:dyDescent="0.2">
      <c r="A34" s="20" t="str">
        <v>successful</v>
      </c>
      <c r="B34" s="5">
        <v>6600</v>
      </c>
      <c r="D34" s="21" t="str">
        <v>failed</v>
      </c>
      <c r="E34" s="5">
        <v>5200</v>
      </c>
    </row>
    <row r="35" spans="1:5" x14ac:dyDescent="0.2">
      <c r="A35" s="20" t="str">
        <v>successful</v>
      </c>
      <c r="B35" s="5">
        <v>8000</v>
      </c>
      <c r="D35" s="21" t="str">
        <v>failed</v>
      </c>
      <c r="E35" s="5">
        <v>142400</v>
      </c>
    </row>
    <row r="36" spans="1:5" x14ac:dyDescent="0.2">
      <c r="A36" s="20" t="str">
        <v>successful</v>
      </c>
      <c r="B36" s="5">
        <v>2900</v>
      </c>
      <c r="D36" s="21" t="str">
        <v>failed</v>
      </c>
      <c r="E36" s="5">
        <v>166700</v>
      </c>
    </row>
    <row r="37" spans="1:5" x14ac:dyDescent="0.2">
      <c r="A37" s="20" t="str">
        <v>successful</v>
      </c>
      <c r="B37" s="5">
        <v>2700</v>
      </c>
      <c r="D37" s="21" t="str">
        <v>failed</v>
      </c>
      <c r="E37" s="5">
        <v>7200</v>
      </c>
    </row>
    <row r="38" spans="1:5" x14ac:dyDescent="0.2">
      <c r="A38" s="20" t="str">
        <v>successful</v>
      </c>
      <c r="B38" s="5">
        <v>1400</v>
      </c>
      <c r="D38" s="21" t="str">
        <v>failed</v>
      </c>
      <c r="E38" s="5">
        <v>136800</v>
      </c>
    </row>
    <row r="39" spans="1:5" x14ac:dyDescent="0.2">
      <c r="A39" s="20" t="str">
        <v>successful</v>
      </c>
      <c r="B39" s="5">
        <v>94200</v>
      </c>
      <c r="D39" s="21" t="str">
        <v>failed</v>
      </c>
      <c r="E39" s="5">
        <v>177700</v>
      </c>
    </row>
    <row r="40" spans="1:5" x14ac:dyDescent="0.2">
      <c r="A40" s="20" t="str">
        <v>successful</v>
      </c>
      <c r="B40" s="5">
        <v>2000</v>
      </c>
      <c r="D40" s="21" t="str">
        <v>failed</v>
      </c>
      <c r="E40" s="5">
        <v>180200</v>
      </c>
    </row>
    <row r="41" spans="1:5" x14ac:dyDescent="0.2">
      <c r="A41" s="20" t="str">
        <v>successful</v>
      </c>
      <c r="B41" s="5">
        <v>6100</v>
      </c>
      <c r="D41" s="21" t="str">
        <v>failed</v>
      </c>
      <c r="E41" s="5">
        <v>103200</v>
      </c>
    </row>
    <row r="42" spans="1:5" x14ac:dyDescent="0.2">
      <c r="A42" s="20" t="str">
        <v>successful</v>
      </c>
      <c r="B42" s="5">
        <v>72600</v>
      </c>
      <c r="D42" s="21" t="str">
        <v>failed</v>
      </c>
      <c r="E42" s="5">
        <v>99500</v>
      </c>
    </row>
    <row r="43" spans="1:5" x14ac:dyDescent="0.2">
      <c r="A43" s="20" t="str">
        <v>successful</v>
      </c>
      <c r="B43" s="5">
        <v>5700</v>
      </c>
      <c r="D43" s="21" t="str">
        <v>failed</v>
      </c>
      <c r="E43" s="5">
        <v>7700</v>
      </c>
    </row>
    <row r="44" spans="1:5" x14ac:dyDescent="0.2">
      <c r="A44" s="20" t="str">
        <v>successful</v>
      </c>
      <c r="B44" s="5">
        <v>128000</v>
      </c>
      <c r="D44" s="21" t="str">
        <v>failed</v>
      </c>
      <c r="E44" s="5">
        <v>9600</v>
      </c>
    </row>
    <row r="45" spans="1:5" x14ac:dyDescent="0.2">
      <c r="A45" s="20" t="str">
        <v>successful</v>
      </c>
      <c r="B45" s="5">
        <v>6000</v>
      </c>
      <c r="D45" s="21" t="str">
        <v>failed</v>
      </c>
      <c r="E45" s="5">
        <v>92100</v>
      </c>
    </row>
    <row r="46" spans="1:5" x14ac:dyDescent="0.2">
      <c r="A46" s="20" t="str">
        <v>successful</v>
      </c>
      <c r="B46" s="5">
        <v>600</v>
      </c>
      <c r="D46" s="21" t="str">
        <v>failed</v>
      </c>
      <c r="E46" s="5">
        <v>100</v>
      </c>
    </row>
    <row r="47" spans="1:5" x14ac:dyDescent="0.2">
      <c r="A47" s="20" t="str">
        <v>successful</v>
      </c>
      <c r="B47" s="5">
        <v>1400</v>
      </c>
      <c r="D47" s="21" t="str">
        <v>failed</v>
      </c>
      <c r="E47" s="5">
        <v>137200</v>
      </c>
    </row>
    <row r="48" spans="1:5" x14ac:dyDescent="0.2">
      <c r="A48" s="20" t="str">
        <v>successful</v>
      </c>
      <c r="B48" s="5">
        <v>3900</v>
      </c>
      <c r="D48" s="21" t="str">
        <v>failed</v>
      </c>
      <c r="E48" s="5">
        <v>189400</v>
      </c>
    </row>
    <row r="49" spans="1:5" x14ac:dyDescent="0.2">
      <c r="A49" s="20" t="str">
        <v>successful</v>
      </c>
      <c r="B49" s="5">
        <v>9700</v>
      </c>
      <c r="D49" s="21" t="str">
        <v>failed</v>
      </c>
      <c r="E49" s="5">
        <v>171300</v>
      </c>
    </row>
    <row r="50" spans="1:5" x14ac:dyDescent="0.2">
      <c r="A50" s="20" t="str">
        <v>successful</v>
      </c>
      <c r="B50" s="5">
        <v>4500</v>
      </c>
      <c r="D50" s="21" t="str">
        <v>failed</v>
      </c>
      <c r="E50" s="5">
        <v>139500</v>
      </c>
    </row>
    <row r="51" spans="1:5" x14ac:dyDescent="0.2">
      <c r="A51" s="20" t="str">
        <v>successful</v>
      </c>
      <c r="B51" s="5">
        <v>1100</v>
      </c>
      <c r="D51" s="21" t="str">
        <v>failed</v>
      </c>
      <c r="E51" s="5">
        <v>4200</v>
      </c>
    </row>
    <row r="52" spans="1:5" x14ac:dyDescent="0.2">
      <c r="A52" s="20" t="str">
        <v>successful</v>
      </c>
      <c r="B52" s="5">
        <v>16800</v>
      </c>
      <c r="D52" s="21" t="str">
        <v>failed</v>
      </c>
      <c r="E52" s="5">
        <v>5500</v>
      </c>
    </row>
    <row r="53" spans="1:5" x14ac:dyDescent="0.2">
      <c r="A53" s="20" t="str">
        <v>successful</v>
      </c>
      <c r="B53" s="5">
        <v>1000</v>
      </c>
      <c r="D53" s="21" t="str">
        <v>failed</v>
      </c>
      <c r="E53" s="5">
        <v>128100</v>
      </c>
    </row>
    <row r="54" spans="1:5" x14ac:dyDescent="0.2">
      <c r="A54" s="20" t="str">
        <v>successful</v>
      </c>
      <c r="B54" s="5">
        <v>31400</v>
      </c>
      <c r="D54" s="21" t="str">
        <v>failed</v>
      </c>
      <c r="E54" s="5">
        <v>188100</v>
      </c>
    </row>
    <row r="55" spans="1:5" x14ac:dyDescent="0.2">
      <c r="A55" s="20" t="str">
        <v>successful</v>
      </c>
      <c r="B55" s="5">
        <v>4900</v>
      </c>
      <c r="D55" s="21" t="str">
        <v>failed</v>
      </c>
      <c r="E55" s="5">
        <v>4900</v>
      </c>
    </row>
    <row r="56" spans="1:5" x14ac:dyDescent="0.2">
      <c r="A56" s="20" t="str">
        <v>successful</v>
      </c>
      <c r="B56" s="5">
        <v>7400</v>
      </c>
      <c r="D56" s="21" t="str">
        <v>failed</v>
      </c>
      <c r="E56" s="5">
        <v>800</v>
      </c>
    </row>
    <row r="57" spans="1:5" x14ac:dyDescent="0.2">
      <c r="A57" s="20" t="str">
        <v>successful</v>
      </c>
      <c r="B57" s="5">
        <v>4800</v>
      </c>
      <c r="D57" s="21" t="str">
        <v>failed</v>
      </c>
      <c r="E57" s="5">
        <v>181200</v>
      </c>
    </row>
    <row r="58" spans="1:5" x14ac:dyDescent="0.2">
      <c r="A58" s="20" t="str">
        <v>successful</v>
      </c>
      <c r="B58" s="5">
        <v>3400</v>
      </c>
      <c r="D58" s="21" t="str">
        <v>failed</v>
      </c>
      <c r="E58" s="5">
        <v>115000</v>
      </c>
    </row>
    <row r="59" spans="1:5" x14ac:dyDescent="0.2">
      <c r="A59" s="20" t="str">
        <v>successful</v>
      </c>
      <c r="B59" s="5">
        <v>20000</v>
      </c>
      <c r="D59" s="21" t="str">
        <v>failed</v>
      </c>
      <c r="E59" s="5">
        <v>7200</v>
      </c>
    </row>
    <row r="60" spans="1:5" x14ac:dyDescent="0.2">
      <c r="A60" s="20" t="str">
        <v>successful</v>
      </c>
      <c r="B60" s="5">
        <v>2900</v>
      </c>
      <c r="D60" s="21" t="str">
        <v>failed</v>
      </c>
      <c r="E60" s="5">
        <v>8600</v>
      </c>
    </row>
    <row r="61" spans="1:5" x14ac:dyDescent="0.2">
      <c r="A61" s="20" t="str">
        <v>successful</v>
      </c>
      <c r="B61" s="5">
        <v>900</v>
      </c>
      <c r="D61" s="21" t="str">
        <v>failed</v>
      </c>
      <c r="E61" s="5">
        <v>5100</v>
      </c>
    </row>
    <row r="62" spans="1:5" x14ac:dyDescent="0.2">
      <c r="A62" s="20" t="str">
        <v>successful</v>
      </c>
      <c r="B62" s="5">
        <v>69700</v>
      </c>
      <c r="D62" s="21" t="str">
        <v>failed</v>
      </c>
      <c r="E62" s="5">
        <v>1000</v>
      </c>
    </row>
    <row r="63" spans="1:5" x14ac:dyDescent="0.2">
      <c r="A63" s="20" t="str">
        <v>successful</v>
      </c>
      <c r="B63" s="5">
        <v>1300</v>
      </c>
      <c r="D63" s="21" t="str">
        <v>failed</v>
      </c>
      <c r="E63" s="5">
        <v>88800</v>
      </c>
    </row>
    <row r="64" spans="1:5" x14ac:dyDescent="0.2">
      <c r="A64" s="20" t="str">
        <v>successful</v>
      </c>
      <c r="B64" s="5">
        <v>7600</v>
      </c>
      <c r="D64" s="21" t="str">
        <v>failed</v>
      </c>
      <c r="E64" s="5">
        <v>8200</v>
      </c>
    </row>
    <row r="65" spans="1:5" x14ac:dyDescent="0.2">
      <c r="A65" s="20" t="str">
        <v>successful</v>
      </c>
      <c r="B65" s="5">
        <v>900</v>
      </c>
      <c r="D65" s="21" t="str">
        <v>failed</v>
      </c>
      <c r="E65" s="5">
        <v>3700</v>
      </c>
    </row>
    <row r="66" spans="1:5" x14ac:dyDescent="0.2">
      <c r="A66" s="20" t="str">
        <v>successful</v>
      </c>
      <c r="B66" s="5">
        <v>3700</v>
      </c>
      <c r="D66" s="21" t="str">
        <v>failed</v>
      </c>
      <c r="E66" s="5">
        <v>8400</v>
      </c>
    </row>
    <row r="67" spans="1:5" x14ac:dyDescent="0.2">
      <c r="A67" s="20" t="str">
        <v>successful</v>
      </c>
      <c r="B67" s="5">
        <v>119200</v>
      </c>
      <c r="D67" s="21" t="str">
        <v>failed</v>
      </c>
      <c r="E67" s="5">
        <v>42600</v>
      </c>
    </row>
    <row r="68" spans="1:5" x14ac:dyDescent="0.2">
      <c r="A68" s="20" t="str">
        <v>successful</v>
      </c>
      <c r="B68" s="5">
        <v>6800</v>
      </c>
      <c r="D68" s="21" t="str">
        <v>failed</v>
      </c>
      <c r="E68" s="5">
        <v>6600</v>
      </c>
    </row>
    <row r="69" spans="1:5" x14ac:dyDescent="0.2">
      <c r="A69" s="20" t="str">
        <v>successful</v>
      </c>
      <c r="B69" s="5">
        <v>3900</v>
      </c>
      <c r="D69" s="21" t="str">
        <v>failed</v>
      </c>
      <c r="E69" s="5">
        <v>8200</v>
      </c>
    </row>
    <row r="70" spans="1:5" x14ac:dyDescent="0.2">
      <c r="A70" s="20" t="str">
        <v>successful</v>
      </c>
      <c r="B70" s="5">
        <v>3500</v>
      </c>
      <c r="D70" s="21" t="str">
        <v>failed</v>
      </c>
      <c r="E70" s="5">
        <v>63200</v>
      </c>
    </row>
    <row r="71" spans="1:5" x14ac:dyDescent="0.2">
      <c r="A71" s="20" t="str">
        <v>successful</v>
      </c>
      <c r="B71" s="5">
        <v>1500</v>
      </c>
      <c r="D71" s="21" t="str">
        <v>failed</v>
      </c>
      <c r="E71" s="5">
        <v>1800</v>
      </c>
    </row>
    <row r="72" spans="1:5" x14ac:dyDescent="0.2">
      <c r="A72" s="20" t="str">
        <v>successful</v>
      </c>
      <c r="B72" s="5">
        <v>61400</v>
      </c>
      <c r="D72" s="21" t="str">
        <v>failed</v>
      </c>
      <c r="E72" s="5">
        <v>100</v>
      </c>
    </row>
    <row r="73" spans="1:5" x14ac:dyDescent="0.2">
      <c r="A73" s="20" t="str">
        <v>successful</v>
      </c>
      <c r="B73" s="5">
        <v>4700</v>
      </c>
      <c r="D73" s="21" t="str">
        <v>failed</v>
      </c>
      <c r="E73" s="5">
        <v>75000</v>
      </c>
    </row>
    <row r="74" spans="1:5" x14ac:dyDescent="0.2">
      <c r="A74" s="20" t="str">
        <v>successful</v>
      </c>
      <c r="B74" s="5">
        <v>3300</v>
      </c>
      <c r="D74" s="21" t="str">
        <v>failed</v>
      </c>
      <c r="E74" s="5">
        <v>9400</v>
      </c>
    </row>
    <row r="75" spans="1:5" x14ac:dyDescent="0.2">
      <c r="A75" s="20" t="str">
        <v>successful</v>
      </c>
      <c r="B75" s="5">
        <v>1900</v>
      </c>
      <c r="D75" s="21" t="str">
        <v>failed</v>
      </c>
      <c r="E75" s="5">
        <v>104400</v>
      </c>
    </row>
    <row r="76" spans="1:5" x14ac:dyDescent="0.2">
      <c r="A76" s="20" t="str">
        <v>successful</v>
      </c>
      <c r="B76" s="5">
        <v>4900</v>
      </c>
      <c r="D76" s="21" t="str">
        <v>failed</v>
      </c>
      <c r="E76" s="5">
        <v>156800</v>
      </c>
    </row>
    <row r="77" spans="1:5" x14ac:dyDescent="0.2">
      <c r="A77" s="20" t="str">
        <v>successful</v>
      </c>
      <c r="B77" s="5">
        <v>5400</v>
      </c>
      <c r="D77" s="21" t="str">
        <v>failed</v>
      </c>
      <c r="E77" s="5">
        <v>129400</v>
      </c>
    </row>
    <row r="78" spans="1:5" x14ac:dyDescent="0.2">
      <c r="A78" s="20" t="str">
        <v>successful</v>
      </c>
      <c r="B78" s="5">
        <v>5000</v>
      </c>
      <c r="D78" s="21" t="str">
        <v>failed</v>
      </c>
      <c r="E78" s="5">
        <v>7900</v>
      </c>
    </row>
    <row r="79" spans="1:5" x14ac:dyDescent="0.2">
      <c r="A79" s="20" t="str">
        <v>successful</v>
      </c>
      <c r="B79" s="5">
        <v>75100</v>
      </c>
      <c r="D79" s="21" t="str">
        <v>failed</v>
      </c>
      <c r="E79" s="5">
        <v>121500</v>
      </c>
    </row>
    <row r="80" spans="1:5" x14ac:dyDescent="0.2">
      <c r="A80" s="20" t="str">
        <v>successful</v>
      </c>
      <c r="B80" s="5">
        <v>45300</v>
      </c>
      <c r="D80" s="21" t="str">
        <v>failed</v>
      </c>
      <c r="E80" s="5">
        <v>87300</v>
      </c>
    </row>
    <row r="81" spans="1:5" x14ac:dyDescent="0.2">
      <c r="A81" s="20" t="str">
        <v>successful</v>
      </c>
      <c r="B81" s="5">
        <v>2600</v>
      </c>
      <c r="D81" s="21" t="str">
        <v>failed</v>
      </c>
      <c r="E81" s="5">
        <v>8600</v>
      </c>
    </row>
    <row r="82" spans="1:5" x14ac:dyDescent="0.2">
      <c r="A82" s="20" t="str">
        <v>successful</v>
      </c>
      <c r="B82" s="5">
        <v>5300</v>
      </c>
      <c r="D82" s="21" t="str">
        <v>failed</v>
      </c>
      <c r="E82" s="5">
        <v>39500</v>
      </c>
    </row>
    <row r="83" spans="1:5" x14ac:dyDescent="0.2">
      <c r="A83" s="20" t="str">
        <v>successful</v>
      </c>
      <c r="B83" s="5">
        <v>9600</v>
      </c>
      <c r="D83" s="21" t="str">
        <v>failed</v>
      </c>
      <c r="E83" s="5">
        <v>3200</v>
      </c>
    </row>
    <row r="84" spans="1:5" x14ac:dyDescent="0.2">
      <c r="A84" s="20" t="str">
        <v>successful</v>
      </c>
      <c r="B84" s="5">
        <v>164700</v>
      </c>
      <c r="D84" s="21" t="str">
        <v>failed</v>
      </c>
      <c r="E84" s="5">
        <v>100</v>
      </c>
    </row>
    <row r="85" spans="1:5" x14ac:dyDescent="0.2">
      <c r="A85" s="20" t="str">
        <v>successful</v>
      </c>
      <c r="B85" s="5">
        <v>3300</v>
      </c>
      <c r="D85" s="21" t="str">
        <v>failed</v>
      </c>
      <c r="E85" s="5">
        <v>7100</v>
      </c>
    </row>
    <row r="86" spans="1:5" x14ac:dyDescent="0.2">
      <c r="A86" s="20" t="str">
        <v>successful</v>
      </c>
      <c r="B86" s="5">
        <v>4500</v>
      </c>
      <c r="D86" s="21" t="str">
        <v>failed</v>
      </c>
      <c r="E86" s="5">
        <v>121500</v>
      </c>
    </row>
    <row r="87" spans="1:5" x14ac:dyDescent="0.2">
      <c r="A87" s="20" t="str">
        <v>successful</v>
      </c>
      <c r="B87" s="5">
        <v>1800</v>
      </c>
      <c r="D87" s="21" t="str">
        <v>failed</v>
      </c>
      <c r="E87" s="5">
        <v>4100</v>
      </c>
    </row>
    <row r="88" spans="1:5" x14ac:dyDescent="0.2">
      <c r="A88" s="20" t="str">
        <v>successful</v>
      </c>
      <c r="B88" s="5">
        <v>5500</v>
      </c>
      <c r="D88" s="21" t="str">
        <v>failed</v>
      </c>
      <c r="E88" s="5">
        <v>84300</v>
      </c>
    </row>
    <row r="89" spans="1:5" x14ac:dyDescent="0.2">
      <c r="A89" s="20" t="str">
        <v>successful</v>
      </c>
      <c r="B89" s="5">
        <v>64300</v>
      </c>
      <c r="D89" s="21" t="str">
        <v>failed</v>
      </c>
      <c r="E89" s="5">
        <v>111900</v>
      </c>
    </row>
    <row r="90" spans="1:5" x14ac:dyDescent="0.2">
      <c r="A90" s="20" t="str">
        <v>successful</v>
      </c>
      <c r="B90" s="5">
        <v>5000</v>
      </c>
      <c r="D90" s="21" t="str">
        <v>failed</v>
      </c>
      <c r="E90" s="5">
        <v>2400</v>
      </c>
    </row>
    <row r="91" spans="1:5" x14ac:dyDescent="0.2">
      <c r="A91" s="20" t="str">
        <v>successful</v>
      </c>
      <c r="B91" s="5">
        <v>5400</v>
      </c>
      <c r="D91" s="21" t="str">
        <v>failed</v>
      </c>
      <c r="E91" s="5">
        <v>5500</v>
      </c>
    </row>
    <row r="92" spans="1:5" x14ac:dyDescent="0.2">
      <c r="A92" s="20" t="str">
        <v>successful</v>
      </c>
      <c r="B92" s="5">
        <v>9000</v>
      </c>
      <c r="D92" s="21" t="str">
        <v>failed</v>
      </c>
      <c r="E92" s="5">
        <v>164500</v>
      </c>
    </row>
    <row r="93" spans="1:5" x14ac:dyDescent="0.2">
      <c r="A93" s="20" t="str">
        <v>successful</v>
      </c>
      <c r="B93" s="5">
        <v>25000</v>
      </c>
      <c r="D93" s="21" t="str">
        <v>failed</v>
      </c>
      <c r="E93" s="5">
        <v>8100</v>
      </c>
    </row>
    <row r="94" spans="1:5" x14ac:dyDescent="0.2">
      <c r="A94" s="20" t="str">
        <v>successful</v>
      </c>
      <c r="B94" s="5">
        <v>8300</v>
      </c>
      <c r="D94" s="21" t="str">
        <v>failed</v>
      </c>
      <c r="E94" s="5">
        <v>9800</v>
      </c>
    </row>
    <row r="95" spans="1:5" x14ac:dyDescent="0.2">
      <c r="A95" s="20" t="str">
        <v>successful</v>
      </c>
      <c r="B95" s="5">
        <v>9300</v>
      </c>
      <c r="D95" s="21" t="str">
        <v>failed</v>
      </c>
      <c r="E95" s="5">
        <v>5600</v>
      </c>
    </row>
    <row r="96" spans="1:5" x14ac:dyDescent="0.2">
      <c r="A96" s="20" t="str">
        <v>successful</v>
      </c>
      <c r="B96" s="5">
        <v>6200</v>
      </c>
      <c r="D96" s="21" t="str">
        <v>failed</v>
      </c>
      <c r="E96" s="5">
        <v>168600</v>
      </c>
    </row>
    <row r="97" spans="1:5" x14ac:dyDescent="0.2">
      <c r="A97" s="20" t="str">
        <v>successful</v>
      </c>
      <c r="B97" s="5">
        <v>41500</v>
      </c>
      <c r="D97" s="21" t="str">
        <v>failed</v>
      </c>
      <c r="E97" s="5">
        <v>7300</v>
      </c>
    </row>
    <row r="98" spans="1:5" x14ac:dyDescent="0.2">
      <c r="A98" s="20" t="str">
        <v>successful</v>
      </c>
      <c r="B98" s="5">
        <v>2100</v>
      </c>
      <c r="D98" s="21" t="str">
        <v>failed</v>
      </c>
      <c r="E98" s="5">
        <v>192900</v>
      </c>
    </row>
    <row r="99" spans="1:5" x14ac:dyDescent="0.2">
      <c r="A99" s="20" t="str">
        <v>successful</v>
      </c>
      <c r="B99" s="5">
        <v>191200</v>
      </c>
      <c r="D99" s="21" t="str">
        <v>failed</v>
      </c>
      <c r="E99" s="5">
        <v>6100</v>
      </c>
    </row>
    <row r="100" spans="1:5" x14ac:dyDescent="0.2">
      <c r="A100" s="20" t="str">
        <v>successful</v>
      </c>
      <c r="B100" s="5">
        <v>8000</v>
      </c>
      <c r="D100" s="21" t="str">
        <v>failed</v>
      </c>
      <c r="E100" s="5">
        <v>7200</v>
      </c>
    </row>
    <row r="101" spans="1:5" x14ac:dyDescent="0.2">
      <c r="A101" s="20" t="str">
        <v>successful</v>
      </c>
      <c r="B101" s="5">
        <v>6100</v>
      </c>
      <c r="D101" s="21" t="str">
        <v>failed</v>
      </c>
      <c r="E101" s="5">
        <v>3800</v>
      </c>
    </row>
    <row r="102" spans="1:5" x14ac:dyDescent="0.2">
      <c r="A102" s="20" t="str">
        <v>successful</v>
      </c>
      <c r="B102" s="5">
        <v>3500</v>
      </c>
      <c r="D102" s="21" t="str">
        <v>failed</v>
      </c>
      <c r="E102" s="5">
        <v>100</v>
      </c>
    </row>
    <row r="103" spans="1:5" x14ac:dyDescent="0.2">
      <c r="A103" s="20" t="str">
        <v>successful</v>
      </c>
      <c r="B103" s="5">
        <v>150500</v>
      </c>
      <c r="D103" s="21" t="str">
        <v>failed</v>
      </c>
      <c r="E103" s="5">
        <v>76100</v>
      </c>
    </row>
    <row r="104" spans="1:5" x14ac:dyDescent="0.2">
      <c r="A104" s="20" t="str">
        <v>successful</v>
      </c>
      <c r="B104" s="5">
        <v>90400</v>
      </c>
      <c r="D104" s="21" t="str">
        <v>failed</v>
      </c>
      <c r="E104" s="5">
        <v>3400</v>
      </c>
    </row>
    <row r="105" spans="1:5" x14ac:dyDescent="0.2">
      <c r="A105" s="20" t="str">
        <v>successful</v>
      </c>
      <c r="B105" s="5">
        <v>9800</v>
      </c>
      <c r="D105" s="21" t="str">
        <v>failed</v>
      </c>
      <c r="E105" s="5">
        <v>6500</v>
      </c>
    </row>
    <row r="106" spans="1:5" x14ac:dyDescent="0.2">
      <c r="A106" s="20" t="str">
        <v>successful</v>
      </c>
      <c r="B106" s="5">
        <v>2600</v>
      </c>
      <c r="D106" s="21" t="str">
        <v>failed</v>
      </c>
      <c r="E106" s="5">
        <v>118200</v>
      </c>
    </row>
    <row r="107" spans="1:5" x14ac:dyDescent="0.2">
      <c r="A107" s="20" t="str">
        <v>successful</v>
      </c>
      <c r="B107" s="5">
        <v>23300</v>
      </c>
      <c r="D107" s="21" t="str">
        <v>failed</v>
      </c>
      <c r="E107" s="5">
        <v>7800</v>
      </c>
    </row>
    <row r="108" spans="1:5" x14ac:dyDescent="0.2">
      <c r="A108" s="20" t="str">
        <v>successful</v>
      </c>
      <c r="B108" s="5">
        <v>96700</v>
      </c>
      <c r="D108" s="21" t="str">
        <v>failed</v>
      </c>
      <c r="E108" s="5">
        <v>9500</v>
      </c>
    </row>
    <row r="109" spans="1:5" x14ac:dyDescent="0.2">
      <c r="A109" s="20" t="str">
        <v>successful</v>
      </c>
      <c r="B109" s="5">
        <v>600</v>
      </c>
      <c r="D109" s="21" t="str">
        <v>failed</v>
      </c>
      <c r="E109" s="5">
        <v>9600</v>
      </c>
    </row>
    <row r="110" spans="1:5" x14ac:dyDescent="0.2">
      <c r="A110" s="20" t="str">
        <v>successful</v>
      </c>
      <c r="B110" s="5">
        <v>38800</v>
      </c>
      <c r="D110" s="21" t="str">
        <v>failed</v>
      </c>
      <c r="E110" s="5">
        <v>6600</v>
      </c>
    </row>
    <row r="111" spans="1:5" x14ac:dyDescent="0.2">
      <c r="A111" s="20" t="str">
        <v>successful</v>
      </c>
      <c r="B111" s="5">
        <v>44500</v>
      </c>
      <c r="D111" s="21" t="str">
        <v>failed</v>
      </c>
      <c r="E111" s="5">
        <v>5700</v>
      </c>
    </row>
    <row r="112" spans="1:5" x14ac:dyDescent="0.2">
      <c r="A112" s="20" t="str">
        <v>successful</v>
      </c>
      <c r="B112" s="5">
        <v>56000</v>
      </c>
      <c r="D112" s="21" t="str">
        <v>failed</v>
      </c>
      <c r="E112" s="5">
        <v>84400</v>
      </c>
    </row>
    <row r="113" spans="1:5" x14ac:dyDescent="0.2">
      <c r="A113" s="20" t="str">
        <v>successful</v>
      </c>
      <c r="B113" s="5">
        <v>27100</v>
      </c>
      <c r="D113" s="21" t="str">
        <v>failed</v>
      </c>
      <c r="E113" s="5">
        <v>170400</v>
      </c>
    </row>
    <row r="114" spans="1:5" x14ac:dyDescent="0.2">
      <c r="A114" s="20" t="str">
        <v>successful</v>
      </c>
      <c r="B114" s="5">
        <v>3600</v>
      </c>
      <c r="D114" s="21" t="str">
        <v>failed</v>
      </c>
      <c r="E114" s="5">
        <v>8900</v>
      </c>
    </row>
    <row r="115" spans="1:5" x14ac:dyDescent="0.2">
      <c r="A115" s="20" t="str">
        <v>successful</v>
      </c>
      <c r="B115" s="5">
        <v>60200</v>
      </c>
      <c r="D115" s="21" t="str">
        <v>failed</v>
      </c>
      <c r="E115" s="5">
        <v>6500</v>
      </c>
    </row>
    <row r="116" spans="1:5" x14ac:dyDescent="0.2">
      <c r="A116" s="20" t="str">
        <v>successful</v>
      </c>
      <c r="B116" s="5">
        <v>7100</v>
      </c>
      <c r="D116" s="21" t="str">
        <v>failed</v>
      </c>
      <c r="E116" s="5">
        <v>7200</v>
      </c>
    </row>
    <row r="117" spans="1:5" x14ac:dyDescent="0.2">
      <c r="A117" s="20" t="str">
        <v>successful</v>
      </c>
      <c r="B117" s="5">
        <v>15800</v>
      </c>
      <c r="D117" s="21" t="str">
        <v>failed</v>
      </c>
      <c r="E117" s="5">
        <v>2600</v>
      </c>
    </row>
    <row r="118" spans="1:5" x14ac:dyDescent="0.2">
      <c r="A118" s="20" t="str">
        <v>successful</v>
      </c>
      <c r="B118" s="5">
        <v>54700</v>
      </c>
      <c r="D118" s="21" t="str">
        <v>failed</v>
      </c>
      <c r="E118" s="5">
        <v>70700</v>
      </c>
    </row>
    <row r="119" spans="1:5" x14ac:dyDescent="0.2">
      <c r="A119" s="20" t="str">
        <v>successful</v>
      </c>
      <c r="B119" s="5">
        <v>2100</v>
      </c>
      <c r="D119" s="21" t="str">
        <v>failed</v>
      </c>
      <c r="E119" s="5">
        <v>37100</v>
      </c>
    </row>
    <row r="120" spans="1:5" x14ac:dyDescent="0.2">
      <c r="A120" s="20" t="str">
        <v>successful</v>
      </c>
      <c r="B120" s="5">
        <v>143900</v>
      </c>
      <c r="D120" s="21" t="str">
        <v>failed</v>
      </c>
      <c r="E120" s="5">
        <v>114300</v>
      </c>
    </row>
    <row r="121" spans="1:5" x14ac:dyDescent="0.2">
      <c r="A121" s="20" t="str">
        <v>successful</v>
      </c>
      <c r="B121" s="5">
        <v>1300</v>
      </c>
      <c r="D121" s="21" t="str">
        <v>failed</v>
      </c>
      <c r="E121" s="5">
        <v>47900</v>
      </c>
    </row>
    <row r="122" spans="1:5" x14ac:dyDescent="0.2">
      <c r="A122" s="20" t="str">
        <v>successful</v>
      </c>
      <c r="B122" s="5">
        <v>1000</v>
      </c>
      <c r="D122" s="21" t="str">
        <v>failed</v>
      </c>
      <c r="E122" s="5">
        <v>9000</v>
      </c>
    </row>
    <row r="123" spans="1:5" x14ac:dyDescent="0.2">
      <c r="A123" s="20" t="str">
        <v>successful</v>
      </c>
      <c r="B123" s="5">
        <v>196900</v>
      </c>
      <c r="D123" s="21" t="str">
        <v>failed</v>
      </c>
      <c r="E123" s="5">
        <v>197600</v>
      </c>
    </row>
    <row r="124" spans="1:5" x14ac:dyDescent="0.2">
      <c r="A124" s="20" t="str">
        <v>successful</v>
      </c>
      <c r="B124" s="5">
        <v>8100</v>
      </c>
      <c r="D124" s="21" t="str">
        <v>failed</v>
      </c>
      <c r="E124" s="5">
        <v>157600</v>
      </c>
    </row>
    <row r="125" spans="1:5" x14ac:dyDescent="0.2">
      <c r="A125" s="20" t="str">
        <v>successful</v>
      </c>
      <c r="B125" s="5">
        <v>87900</v>
      </c>
      <c r="D125" s="21" t="str">
        <v>failed</v>
      </c>
      <c r="E125" s="5">
        <v>8000</v>
      </c>
    </row>
    <row r="126" spans="1:5" x14ac:dyDescent="0.2">
      <c r="A126" s="20" t="str">
        <v>successful</v>
      </c>
      <c r="B126" s="5">
        <v>1400</v>
      </c>
      <c r="D126" s="21" t="str">
        <v>failed</v>
      </c>
      <c r="E126" s="5">
        <v>199000</v>
      </c>
    </row>
    <row r="127" spans="1:5" x14ac:dyDescent="0.2">
      <c r="A127" s="20" t="str">
        <v>successful</v>
      </c>
      <c r="B127" s="5">
        <v>121700</v>
      </c>
      <c r="D127" s="21" t="str">
        <v>failed</v>
      </c>
      <c r="E127" s="5">
        <v>180800</v>
      </c>
    </row>
    <row r="128" spans="1:5" x14ac:dyDescent="0.2">
      <c r="A128" s="20" t="str">
        <v>successful</v>
      </c>
      <c r="B128" s="5">
        <v>5700</v>
      </c>
      <c r="D128" s="21" t="str">
        <v>failed</v>
      </c>
      <c r="E128" s="5">
        <v>100</v>
      </c>
    </row>
    <row r="129" spans="1:5" x14ac:dyDescent="0.2">
      <c r="A129" s="20" t="str">
        <v>successful</v>
      </c>
      <c r="B129" s="5">
        <v>41700</v>
      </c>
      <c r="D129" s="21" t="str">
        <v>failed</v>
      </c>
      <c r="E129" s="5">
        <v>2800</v>
      </c>
    </row>
    <row r="130" spans="1:5" x14ac:dyDescent="0.2">
      <c r="A130" s="20" t="str">
        <v>successful</v>
      </c>
      <c r="B130" s="5">
        <v>4800</v>
      </c>
      <c r="D130" s="21" t="str">
        <v>failed</v>
      </c>
      <c r="E130" s="5">
        <v>9300</v>
      </c>
    </row>
    <row r="131" spans="1:5" x14ac:dyDescent="0.2">
      <c r="A131" s="20" t="str">
        <v>successful</v>
      </c>
      <c r="B131" s="5">
        <v>46300</v>
      </c>
      <c r="D131" s="21" t="str">
        <v>failed</v>
      </c>
      <c r="E131" s="5">
        <v>9700</v>
      </c>
    </row>
    <row r="132" spans="1:5" x14ac:dyDescent="0.2">
      <c r="A132" s="20" t="str">
        <v>successful</v>
      </c>
      <c r="B132" s="5">
        <v>67800</v>
      </c>
      <c r="D132" s="21" t="str">
        <v>failed</v>
      </c>
      <c r="E132" s="5">
        <v>9900</v>
      </c>
    </row>
    <row r="133" spans="1:5" x14ac:dyDescent="0.2">
      <c r="A133" s="20" t="str">
        <v>successful</v>
      </c>
      <c r="B133" s="5">
        <v>3000</v>
      </c>
      <c r="D133" s="21" t="str">
        <v>failed</v>
      </c>
      <c r="E133" s="5">
        <v>189200</v>
      </c>
    </row>
    <row r="134" spans="1:5" x14ac:dyDescent="0.2">
      <c r="A134" s="20" t="str">
        <v>successful</v>
      </c>
      <c r="B134" s="5">
        <v>60900</v>
      </c>
      <c r="D134" s="21" t="str">
        <v>failed</v>
      </c>
      <c r="E134" s="5">
        <v>167400</v>
      </c>
    </row>
    <row r="135" spans="1:5" x14ac:dyDescent="0.2">
      <c r="A135" s="20" t="str">
        <v>successful</v>
      </c>
      <c r="B135" s="5">
        <v>137900</v>
      </c>
      <c r="D135" s="21" t="str">
        <v>failed</v>
      </c>
      <c r="E135" s="5">
        <v>2700</v>
      </c>
    </row>
    <row r="136" spans="1:5" x14ac:dyDescent="0.2">
      <c r="A136" s="20" t="str">
        <v>successful</v>
      </c>
      <c r="B136" s="5">
        <v>85600</v>
      </c>
      <c r="D136" s="21" t="str">
        <v>failed</v>
      </c>
      <c r="E136" s="5">
        <v>49700</v>
      </c>
    </row>
    <row r="137" spans="1:5" x14ac:dyDescent="0.2">
      <c r="A137" s="20" t="str">
        <v>successful</v>
      </c>
      <c r="B137" s="5">
        <v>2400</v>
      </c>
      <c r="D137" s="21" t="str">
        <v>failed</v>
      </c>
      <c r="E137" s="5">
        <v>178200</v>
      </c>
    </row>
    <row r="138" spans="1:5" x14ac:dyDescent="0.2">
      <c r="A138" s="20" t="str">
        <v>successful</v>
      </c>
      <c r="B138" s="5">
        <v>3400</v>
      </c>
      <c r="D138" s="21" t="str">
        <v>failed</v>
      </c>
      <c r="E138" s="5">
        <v>7200</v>
      </c>
    </row>
    <row r="139" spans="1:5" x14ac:dyDescent="0.2">
      <c r="A139" s="20" t="str">
        <v>successful</v>
      </c>
      <c r="B139" s="5">
        <v>3800</v>
      </c>
      <c r="D139" s="21" t="str">
        <v>failed</v>
      </c>
      <c r="E139" s="5">
        <v>9100</v>
      </c>
    </row>
    <row r="140" spans="1:5" x14ac:dyDescent="0.2">
      <c r="A140" s="20" t="str">
        <v>successful</v>
      </c>
      <c r="B140" s="5">
        <v>7500</v>
      </c>
      <c r="D140" s="21" t="str">
        <v>failed</v>
      </c>
      <c r="E140" s="5">
        <v>135500</v>
      </c>
    </row>
    <row r="141" spans="1:5" x14ac:dyDescent="0.2">
      <c r="A141" s="20" t="str">
        <v>successful</v>
      </c>
      <c r="B141" s="5">
        <v>9300</v>
      </c>
      <c r="D141" s="21" t="str">
        <v>failed</v>
      </c>
      <c r="E141" s="5">
        <v>109000</v>
      </c>
    </row>
    <row r="142" spans="1:5" x14ac:dyDescent="0.2">
      <c r="A142" s="20" t="str">
        <v>successful</v>
      </c>
      <c r="B142" s="5">
        <v>2400</v>
      </c>
      <c r="D142" s="21" t="str">
        <v>failed</v>
      </c>
      <c r="E142" s="5">
        <v>60400</v>
      </c>
    </row>
    <row r="143" spans="1:5" x14ac:dyDescent="0.2">
      <c r="A143" s="20" t="str">
        <v>successful</v>
      </c>
      <c r="B143" s="5">
        <v>29400</v>
      </c>
      <c r="D143" s="21" t="str">
        <v>failed</v>
      </c>
      <c r="E143" s="5">
        <v>102900</v>
      </c>
    </row>
    <row r="144" spans="1:5" x14ac:dyDescent="0.2">
      <c r="A144" s="20" t="str">
        <v>successful</v>
      </c>
      <c r="B144" s="5">
        <v>168500</v>
      </c>
      <c r="D144" s="21" t="str">
        <v>failed</v>
      </c>
      <c r="E144" s="5">
        <v>97300</v>
      </c>
    </row>
    <row r="145" spans="1:5" x14ac:dyDescent="0.2">
      <c r="A145" s="20" t="str">
        <v>successful</v>
      </c>
      <c r="B145" s="5">
        <v>8400</v>
      </c>
      <c r="D145" s="21" t="str">
        <v>failed</v>
      </c>
      <c r="E145" s="5">
        <v>100</v>
      </c>
    </row>
    <row r="146" spans="1:5" x14ac:dyDescent="0.2">
      <c r="A146" s="20" t="str">
        <v>successful</v>
      </c>
      <c r="B146" s="5">
        <v>2300</v>
      </c>
      <c r="D146" s="21" t="str">
        <v>failed</v>
      </c>
      <c r="E146" s="5">
        <v>7300</v>
      </c>
    </row>
    <row r="147" spans="1:5" x14ac:dyDescent="0.2">
      <c r="A147" s="20" t="str">
        <v>successful</v>
      </c>
      <c r="B147" s="5">
        <v>700</v>
      </c>
      <c r="D147" s="21" t="str">
        <v>failed</v>
      </c>
      <c r="E147" s="5">
        <v>195800</v>
      </c>
    </row>
    <row r="148" spans="1:5" x14ac:dyDescent="0.2">
      <c r="A148" s="20" t="str">
        <v>successful</v>
      </c>
      <c r="B148" s="5">
        <v>2900</v>
      </c>
      <c r="D148" s="21" t="str">
        <v>failed</v>
      </c>
      <c r="E148" s="5">
        <v>29600</v>
      </c>
    </row>
    <row r="149" spans="1:5" x14ac:dyDescent="0.2">
      <c r="A149" s="20" t="str">
        <v>successful</v>
      </c>
      <c r="B149" s="5">
        <v>4500</v>
      </c>
      <c r="D149" s="21" t="str">
        <v>failed</v>
      </c>
      <c r="E149" s="5">
        <v>135600</v>
      </c>
    </row>
    <row r="150" spans="1:5" x14ac:dyDescent="0.2">
      <c r="A150" s="20" t="str">
        <v>successful</v>
      </c>
      <c r="B150" s="5">
        <v>19800</v>
      </c>
      <c r="D150" s="21" t="str">
        <v>failed</v>
      </c>
      <c r="E150" s="5">
        <v>188200</v>
      </c>
    </row>
    <row r="151" spans="1:5" x14ac:dyDescent="0.2">
      <c r="A151" s="20" t="str">
        <v>successful</v>
      </c>
      <c r="B151" s="5">
        <v>6200</v>
      </c>
      <c r="D151" s="21" t="str">
        <v>failed</v>
      </c>
      <c r="E151" s="5">
        <v>113500</v>
      </c>
    </row>
    <row r="152" spans="1:5" x14ac:dyDescent="0.2">
      <c r="A152" s="20" t="str">
        <v>successful</v>
      </c>
      <c r="B152" s="5">
        <v>61500</v>
      </c>
      <c r="D152" s="21" t="str">
        <v>failed</v>
      </c>
      <c r="E152" s="5">
        <v>134600</v>
      </c>
    </row>
    <row r="153" spans="1:5" x14ac:dyDescent="0.2">
      <c r="A153" s="20" t="str">
        <v>successful</v>
      </c>
      <c r="B153" s="5">
        <v>1000</v>
      </c>
      <c r="D153" s="21" t="str">
        <v>failed</v>
      </c>
      <c r="E153" s="5">
        <v>1700</v>
      </c>
    </row>
    <row r="154" spans="1:5" x14ac:dyDescent="0.2">
      <c r="A154" s="20" t="str">
        <v>successful</v>
      </c>
      <c r="B154" s="5">
        <v>4600</v>
      </c>
      <c r="D154" s="21" t="str">
        <v>failed</v>
      </c>
      <c r="E154" s="5">
        <v>163700</v>
      </c>
    </row>
    <row r="155" spans="1:5" x14ac:dyDescent="0.2">
      <c r="A155" s="20" t="str">
        <v>successful</v>
      </c>
      <c r="B155" s="5">
        <v>80500</v>
      </c>
      <c r="D155" s="21" t="str">
        <v>failed</v>
      </c>
      <c r="E155" s="5">
        <v>9400</v>
      </c>
    </row>
    <row r="156" spans="1:5" x14ac:dyDescent="0.2">
      <c r="A156" s="20" t="str">
        <v>successful</v>
      </c>
      <c r="B156" s="5">
        <v>5700</v>
      </c>
      <c r="D156" s="21" t="str">
        <v>failed</v>
      </c>
      <c r="E156" s="5">
        <v>147800</v>
      </c>
    </row>
    <row r="157" spans="1:5" x14ac:dyDescent="0.2">
      <c r="A157" s="20" t="str">
        <v>successful</v>
      </c>
      <c r="B157" s="5">
        <v>5000</v>
      </c>
      <c r="D157" s="21" t="str">
        <v>failed</v>
      </c>
      <c r="E157" s="5">
        <v>5100</v>
      </c>
    </row>
    <row r="158" spans="1:5" x14ac:dyDescent="0.2">
      <c r="A158" s="20" t="str">
        <v>successful</v>
      </c>
      <c r="B158" s="5">
        <v>1800</v>
      </c>
      <c r="D158" s="21" t="str">
        <v>failed</v>
      </c>
      <c r="E158" s="5">
        <v>101400</v>
      </c>
    </row>
    <row r="159" spans="1:5" x14ac:dyDescent="0.2">
      <c r="A159" s="20" t="str">
        <v>successful</v>
      </c>
      <c r="B159" s="5">
        <v>6300</v>
      </c>
      <c r="D159" s="21" t="str">
        <v>failed</v>
      </c>
      <c r="E159" s="5">
        <v>8100</v>
      </c>
    </row>
    <row r="160" spans="1:5" x14ac:dyDescent="0.2">
      <c r="A160" s="20" t="str">
        <v>successful</v>
      </c>
      <c r="B160" s="5">
        <v>1700</v>
      </c>
      <c r="D160" s="21" t="str">
        <v>failed</v>
      </c>
      <c r="E160" s="5">
        <v>7700</v>
      </c>
    </row>
    <row r="161" spans="1:5" x14ac:dyDescent="0.2">
      <c r="A161" s="20" t="str">
        <v>successful</v>
      </c>
      <c r="B161" s="5">
        <v>2900</v>
      </c>
      <c r="D161" s="21" t="str">
        <v>failed</v>
      </c>
      <c r="E161" s="5">
        <v>121400</v>
      </c>
    </row>
    <row r="162" spans="1:5" x14ac:dyDescent="0.2">
      <c r="A162" s="20" t="str">
        <v>successful</v>
      </c>
      <c r="B162" s="5">
        <v>45600</v>
      </c>
      <c r="D162" s="21" t="str">
        <v>failed</v>
      </c>
      <c r="E162" s="5">
        <v>7000</v>
      </c>
    </row>
    <row r="163" spans="1:5" x14ac:dyDescent="0.2">
      <c r="A163" s="20" t="str">
        <v>successful</v>
      </c>
      <c r="B163" s="5">
        <v>4900</v>
      </c>
      <c r="D163" s="21" t="str">
        <v>failed</v>
      </c>
      <c r="E163" s="5">
        <v>6800</v>
      </c>
    </row>
    <row r="164" spans="1:5" x14ac:dyDescent="0.2">
      <c r="A164" s="20" t="str">
        <v>successful</v>
      </c>
      <c r="B164" s="5">
        <v>61600</v>
      </c>
      <c r="D164" s="21" t="str">
        <v>failed</v>
      </c>
      <c r="E164" s="5">
        <v>89900</v>
      </c>
    </row>
    <row r="165" spans="1:5" x14ac:dyDescent="0.2">
      <c r="A165" s="20" t="str">
        <v>successful</v>
      </c>
      <c r="B165" s="5">
        <v>1500</v>
      </c>
      <c r="D165" s="21" t="str">
        <v>failed</v>
      </c>
      <c r="E165" s="5">
        <v>100</v>
      </c>
    </row>
    <row r="166" spans="1:5" x14ac:dyDescent="0.2">
      <c r="A166" s="20" t="str">
        <v>successful</v>
      </c>
      <c r="B166" s="5">
        <v>3500</v>
      </c>
      <c r="D166" s="21" t="str">
        <v>failed</v>
      </c>
      <c r="E166" s="5">
        <v>4800</v>
      </c>
    </row>
    <row r="167" spans="1:5" x14ac:dyDescent="0.2">
      <c r="A167" s="20" t="str">
        <v>successful</v>
      </c>
      <c r="B167" s="5">
        <v>51100</v>
      </c>
      <c r="D167" s="21" t="str">
        <v>failed</v>
      </c>
      <c r="E167" s="5">
        <v>182400</v>
      </c>
    </row>
    <row r="168" spans="1:5" x14ac:dyDescent="0.2">
      <c r="A168" s="20" t="str">
        <v>successful</v>
      </c>
      <c r="B168" s="5">
        <v>7800</v>
      </c>
      <c r="D168" s="21" t="str">
        <v>failed</v>
      </c>
      <c r="E168" s="5">
        <v>4000</v>
      </c>
    </row>
    <row r="169" spans="1:5" x14ac:dyDescent="0.2">
      <c r="A169" s="20" t="str">
        <v>successful</v>
      </c>
      <c r="B169" s="5">
        <v>3900</v>
      </c>
      <c r="D169" s="21" t="str">
        <v>failed</v>
      </c>
      <c r="E169" s="5">
        <v>5000</v>
      </c>
    </row>
    <row r="170" spans="1:5" x14ac:dyDescent="0.2">
      <c r="A170" s="20" t="str">
        <v>successful</v>
      </c>
      <c r="B170" s="5">
        <v>700</v>
      </c>
      <c r="D170" s="21" t="str">
        <v>failed</v>
      </c>
      <c r="E170" s="5">
        <v>6300</v>
      </c>
    </row>
    <row r="171" spans="1:5" x14ac:dyDescent="0.2">
      <c r="A171" s="20" t="str">
        <v>successful</v>
      </c>
      <c r="B171" s="5">
        <v>2700</v>
      </c>
      <c r="D171" s="21" t="str">
        <v>failed</v>
      </c>
      <c r="E171" s="5">
        <v>188800</v>
      </c>
    </row>
    <row r="172" spans="1:5" x14ac:dyDescent="0.2">
      <c r="A172" s="20" t="str">
        <v>successful</v>
      </c>
      <c r="B172" s="5">
        <v>8000</v>
      </c>
      <c r="D172" s="21" t="str">
        <v>failed</v>
      </c>
      <c r="E172" s="5">
        <v>4000</v>
      </c>
    </row>
    <row r="173" spans="1:5" x14ac:dyDescent="0.2">
      <c r="A173" s="20" t="str">
        <v>successful</v>
      </c>
      <c r="B173" s="5">
        <v>2500</v>
      </c>
      <c r="D173" s="21" t="str">
        <v>failed</v>
      </c>
      <c r="E173" s="5">
        <v>153800</v>
      </c>
    </row>
    <row r="174" spans="1:5" x14ac:dyDescent="0.2">
      <c r="A174" s="20" t="str">
        <v>successful</v>
      </c>
      <c r="B174" s="5">
        <v>8400</v>
      </c>
      <c r="D174" s="21" t="str">
        <v>failed</v>
      </c>
      <c r="E174" s="5">
        <v>191500</v>
      </c>
    </row>
    <row r="175" spans="1:5" x14ac:dyDescent="0.2">
      <c r="A175" s="20" t="str">
        <v>successful</v>
      </c>
      <c r="B175" s="5">
        <v>900</v>
      </c>
      <c r="D175" s="21" t="str">
        <v>failed</v>
      </c>
      <c r="E175" s="5">
        <v>8500</v>
      </c>
    </row>
    <row r="176" spans="1:5" x14ac:dyDescent="0.2">
      <c r="A176" s="20" t="str">
        <v>successful</v>
      </c>
      <c r="B176" s="5">
        <v>6300</v>
      </c>
      <c r="D176" s="21" t="str">
        <v>failed</v>
      </c>
      <c r="E176" s="5">
        <v>196600</v>
      </c>
    </row>
    <row r="177" spans="1:5" x14ac:dyDescent="0.2">
      <c r="A177" s="20" t="str">
        <v>successful</v>
      </c>
      <c r="B177" s="5">
        <v>800</v>
      </c>
      <c r="D177" s="21" t="str">
        <v>failed</v>
      </c>
      <c r="E177" s="5">
        <v>4200</v>
      </c>
    </row>
    <row r="178" spans="1:5" x14ac:dyDescent="0.2">
      <c r="A178" s="20" t="str">
        <v>successful</v>
      </c>
      <c r="B178" s="5">
        <v>1800</v>
      </c>
      <c r="D178" s="21" t="str">
        <v>failed</v>
      </c>
      <c r="E178" s="5">
        <v>91400</v>
      </c>
    </row>
    <row r="179" spans="1:5" x14ac:dyDescent="0.2">
      <c r="A179" s="20" t="str">
        <v>successful</v>
      </c>
      <c r="B179" s="5">
        <v>600</v>
      </c>
      <c r="D179" s="21" t="str">
        <v>failed</v>
      </c>
      <c r="E179" s="5">
        <v>90600</v>
      </c>
    </row>
    <row r="180" spans="1:5" x14ac:dyDescent="0.2">
      <c r="A180" s="20" t="str">
        <v>successful</v>
      </c>
      <c r="B180" s="5">
        <v>3500</v>
      </c>
      <c r="D180" s="21" t="str">
        <v>failed</v>
      </c>
      <c r="E180" s="5">
        <v>5200</v>
      </c>
    </row>
    <row r="181" spans="1:5" x14ac:dyDescent="0.2">
      <c r="A181" s="20" t="str">
        <v>successful</v>
      </c>
      <c r="B181" s="5">
        <v>900</v>
      </c>
      <c r="D181" s="21" t="str">
        <v>failed</v>
      </c>
      <c r="E181" s="5">
        <v>183800</v>
      </c>
    </row>
    <row r="182" spans="1:5" x14ac:dyDescent="0.2">
      <c r="A182" s="20" t="str">
        <v>successful</v>
      </c>
      <c r="B182" s="5">
        <v>2100</v>
      </c>
      <c r="D182" s="21" t="str">
        <v>failed</v>
      </c>
      <c r="E182" s="5">
        <v>9800</v>
      </c>
    </row>
    <row r="183" spans="1:5" x14ac:dyDescent="0.2">
      <c r="A183" s="20" t="str">
        <v>successful</v>
      </c>
      <c r="B183" s="5">
        <v>2800</v>
      </c>
      <c r="D183" s="21" t="str">
        <v>failed</v>
      </c>
      <c r="E183" s="5">
        <v>193400</v>
      </c>
    </row>
    <row r="184" spans="1:5" x14ac:dyDescent="0.2">
      <c r="A184" s="20" t="str">
        <v>successful</v>
      </c>
      <c r="B184" s="5">
        <v>32900</v>
      </c>
      <c r="D184" s="21" t="str">
        <v>failed</v>
      </c>
      <c r="E184" s="5">
        <v>163800</v>
      </c>
    </row>
    <row r="185" spans="1:5" x14ac:dyDescent="0.2">
      <c r="A185" s="20" t="str">
        <v>successful</v>
      </c>
      <c r="B185" s="5">
        <v>6300</v>
      </c>
      <c r="D185" s="21" t="str">
        <v>failed</v>
      </c>
      <c r="E185" s="5">
        <v>100</v>
      </c>
    </row>
    <row r="186" spans="1:5" x14ac:dyDescent="0.2">
      <c r="A186" s="20" t="str">
        <v>successful</v>
      </c>
      <c r="B186" s="5">
        <v>59100</v>
      </c>
      <c r="D186" s="21" t="str">
        <v>failed</v>
      </c>
      <c r="E186" s="5">
        <v>153600</v>
      </c>
    </row>
    <row r="187" spans="1:5" x14ac:dyDescent="0.2">
      <c r="A187" s="20" t="str">
        <v>successful</v>
      </c>
      <c r="B187" s="5">
        <v>2200</v>
      </c>
      <c r="D187" s="21" t="str">
        <v>failed</v>
      </c>
      <c r="E187" s="5">
        <v>7500</v>
      </c>
    </row>
    <row r="188" spans="1:5" x14ac:dyDescent="0.2">
      <c r="A188" s="20" t="str">
        <v>successful</v>
      </c>
      <c r="B188" s="5">
        <v>1400</v>
      </c>
      <c r="D188" s="21" t="str">
        <v>failed</v>
      </c>
      <c r="E188" s="5">
        <v>89900</v>
      </c>
    </row>
    <row r="189" spans="1:5" x14ac:dyDescent="0.2">
      <c r="A189" s="20" t="str">
        <v>successful</v>
      </c>
      <c r="B189" s="5">
        <v>117900</v>
      </c>
      <c r="D189" s="21" t="str">
        <v>failed</v>
      </c>
      <c r="E189" s="5">
        <v>2100</v>
      </c>
    </row>
    <row r="190" spans="1:5" x14ac:dyDescent="0.2">
      <c r="A190" s="20" t="str">
        <v>successful</v>
      </c>
      <c r="B190" s="5">
        <v>7100</v>
      </c>
      <c r="D190" s="21" t="str">
        <v>failed</v>
      </c>
      <c r="E190" s="5">
        <v>168500</v>
      </c>
    </row>
    <row r="191" spans="1:5" x14ac:dyDescent="0.2">
      <c r="A191" s="20" t="str">
        <v>successful</v>
      </c>
      <c r="B191" s="5">
        <v>98700</v>
      </c>
      <c r="D191" s="21" t="str">
        <v>failed</v>
      </c>
      <c r="E191" s="5">
        <v>147800</v>
      </c>
    </row>
    <row r="192" spans="1:5" x14ac:dyDescent="0.2">
      <c r="A192" s="20" t="str">
        <v>successful</v>
      </c>
      <c r="B192" s="5">
        <v>33700</v>
      </c>
      <c r="D192" s="21" t="str">
        <v>failed</v>
      </c>
      <c r="E192" s="5">
        <v>8600</v>
      </c>
    </row>
    <row r="193" spans="1:5" x14ac:dyDescent="0.2">
      <c r="A193" s="20" t="str">
        <v>successful</v>
      </c>
      <c r="B193" s="5">
        <v>3300</v>
      </c>
      <c r="D193" s="21" t="str">
        <v>failed</v>
      </c>
      <c r="E193" s="5">
        <v>125400</v>
      </c>
    </row>
    <row r="194" spans="1:5" x14ac:dyDescent="0.2">
      <c r="A194" s="20" t="str">
        <v>successful</v>
      </c>
      <c r="B194" s="5">
        <v>20700</v>
      </c>
      <c r="D194" s="21" t="str">
        <v>failed</v>
      </c>
      <c r="E194" s="5">
        <v>8800</v>
      </c>
    </row>
    <row r="195" spans="1:5" x14ac:dyDescent="0.2">
      <c r="A195" s="20" t="str">
        <v>successful</v>
      </c>
      <c r="B195" s="5">
        <v>9600</v>
      </c>
      <c r="D195" s="21" t="str">
        <v>failed</v>
      </c>
      <c r="E195" s="5">
        <v>50500</v>
      </c>
    </row>
    <row r="196" spans="1:5" x14ac:dyDescent="0.2">
      <c r="A196" s="20" t="str">
        <v>successful</v>
      </c>
      <c r="B196" s="5">
        <v>66200</v>
      </c>
      <c r="D196" s="21" t="str">
        <v>failed</v>
      </c>
      <c r="E196" s="5">
        <v>96700</v>
      </c>
    </row>
    <row r="197" spans="1:5" x14ac:dyDescent="0.2">
      <c r="A197" s="20" t="str">
        <v>successful</v>
      </c>
      <c r="B197" s="5">
        <v>173800</v>
      </c>
      <c r="D197" s="21" t="str">
        <v>failed</v>
      </c>
      <c r="E197" s="5">
        <v>2100</v>
      </c>
    </row>
    <row r="198" spans="1:5" x14ac:dyDescent="0.2">
      <c r="A198" s="20" t="str">
        <v>successful</v>
      </c>
      <c r="B198" s="5">
        <v>94500</v>
      </c>
      <c r="D198" s="21" t="str">
        <v>failed</v>
      </c>
      <c r="E198" s="5">
        <v>189200</v>
      </c>
    </row>
    <row r="199" spans="1:5" x14ac:dyDescent="0.2">
      <c r="A199" s="20" t="str">
        <v>successful</v>
      </c>
      <c r="B199" s="5">
        <v>69800</v>
      </c>
      <c r="D199" s="21" t="str">
        <v>failed</v>
      </c>
      <c r="E199" s="5">
        <v>9000</v>
      </c>
    </row>
    <row r="200" spans="1:5" x14ac:dyDescent="0.2">
      <c r="A200" s="20" t="str">
        <v>successful</v>
      </c>
      <c r="B200" s="5">
        <v>900</v>
      </c>
      <c r="D200" s="21" t="str">
        <v>failed</v>
      </c>
      <c r="E200" s="5">
        <v>5100</v>
      </c>
    </row>
    <row r="201" spans="1:5" x14ac:dyDescent="0.2">
      <c r="A201" s="20" t="str">
        <v>successful</v>
      </c>
      <c r="B201" s="5">
        <v>74100</v>
      </c>
      <c r="D201" s="21" t="str">
        <v>failed</v>
      </c>
      <c r="E201" s="5">
        <v>105000</v>
      </c>
    </row>
    <row r="202" spans="1:5" x14ac:dyDescent="0.2">
      <c r="A202" s="20" t="str">
        <v>successful</v>
      </c>
      <c r="B202" s="5">
        <v>33600</v>
      </c>
      <c r="D202" s="21" t="str">
        <v>failed</v>
      </c>
      <c r="E202" s="5">
        <v>89100</v>
      </c>
    </row>
    <row r="203" spans="1:5" x14ac:dyDescent="0.2">
      <c r="A203" s="20" t="str">
        <v>successful</v>
      </c>
      <c r="B203" s="5">
        <v>6100</v>
      </c>
      <c r="D203" s="21" t="str">
        <v>failed</v>
      </c>
      <c r="E203" s="5">
        <v>151300</v>
      </c>
    </row>
    <row r="204" spans="1:5" x14ac:dyDescent="0.2">
      <c r="A204" s="20" t="str">
        <v>successful</v>
      </c>
      <c r="B204" s="5">
        <v>2300</v>
      </c>
      <c r="D204" s="21" t="str">
        <v>failed</v>
      </c>
      <c r="E204" s="5">
        <v>9800</v>
      </c>
    </row>
    <row r="205" spans="1:5" x14ac:dyDescent="0.2">
      <c r="A205" s="20" t="str">
        <v>successful</v>
      </c>
      <c r="B205" s="5">
        <v>4000</v>
      </c>
      <c r="D205" s="21" t="str">
        <v>failed</v>
      </c>
      <c r="E205" s="5">
        <v>178000</v>
      </c>
    </row>
    <row r="206" spans="1:5" x14ac:dyDescent="0.2">
      <c r="A206" s="20" t="str">
        <v>successful</v>
      </c>
      <c r="B206" s="5">
        <v>59700</v>
      </c>
      <c r="D206" s="21" t="str">
        <v>failed</v>
      </c>
      <c r="E206" s="5">
        <v>77000</v>
      </c>
    </row>
    <row r="207" spans="1:5" x14ac:dyDescent="0.2">
      <c r="A207" s="20" t="str">
        <v>successful</v>
      </c>
      <c r="B207" s="5">
        <v>5500</v>
      </c>
      <c r="D207" s="21" t="str">
        <v>failed</v>
      </c>
      <c r="E207" s="5">
        <v>84900</v>
      </c>
    </row>
    <row r="208" spans="1:5" x14ac:dyDescent="0.2">
      <c r="A208" s="20" t="str">
        <v>successful</v>
      </c>
      <c r="B208" s="5">
        <v>3700</v>
      </c>
      <c r="D208" s="21" t="str">
        <v>failed</v>
      </c>
      <c r="E208" s="5">
        <v>184800</v>
      </c>
    </row>
    <row r="209" spans="1:5" x14ac:dyDescent="0.2">
      <c r="A209" s="20" t="str">
        <v>successful</v>
      </c>
      <c r="B209" s="5">
        <v>5200</v>
      </c>
      <c r="D209" s="21" t="str">
        <v>failed</v>
      </c>
      <c r="E209" s="5">
        <v>180100</v>
      </c>
    </row>
    <row r="210" spans="1:5" x14ac:dyDescent="0.2">
      <c r="A210" s="20" t="str">
        <v>successful</v>
      </c>
      <c r="B210" s="5">
        <v>900</v>
      </c>
      <c r="D210" s="21" t="str">
        <v>failed</v>
      </c>
      <c r="E210" s="5">
        <v>9000</v>
      </c>
    </row>
    <row r="211" spans="1:5" x14ac:dyDescent="0.2">
      <c r="A211" s="20" t="str">
        <v>successful</v>
      </c>
      <c r="B211" s="5">
        <v>1600</v>
      </c>
      <c r="D211" s="21" t="str">
        <v>failed</v>
      </c>
      <c r="E211" s="5">
        <v>170600</v>
      </c>
    </row>
    <row r="212" spans="1:5" x14ac:dyDescent="0.2">
      <c r="A212" s="20" t="str">
        <v>successful</v>
      </c>
      <c r="B212" s="5">
        <v>1800</v>
      </c>
      <c r="D212" s="21" t="str">
        <v>failed</v>
      </c>
      <c r="E212" s="5">
        <v>9900</v>
      </c>
    </row>
    <row r="213" spans="1:5" x14ac:dyDescent="0.2">
      <c r="A213" s="20" t="str">
        <v>successful</v>
      </c>
      <c r="B213" s="5">
        <v>5200</v>
      </c>
      <c r="D213" s="21" t="str">
        <v>failed</v>
      </c>
      <c r="E213" s="5">
        <v>168700</v>
      </c>
    </row>
    <row r="214" spans="1:5" x14ac:dyDescent="0.2">
      <c r="A214" s="20" t="str">
        <v>successful</v>
      </c>
      <c r="B214" s="5">
        <v>5400</v>
      </c>
      <c r="D214" s="21" t="str">
        <v>failed</v>
      </c>
      <c r="E214" s="5">
        <v>9300</v>
      </c>
    </row>
    <row r="215" spans="1:5" x14ac:dyDescent="0.2">
      <c r="A215" s="20" t="str">
        <v>successful</v>
      </c>
      <c r="B215" s="5">
        <v>112300</v>
      </c>
      <c r="D215" s="21" t="str">
        <v>failed</v>
      </c>
      <c r="E215" s="5">
        <v>3500</v>
      </c>
    </row>
    <row r="216" spans="1:5" x14ac:dyDescent="0.2">
      <c r="A216" s="20" t="str">
        <v>successful</v>
      </c>
      <c r="B216" s="5">
        <v>900</v>
      </c>
      <c r="D216" s="21" t="str">
        <v>failed</v>
      </c>
      <c r="E216" s="5">
        <v>83300</v>
      </c>
    </row>
    <row r="217" spans="1:5" x14ac:dyDescent="0.2">
      <c r="A217" s="20" t="str">
        <v>successful</v>
      </c>
      <c r="B217" s="5">
        <v>22500</v>
      </c>
      <c r="D217" s="21" t="str">
        <v>failed</v>
      </c>
      <c r="E217" s="5">
        <v>9700</v>
      </c>
    </row>
    <row r="218" spans="1:5" x14ac:dyDescent="0.2">
      <c r="A218" s="20" t="str">
        <v>successful</v>
      </c>
      <c r="B218" s="5">
        <v>3400</v>
      </c>
      <c r="D218" s="21" t="str">
        <v>failed</v>
      </c>
      <c r="E218" s="5">
        <v>96500</v>
      </c>
    </row>
    <row r="219" spans="1:5" x14ac:dyDescent="0.2">
      <c r="A219" s="20" t="str">
        <v>successful</v>
      </c>
      <c r="B219" s="5">
        <v>2500</v>
      </c>
      <c r="D219" s="21" t="str">
        <v>failed</v>
      </c>
      <c r="E219" s="5">
        <v>6000</v>
      </c>
    </row>
    <row r="220" spans="1:5" x14ac:dyDescent="0.2">
      <c r="A220" s="20" t="str">
        <v>successful</v>
      </c>
      <c r="B220" s="5">
        <v>5300</v>
      </c>
      <c r="D220" s="21" t="str">
        <v>failed</v>
      </c>
      <c r="E220" s="5">
        <v>8700</v>
      </c>
    </row>
    <row r="221" spans="1:5" x14ac:dyDescent="0.2">
      <c r="A221" s="20" t="str">
        <v>successful</v>
      </c>
      <c r="B221" s="5">
        <v>6300</v>
      </c>
      <c r="D221" s="21" t="str">
        <v>failed</v>
      </c>
      <c r="E221" s="5">
        <v>9400</v>
      </c>
    </row>
    <row r="222" spans="1:5" x14ac:dyDescent="0.2">
      <c r="A222" s="20" t="str">
        <v>successful</v>
      </c>
      <c r="B222" s="5">
        <v>114400</v>
      </c>
      <c r="D222" s="21" t="str">
        <v>failed</v>
      </c>
      <c r="E222" s="5">
        <v>157600</v>
      </c>
    </row>
    <row r="223" spans="1:5" x14ac:dyDescent="0.2">
      <c r="A223" s="20" t="str">
        <v>successful</v>
      </c>
      <c r="B223" s="5">
        <v>38900</v>
      </c>
      <c r="D223" s="21" t="str">
        <v>failed</v>
      </c>
      <c r="E223" s="5">
        <v>7900</v>
      </c>
    </row>
    <row r="224" spans="1:5" x14ac:dyDescent="0.2">
      <c r="A224" s="20" t="str">
        <v>successful</v>
      </c>
      <c r="B224" s="5">
        <v>83000</v>
      </c>
      <c r="D224" s="21" t="str">
        <v>failed</v>
      </c>
      <c r="E224" s="5">
        <v>7100</v>
      </c>
    </row>
    <row r="225" spans="1:5" x14ac:dyDescent="0.2">
      <c r="A225" s="20" t="str">
        <v>successful</v>
      </c>
      <c r="B225" s="5">
        <v>2400</v>
      </c>
      <c r="D225" s="21" t="str">
        <v>failed</v>
      </c>
      <c r="E225" s="5">
        <v>156800</v>
      </c>
    </row>
    <row r="226" spans="1:5" x14ac:dyDescent="0.2">
      <c r="A226" s="20" t="str">
        <v>successful</v>
      </c>
      <c r="B226" s="5">
        <v>62800</v>
      </c>
      <c r="D226" s="21" t="str">
        <v>failed</v>
      </c>
      <c r="E226" s="5">
        <v>157300</v>
      </c>
    </row>
    <row r="227" spans="1:5" x14ac:dyDescent="0.2">
      <c r="A227" s="20" t="str">
        <v>successful</v>
      </c>
      <c r="B227" s="5">
        <v>800</v>
      </c>
      <c r="D227" s="21" t="str">
        <v>failed</v>
      </c>
      <c r="E227" s="5">
        <v>7900</v>
      </c>
    </row>
    <row r="228" spans="1:5" x14ac:dyDescent="0.2">
      <c r="A228" s="20" t="str">
        <v>successful</v>
      </c>
      <c r="B228" s="5">
        <v>7100</v>
      </c>
      <c r="D228" s="21" t="str">
        <v>failed</v>
      </c>
      <c r="E228" s="5">
        <v>140300</v>
      </c>
    </row>
    <row r="229" spans="1:5" x14ac:dyDescent="0.2">
      <c r="A229" s="20" t="str">
        <v>successful</v>
      </c>
      <c r="B229" s="5">
        <v>46100</v>
      </c>
      <c r="D229" s="21" t="str">
        <v>failed</v>
      </c>
      <c r="E229" s="5">
        <v>100</v>
      </c>
    </row>
    <row r="230" spans="1:5" x14ac:dyDescent="0.2">
      <c r="A230" s="20" t="str">
        <v>successful</v>
      </c>
      <c r="B230" s="5">
        <v>8100</v>
      </c>
      <c r="D230" s="21" t="str">
        <v>failed</v>
      </c>
      <c r="E230" s="5">
        <v>198600</v>
      </c>
    </row>
    <row r="231" spans="1:5" x14ac:dyDescent="0.2">
      <c r="A231" s="20" t="str">
        <v>successful</v>
      </c>
      <c r="B231" s="5">
        <v>1700</v>
      </c>
      <c r="D231" s="21" t="str">
        <v>failed</v>
      </c>
      <c r="E231" s="5">
        <v>195900</v>
      </c>
    </row>
    <row r="232" spans="1:5" x14ac:dyDescent="0.2">
      <c r="A232" s="20" t="str">
        <v>successful</v>
      </c>
      <c r="B232" s="5">
        <v>900</v>
      </c>
      <c r="D232" s="21" t="str">
        <v>failed</v>
      </c>
      <c r="E232" s="5">
        <v>189000</v>
      </c>
    </row>
    <row r="233" spans="1:5" x14ac:dyDescent="0.2">
      <c r="A233" s="20" t="str">
        <v>successful</v>
      </c>
      <c r="B233" s="5">
        <v>48900</v>
      </c>
      <c r="D233" s="21" t="str">
        <v>failed</v>
      </c>
      <c r="E233" s="5">
        <v>7500</v>
      </c>
    </row>
    <row r="234" spans="1:5" x14ac:dyDescent="0.2">
      <c r="A234" s="20" t="str">
        <v>successful</v>
      </c>
      <c r="B234" s="5">
        <v>39300</v>
      </c>
      <c r="D234" s="21" t="str">
        <v>failed</v>
      </c>
      <c r="E234" s="5">
        <v>85900</v>
      </c>
    </row>
    <row r="235" spans="1:5" x14ac:dyDescent="0.2">
      <c r="A235" s="20" t="str">
        <v>successful</v>
      </c>
      <c r="B235" s="5">
        <v>3400</v>
      </c>
      <c r="D235" s="21" t="str">
        <v>failed</v>
      </c>
      <c r="E235" s="5">
        <v>6700</v>
      </c>
    </row>
    <row r="236" spans="1:5" x14ac:dyDescent="0.2">
      <c r="A236" s="20" t="str">
        <v>successful</v>
      </c>
      <c r="B236" s="5">
        <v>9200</v>
      </c>
      <c r="D236" s="21" t="str">
        <v>failed</v>
      </c>
      <c r="E236" s="5">
        <v>197700</v>
      </c>
    </row>
    <row r="237" spans="1:5" x14ac:dyDescent="0.2">
      <c r="A237" s="20" t="str">
        <v>successful</v>
      </c>
      <c r="B237" s="5">
        <v>7800</v>
      </c>
      <c r="D237" s="21" t="str">
        <v>failed</v>
      </c>
      <c r="E237" s="5">
        <v>8500</v>
      </c>
    </row>
    <row r="238" spans="1:5" x14ac:dyDescent="0.2">
      <c r="A238" s="20" t="str">
        <v>successful</v>
      </c>
      <c r="B238" s="5">
        <v>2100</v>
      </c>
      <c r="D238" s="21" t="str">
        <v>failed</v>
      </c>
      <c r="E238" s="5">
        <v>81600</v>
      </c>
    </row>
    <row r="239" spans="1:5" x14ac:dyDescent="0.2">
      <c r="A239" s="20" t="str">
        <v>successful</v>
      </c>
      <c r="B239" s="5">
        <v>113800</v>
      </c>
      <c r="D239" s="21" t="str">
        <v>failed</v>
      </c>
      <c r="E239" s="5">
        <v>119800</v>
      </c>
    </row>
    <row r="240" spans="1:5" x14ac:dyDescent="0.2">
      <c r="A240" s="20" t="str">
        <v>successful</v>
      </c>
      <c r="B240" s="5">
        <v>5000</v>
      </c>
      <c r="D240" s="21" t="str">
        <v>failed</v>
      </c>
      <c r="E240" s="5">
        <v>169400</v>
      </c>
    </row>
    <row r="241" spans="1:5" x14ac:dyDescent="0.2">
      <c r="A241" s="20" t="str">
        <v>successful</v>
      </c>
      <c r="B241" s="5">
        <v>8700</v>
      </c>
      <c r="D241" s="21" t="str">
        <v>failed</v>
      </c>
      <c r="E241" s="5">
        <v>192100</v>
      </c>
    </row>
    <row r="242" spans="1:5" x14ac:dyDescent="0.2">
      <c r="A242" s="20" t="str">
        <v>successful</v>
      </c>
      <c r="B242" s="5">
        <v>2700</v>
      </c>
      <c r="D242" s="21" t="str">
        <v>failed</v>
      </c>
      <c r="E242" s="5">
        <v>98700</v>
      </c>
    </row>
    <row r="243" spans="1:5" x14ac:dyDescent="0.2">
      <c r="A243" s="20" t="str">
        <v>successful</v>
      </c>
      <c r="B243" s="5">
        <v>1800</v>
      </c>
      <c r="D243" s="21" t="str">
        <v>failed</v>
      </c>
      <c r="E243" s="5">
        <v>4500</v>
      </c>
    </row>
    <row r="244" spans="1:5" x14ac:dyDescent="0.2">
      <c r="A244" s="20" t="str">
        <v>successful</v>
      </c>
      <c r="B244" s="5">
        <v>174500</v>
      </c>
      <c r="D244" s="21" t="str">
        <v>failed</v>
      </c>
      <c r="E244" s="5">
        <v>121700</v>
      </c>
    </row>
    <row r="245" spans="1:5" x14ac:dyDescent="0.2">
      <c r="A245" s="20" t="str">
        <v>successful</v>
      </c>
      <c r="B245" s="5">
        <v>5100</v>
      </c>
      <c r="D245" s="21" t="str">
        <v>failed</v>
      </c>
      <c r="E245" s="5">
        <v>100</v>
      </c>
    </row>
    <row r="246" spans="1:5" x14ac:dyDescent="0.2">
      <c r="A246" s="20" t="str">
        <v>successful</v>
      </c>
      <c r="B246" s="5">
        <v>152400</v>
      </c>
      <c r="D246" s="21" t="str">
        <v>failed</v>
      </c>
      <c r="E246" s="5">
        <v>196700</v>
      </c>
    </row>
    <row r="247" spans="1:5" x14ac:dyDescent="0.2">
      <c r="A247" s="20" t="str">
        <v>successful</v>
      </c>
      <c r="B247" s="5">
        <v>1300</v>
      </c>
      <c r="D247" s="21" t="str">
        <v>failed</v>
      </c>
      <c r="E247" s="5">
        <v>118400</v>
      </c>
    </row>
    <row r="248" spans="1:5" x14ac:dyDescent="0.2">
      <c r="A248" s="20" t="str">
        <v>successful</v>
      </c>
      <c r="B248" s="5">
        <v>8100</v>
      </c>
      <c r="D248" s="21" t="str">
        <v>failed</v>
      </c>
      <c r="E248" s="5">
        <v>10000</v>
      </c>
    </row>
    <row r="249" spans="1:5" x14ac:dyDescent="0.2">
      <c r="A249" s="20" t="str">
        <v>successful</v>
      </c>
      <c r="B249" s="5">
        <v>8300</v>
      </c>
      <c r="D249" s="21" t="str">
        <v>failed</v>
      </c>
      <c r="E249" s="5">
        <v>120700</v>
      </c>
    </row>
    <row r="250" spans="1:5" x14ac:dyDescent="0.2">
      <c r="A250" s="20" t="str">
        <v>successful</v>
      </c>
      <c r="B250" s="5">
        <v>28400</v>
      </c>
      <c r="D250" s="21" t="str">
        <v>failed</v>
      </c>
      <c r="E250" s="5">
        <v>9100</v>
      </c>
    </row>
    <row r="251" spans="1:5" x14ac:dyDescent="0.2">
      <c r="A251" s="20" t="str">
        <v>successful</v>
      </c>
      <c r="B251" s="5">
        <v>102500</v>
      </c>
      <c r="D251" s="21" t="str">
        <v>failed</v>
      </c>
      <c r="E251" s="5">
        <v>106800</v>
      </c>
    </row>
    <row r="252" spans="1:5" x14ac:dyDescent="0.2">
      <c r="A252" s="20" t="str">
        <v>successful</v>
      </c>
      <c r="B252" s="5">
        <v>5400</v>
      </c>
      <c r="D252" s="21" t="str">
        <v>failed</v>
      </c>
      <c r="E252" s="5">
        <v>9100</v>
      </c>
    </row>
    <row r="253" spans="1:5" x14ac:dyDescent="0.2">
      <c r="A253" s="20" t="str">
        <v>successful</v>
      </c>
      <c r="B253" s="5">
        <v>6200</v>
      </c>
      <c r="D253" s="21" t="str">
        <v>failed</v>
      </c>
      <c r="E253" s="5">
        <v>10000</v>
      </c>
    </row>
    <row r="254" spans="1:5" x14ac:dyDescent="0.2">
      <c r="A254" s="20" t="str">
        <v>successful</v>
      </c>
      <c r="B254" s="5">
        <v>2100</v>
      </c>
      <c r="D254" s="21" t="str">
        <v>failed</v>
      </c>
      <c r="E254" s="5">
        <v>79400</v>
      </c>
    </row>
    <row r="255" spans="1:5" x14ac:dyDescent="0.2">
      <c r="A255" s="20" t="str">
        <v>successful</v>
      </c>
      <c r="B255" s="5">
        <v>900</v>
      </c>
      <c r="D255" s="21" t="str">
        <v>failed</v>
      </c>
      <c r="E255" s="5">
        <v>27500</v>
      </c>
    </row>
    <row r="256" spans="1:5" x14ac:dyDescent="0.2">
      <c r="A256" s="20" t="str">
        <v>successful</v>
      </c>
      <c r="B256" s="5">
        <v>148400</v>
      </c>
      <c r="D256" s="21" t="str">
        <v>failed</v>
      </c>
      <c r="E256" s="5">
        <v>197900</v>
      </c>
    </row>
    <row r="257" spans="1:5" x14ac:dyDescent="0.2">
      <c r="A257" s="20" t="str">
        <v>successful</v>
      </c>
      <c r="B257" s="5">
        <v>116500</v>
      </c>
      <c r="D257" s="21" t="str">
        <v>failed</v>
      </c>
      <c r="E257" s="5">
        <v>5600</v>
      </c>
    </row>
    <row r="258" spans="1:5" x14ac:dyDescent="0.2">
      <c r="A258" s="20" t="str">
        <v>successful</v>
      </c>
      <c r="B258" s="5">
        <v>146400</v>
      </c>
      <c r="D258" s="21" t="str">
        <v>failed</v>
      </c>
      <c r="E258" s="5">
        <v>5300</v>
      </c>
    </row>
    <row r="259" spans="1:5" x14ac:dyDescent="0.2">
      <c r="A259" s="20" t="str">
        <v>successful</v>
      </c>
      <c r="B259" s="5">
        <v>33800</v>
      </c>
      <c r="D259" s="21" t="str">
        <v>failed</v>
      </c>
      <c r="E259" s="5">
        <v>145600</v>
      </c>
    </row>
    <row r="260" spans="1:5" x14ac:dyDescent="0.2">
      <c r="A260" s="20" t="str">
        <v>successful</v>
      </c>
      <c r="B260" s="5">
        <v>2400</v>
      </c>
      <c r="D260" s="21" t="str">
        <v>failed</v>
      </c>
      <c r="E260" s="5">
        <v>184100</v>
      </c>
    </row>
    <row r="261" spans="1:5" x14ac:dyDescent="0.2">
      <c r="A261" s="20" t="str">
        <v>successful</v>
      </c>
      <c r="B261" s="5">
        <v>98800</v>
      </c>
      <c r="D261" s="21" t="str">
        <v>failed</v>
      </c>
      <c r="E261" s="5">
        <v>140000</v>
      </c>
    </row>
    <row r="262" spans="1:5" x14ac:dyDescent="0.2">
      <c r="A262" s="20" t="str">
        <v>successful</v>
      </c>
      <c r="B262" s="5">
        <v>134300</v>
      </c>
      <c r="D262" s="21" t="str">
        <v>failed</v>
      </c>
      <c r="E262" s="5">
        <v>6000</v>
      </c>
    </row>
    <row r="263" spans="1:5" x14ac:dyDescent="0.2">
      <c r="A263" s="20" t="str">
        <v>successful</v>
      </c>
      <c r="B263" s="5">
        <v>71200</v>
      </c>
      <c r="D263" s="21" t="str">
        <v>failed</v>
      </c>
      <c r="E263" s="5">
        <v>180400</v>
      </c>
    </row>
    <row r="264" spans="1:5" x14ac:dyDescent="0.2">
      <c r="A264" s="20" t="str">
        <v>successful</v>
      </c>
      <c r="B264" s="5">
        <v>4700</v>
      </c>
      <c r="D264" s="21" t="str">
        <v>failed</v>
      </c>
      <c r="E264" s="5">
        <v>9100</v>
      </c>
    </row>
    <row r="265" spans="1:5" x14ac:dyDescent="0.2">
      <c r="A265" s="20" t="str">
        <v>successful</v>
      </c>
      <c r="B265" s="5">
        <v>1200</v>
      </c>
      <c r="D265" s="21" t="str">
        <v>failed</v>
      </c>
      <c r="E265" s="5">
        <v>164100</v>
      </c>
    </row>
    <row r="266" spans="1:5" x14ac:dyDescent="0.2">
      <c r="A266" s="20" t="str">
        <v>successful</v>
      </c>
      <c r="B266" s="5">
        <v>1400</v>
      </c>
      <c r="D266" s="21" t="str">
        <v>failed</v>
      </c>
      <c r="E266" s="5">
        <v>7400</v>
      </c>
    </row>
    <row r="267" spans="1:5" x14ac:dyDescent="0.2">
      <c r="A267" s="20" t="str">
        <v>successful</v>
      </c>
      <c r="B267" s="5">
        <v>5600</v>
      </c>
      <c r="D267" s="21" t="str">
        <v>failed</v>
      </c>
      <c r="E267" s="5">
        <v>100</v>
      </c>
    </row>
    <row r="268" spans="1:5" x14ac:dyDescent="0.2">
      <c r="A268" s="20" t="str">
        <v>successful</v>
      </c>
      <c r="B268" s="5">
        <v>3600</v>
      </c>
      <c r="D268" s="21" t="str">
        <v>failed</v>
      </c>
      <c r="E268" s="5">
        <v>8700</v>
      </c>
    </row>
    <row r="269" spans="1:5" x14ac:dyDescent="0.2">
      <c r="A269" s="20" t="str">
        <v>successful</v>
      </c>
      <c r="B269" s="5">
        <v>3100</v>
      </c>
      <c r="D269" s="21" t="str">
        <v>failed</v>
      </c>
      <c r="E269" s="5">
        <v>169700</v>
      </c>
    </row>
    <row r="270" spans="1:5" x14ac:dyDescent="0.2">
      <c r="A270" s="20" t="str">
        <v>successful</v>
      </c>
      <c r="B270" s="5">
        <v>5000</v>
      </c>
      <c r="D270" s="21" t="str">
        <v>failed</v>
      </c>
      <c r="E270" s="5">
        <v>6200</v>
      </c>
    </row>
    <row r="271" spans="1:5" x14ac:dyDescent="0.2">
      <c r="A271" s="20" t="str">
        <v>successful</v>
      </c>
      <c r="B271" s="5">
        <v>4000</v>
      </c>
      <c r="D271" s="21" t="str">
        <v>failed</v>
      </c>
      <c r="E271" s="5">
        <v>118000</v>
      </c>
    </row>
    <row r="272" spans="1:5" x14ac:dyDescent="0.2">
      <c r="A272" s="20" t="str">
        <v>successful</v>
      </c>
      <c r="B272" s="5">
        <v>7400</v>
      </c>
      <c r="D272" s="21" t="str">
        <v>failed</v>
      </c>
      <c r="E272" s="5">
        <v>193200</v>
      </c>
    </row>
    <row r="273" spans="1:5" x14ac:dyDescent="0.2">
      <c r="A273" s="20" t="str">
        <v>successful</v>
      </c>
      <c r="B273" s="5">
        <v>68800</v>
      </c>
      <c r="D273" s="21" t="str">
        <v>failed</v>
      </c>
      <c r="E273" s="5">
        <v>4200</v>
      </c>
    </row>
    <row r="274" spans="1:5" x14ac:dyDescent="0.2">
      <c r="A274" s="20" t="str">
        <v>successful</v>
      </c>
      <c r="B274" s="5">
        <v>2400</v>
      </c>
      <c r="D274" s="21" t="str">
        <v>failed</v>
      </c>
      <c r="E274" s="5">
        <v>117000</v>
      </c>
    </row>
    <row r="275" spans="1:5" x14ac:dyDescent="0.2">
      <c r="A275" s="20" t="str">
        <v>successful</v>
      </c>
      <c r="B275" s="5">
        <v>8600</v>
      </c>
      <c r="D275" s="21" t="str">
        <v>failed</v>
      </c>
      <c r="E275" s="5">
        <v>74700</v>
      </c>
    </row>
    <row r="276" spans="1:5" x14ac:dyDescent="0.2">
      <c r="A276" s="20" t="str">
        <v>successful</v>
      </c>
      <c r="B276" s="5">
        <v>29600</v>
      </c>
      <c r="D276" s="21" t="str">
        <v>failed</v>
      </c>
      <c r="E276" s="5">
        <v>10000</v>
      </c>
    </row>
    <row r="277" spans="1:5" x14ac:dyDescent="0.2">
      <c r="A277" s="20" t="str">
        <v>successful</v>
      </c>
      <c r="B277" s="5">
        <v>110300</v>
      </c>
      <c r="D277" s="21" t="str">
        <v>failed</v>
      </c>
      <c r="E277" s="5">
        <v>5300</v>
      </c>
    </row>
    <row r="278" spans="1:5" x14ac:dyDescent="0.2">
      <c r="A278" s="20" t="str">
        <v>successful</v>
      </c>
      <c r="B278" s="5">
        <v>5300</v>
      </c>
      <c r="D278" s="21" t="str">
        <v>failed</v>
      </c>
      <c r="E278" s="5">
        <v>3900</v>
      </c>
    </row>
    <row r="279" spans="1:5" x14ac:dyDescent="0.2">
      <c r="A279" s="20" t="str">
        <v>successful</v>
      </c>
      <c r="B279" s="5">
        <v>9200</v>
      </c>
      <c r="D279" s="21" t="str">
        <v>failed</v>
      </c>
      <c r="E279" s="5">
        <v>6900</v>
      </c>
    </row>
    <row r="280" spans="1:5" x14ac:dyDescent="0.2">
      <c r="A280" s="20" t="str">
        <v>successful</v>
      </c>
      <c r="B280" s="5">
        <v>2400</v>
      </c>
      <c r="D280" s="21" t="str">
        <v>failed</v>
      </c>
      <c r="E280" s="5">
        <v>100</v>
      </c>
    </row>
    <row r="281" spans="1:5" x14ac:dyDescent="0.2">
      <c r="A281" s="20" t="str">
        <v>successful</v>
      </c>
      <c r="B281" s="5">
        <v>56800</v>
      </c>
      <c r="D281" s="21" t="str">
        <v>failed</v>
      </c>
      <c r="E281" s="5">
        <v>167500</v>
      </c>
    </row>
    <row r="282" spans="1:5" x14ac:dyDescent="0.2">
      <c r="A282" s="20" t="str">
        <v>successful</v>
      </c>
      <c r="B282" s="5">
        <v>900</v>
      </c>
      <c r="D282" s="21" t="str">
        <v>failed</v>
      </c>
      <c r="E282" s="5">
        <v>48300</v>
      </c>
    </row>
    <row r="283" spans="1:5" x14ac:dyDescent="0.2">
      <c r="A283" s="20" t="str">
        <v>successful</v>
      </c>
      <c r="B283" s="5">
        <v>2500</v>
      </c>
      <c r="D283" s="21" t="str">
        <v>failed</v>
      </c>
      <c r="E283" s="5">
        <v>43800</v>
      </c>
    </row>
    <row r="284" spans="1:5" x14ac:dyDescent="0.2">
      <c r="A284" s="20" t="str">
        <v>successful</v>
      </c>
      <c r="B284" s="5">
        <v>3200</v>
      </c>
      <c r="D284" s="21" t="str">
        <v>failed</v>
      </c>
      <c r="E284" s="5">
        <v>97200</v>
      </c>
    </row>
    <row r="285" spans="1:5" x14ac:dyDescent="0.2">
      <c r="A285" s="20" t="str">
        <v>successful</v>
      </c>
      <c r="B285" s="5">
        <v>1300</v>
      </c>
      <c r="D285" s="21" t="str">
        <v>failed</v>
      </c>
      <c r="E285" s="5">
        <v>125600</v>
      </c>
    </row>
    <row r="286" spans="1:5" x14ac:dyDescent="0.2">
      <c r="A286" s="20" t="str">
        <v>successful</v>
      </c>
      <c r="B286" s="5">
        <v>25500</v>
      </c>
      <c r="D286" s="21" t="str">
        <v>failed</v>
      </c>
      <c r="E286" s="5">
        <v>9400</v>
      </c>
    </row>
    <row r="287" spans="1:5" x14ac:dyDescent="0.2">
      <c r="A287" s="20" t="str">
        <v>successful</v>
      </c>
      <c r="B287" s="5">
        <v>18000</v>
      </c>
      <c r="D287" s="21" t="str">
        <v>failed</v>
      </c>
      <c r="E287" s="5">
        <v>110800</v>
      </c>
    </row>
    <row r="288" spans="1:5" x14ac:dyDescent="0.2">
      <c r="A288" s="20" t="str">
        <v>successful</v>
      </c>
      <c r="B288" s="5">
        <v>172700</v>
      </c>
      <c r="D288" s="21" t="str">
        <v>failed</v>
      </c>
      <c r="E288" s="5">
        <v>93800</v>
      </c>
    </row>
    <row r="289" spans="1:5" x14ac:dyDescent="0.2">
      <c r="A289" s="20" t="str">
        <v>successful</v>
      </c>
      <c r="B289" s="5">
        <v>7800</v>
      </c>
      <c r="D289" s="21" t="str">
        <v>failed</v>
      </c>
      <c r="E289" s="5">
        <v>108700</v>
      </c>
    </row>
    <row r="290" spans="1:5" x14ac:dyDescent="0.2">
      <c r="A290" s="20" t="str">
        <v>successful</v>
      </c>
      <c r="B290" s="5">
        <v>9100</v>
      </c>
      <c r="D290" s="21" t="str">
        <v>failed</v>
      </c>
      <c r="E290" s="5">
        <v>61200</v>
      </c>
    </row>
    <row r="291" spans="1:5" x14ac:dyDescent="0.2">
      <c r="A291" s="20" t="str">
        <v>successful</v>
      </c>
      <c r="B291" s="5">
        <v>5900</v>
      </c>
      <c r="D291" s="21" t="str">
        <v>failed</v>
      </c>
      <c r="E291" s="5">
        <v>9000</v>
      </c>
    </row>
    <row r="292" spans="1:5" x14ac:dyDescent="0.2">
      <c r="A292" s="20" t="str">
        <v>successful</v>
      </c>
      <c r="B292" s="5">
        <v>177700</v>
      </c>
      <c r="D292" s="21" t="str">
        <v>failed</v>
      </c>
      <c r="E292" s="5">
        <v>2100</v>
      </c>
    </row>
    <row r="293" spans="1:5" x14ac:dyDescent="0.2">
      <c r="A293" s="20" t="str">
        <v>successful</v>
      </c>
      <c r="B293" s="5">
        <v>800</v>
      </c>
      <c r="D293" s="21" t="str">
        <v>failed</v>
      </c>
      <c r="E293" s="5">
        <v>2000</v>
      </c>
    </row>
    <row r="294" spans="1:5" x14ac:dyDescent="0.2">
      <c r="A294" s="20" t="str">
        <v>successful</v>
      </c>
      <c r="B294" s="5">
        <v>7600</v>
      </c>
      <c r="D294" s="21" t="str">
        <v>failed</v>
      </c>
      <c r="E294" s="5">
        <v>7100</v>
      </c>
    </row>
    <row r="295" spans="1:5" x14ac:dyDescent="0.2">
      <c r="A295" s="20" t="str">
        <v>successful</v>
      </c>
      <c r="B295" s="5">
        <v>900</v>
      </c>
      <c r="D295" s="21" t="str">
        <v>failed</v>
      </c>
      <c r="E295" s="5">
        <v>7800</v>
      </c>
    </row>
    <row r="296" spans="1:5" x14ac:dyDescent="0.2">
      <c r="A296" s="20" t="str">
        <v>successful</v>
      </c>
      <c r="B296" s="5">
        <v>8300</v>
      </c>
      <c r="D296" s="21" t="str">
        <v>failed</v>
      </c>
      <c r="E296" s="5">
        <v>84500</v>
      </c>
    </row>
    <row r="297" spans="1:5" x14ac:dyDescent="0.2">
      <c r="A297" s="20" t="str">
        <v>successful</v>
      </c>
      <c r="B297" s="5">
        <v>1600</v>
      </c>
      <c r="D297" s="21" t="str">
        <v>failed</v>
      </c>
      <c r="E297" s="5">
        <v>100</v>
      </c>
    </row>
    <row r="298" spans="1:5" x14ac:dyDescent="0.2">
      <c r="A298" s="20" t="str">
        <v>successful</v>
      </c>
      <c r="B298" s="5">
        <v>115600</v>
      </c>
      <c r="D298" s="21" t="str">
        <v>failed</v>
      </c>
      <c r="E298" s="5">
        <v>9700</v>
      </c>
    </row>
    <row r="299" spans="1:5" x14ac:dyDescent="0.2">
      <c r="A299" s="20" t="str">
        <v>successful</v>
      </c>
      <c r="B299" s="5">
        <v>2600</v>
      </c>
      <c r="D299" s="21" t="str">
        <v>failed</v>
      </c>
      <c r="E299" s="5">
        <v>5200</v>
      </c>
    </row>
    <row r="300" spans="1:5" x14ac:dyDescent="0.2">
      <c r="A300" s="20" t="str">
        <v>successful</v>
      </c>
      <c r="B300" s="5">
        <v>9800</v>
      </c>
      <c r="D300" s="21" t="str">
        <v>failed</v>
      </c>
      <c r="E300" s="5">
        <v>140800</v>
      </c>
    </row>
    <row r="301" spans="1:5" x14ac:dyDescent="0.2">
      <c r="A301" s="20" t="str">
        <v>successful</v>
      </c>
      <c r="B301" s="5">
        <v>84400</v>
      </c>
      <c r="D301" s="21" t="str">
        <v>failed</v>
      </c>
      <c r="E301" s="5">
        <v>92500</v>
      </c>
    </row>
    <row r="302" spans="1:5" x14ac:dyDescent="0.2">
      <c r="A302" s="20" t="str">
        <v>successful</v>
      </c>
      <c r="B302" s="5">
        <v>5300</v>
      </c>
      <c r="D302" s="21" t="str">
        <v>failed</v>
      </c>
      <c r="E302" s="5">
        <v>3200</v>
      </c>
    </row>
    <row r="303" spans="1:5" x14ac:dyDescent="0.2">
      <c r="A303" s="20" t="str">
        <v>successful</v>
      </c>
      <c r="B303" s="5">
        <v>2800</v>
      </c>
      <c r="D303" s="21" t="str">
        <v>failed</v>
      </c>
      <c r="E303" s="5">
        <v>8900</v>
      </c>
    </row>
    <row r="304" spans="1:5" x14ac:dyDescent="0.2">
      <c r="A304" s="20" t="str">
        <v>successful</v>
      </c>
      <c r="B304" s="5">
        <v>4200</v>
      </c>
      <c r="D304" s="21" t="str">
        <v>failed</v>
      </c>
      <c r="E304" s="5">
        <v>7100</v>
      </c>
    </row>
    <row r="305" spans="1:5" x14ac:dyDescent="0.2">
      <c r="A305" s="20" t="str">
        <v>successful</v>
      </c>
      <c r="B305" s="5">
        <v>1300</v>
      </c>
      <c r="D305" s="21" t="str">
        <v>failed</v>
      </c>
      <c r="E305" s="5">
        <v>9600</v>
      </c>
    </row>
    <row r="306" spans="1:5" x14ac:dyDescent="0.2">
      <c r="A306" s="20" t="str">
        <v>successful</v>
      </c>
      <c r="B306" s="5">
        <v>66100</v>
      </c>
      <c r="D306" s="21" t="str">
        <v>failed</v>
      </c>
      <c r="E306" s="5">
        <v>121600</v>
      </c>
    </row>
    <row r="307" spans="1:5" x14ac:dyDescent="0.2">
      <c r="A307" s="20" t="str">
        <v>successful</v>
      </c>
      <c r="B307" s="5">
        <v>29500</v>
      </c>
      <c r="D307" s="21" t="str">
        <v>failed</v>
      </c>
      <c r="E307" s="5">
        <v>86200</v>
      </c>
    </row>
    <row r="308" spans="1:5" x14ac:dyDescent="0.2">
      <c r="A308" s="20" t="str">
        <v>successful</v>
      </c>
      <c r="B308" s="5">
        <v>9500</v>
      </c>
      <c r="D308" s="21" t="str">
        <v>failed</v>
      </c>
      <c r="E308" s="5">
        <v>8100</v>
      </c>
    </row>
    <row r="309" spans="1:5" x14ac:dyDescent="0.2">
      <c r="A309" s="20" t="str">
        <v>successful</v>
      </c>
      <c r="B309" s="5">
        <v>6300</v>
      </c>
      <c r="D309" s="21" t="str">
        <v>failed</v>
      </c>
      <c r="E309" s="5">
        <v>8800</v>
      </c>
    </row>
    <row r="310" spans="1:5" x14ac:dyDescent="0.2">
      <c r="A310" s="20" t="str">
        <v>successful</v>
      </c>
      <c r="B310" s="5">
        <v>5200</v>
      </c>
      <c r="D310" s="21" t="str">
        <v>failed</v>
      </c>
      <c r="E310" s="5">
        <v>100</v>
      </c>
    </row>
    <row r="311" spans="1:5" x14ac:dyDescent="0.2">
      <c r="A311" s="20" t="str">
        <v>successful</v>
      </c>
      <c r="B311" s="5">
        <v>6000</v>
      </c>
      <c r="D311" s="21" t="str">
        <v>failed</v>
      </c>
      <c r="E311" s="5">
        <v>4900</v>
      </c>
    </row>
    <row r="312" spans="1:5" x14ac:dyDescent="0.2">
      <c r="A312" s="20" t="str">
        <v>successful</v>
      </c>
      <c r="B312" s="5">
        <v>5800</v>
      </c>
      <c r="D312" s="21" t="str">
        <v>failed</v>
      </c>
      <c r="E312" s="5">
        <v>4000</v>
      </c>
    </row>
    <row r="313" spans="1:5" x14ac:dyDescent="0.2">
      <c r="A313" s="20" t="str">
        <v>successful</v>
      </c>
      <c r="B313" s="5">
        <v>105300</v>
      </c>
      <c r="D313" s="21" t="str">
        <v>failed</v>
      </c>
      <c r="E313" s="5">
        <v>7300</v>
      </c>
    </row>
    <row r="314" spans="1:5" x14ac:dyDescent="0.2">
      <c r="A314" s="20" t="str">
        <v>successful</v>
      </c>
      <c r="B314" s="5">
        <v>20000</v>
      </c>
      <c r="D314" s="21" t="str">
        <v>failed</v>
      </c>
      <c r="E314" s="5">
        <v>161900</v>
      </c>
    </row>
    <row r="315" spans="1:5" x14ac:dyDescent="0.2">
      <c r="A315" s="20" t="str">
        <v>successful</v>
      </c>
      <c r="B315" s="5">
        <v>3000</v>
      </c>
      <c r="D315" s="21" t="str">
        <v>failed</v>
      </c>
      <c r="E315" s="5">
        <v>7700</v>
      </c>
    </row>
    <row r="316" spans="1:5" x14ac:dyDescent="0.2">
      <c r="A316" s="20" t="str">
        <v>successful</v>
      </c>
      <c r="B316" s="5">
        <v>3700</v>
      </c>
      <c r="D316" s="21" t="str">
        <v>failed</v>
      </c>
      <c r="E316" s="5">
        <v>7900</v>
      </c>
    </row>
    <row r="317" spans="1:5" x14ac:dyDescent="0.2">
      <c r="A317" s="20" t="str">
        <v>successful</v>
      </c>
      <c r="B317" s="5">
        <v>94900</v>
      </c>
      <c r="D317" s="21" t="str">
        <v>failed</v>
      </c>
      <c r="E317" s="5">
        <v>8300</v>
      </c>
    </row>
    <row r="318" spans="1:5" x14ac:dyDescent="0.2">
      <c r="A318" s="20" t="str">
        <v>successful</v>
      </c>
      <c r="B318" s="5">
        <v>6800</v>
      </c>
      <c r="D318" s="21" t="str">
        <v>failed</v>
      </c>
      <c r="E318" s="5">
        <v>163600</v>
      </c>
    </row>
    <row r="319" spans="1:5" x14ac:dyDescent="0.2">
      <c r="A319" s="20" t="str">
        <v>successful</v>
      </c>
      <c r="B319" s="5">
        <v>72400</v>
      </c>
      <c r="D319" s="21" t="str">
        <v>failed</v>
      </c>
      <c r="E319" s="5">
        <v>2700</v>
      </c>
    </row>
    <row r="320" spans="1:5" x14ac:dyDescent="0.2">
      <c r="A320" s="20" t="str">
        <v>successful</v>
      </c>
      <c r="B320" s="5">
        <v>20100</v>
      </c>
      <c r="D320" s="21" t="str">
        <v>failed</v>
      </c>
      <c r="E320" s="5">
        <v>81300</v>
      </c>
    </row>
    <row r="321" spans="1:5" x14ac:dyDescent="0.2">
      <c r="A321" s="20" t="str">
        <v>successful</v>
      </c>
      <c r="B321" s="5">
        <v>31200</v>
      </c>
      <c r="D321" s="21" t="str">
        <v>failed</v>
      </c>
      <c r="E321" s="5">
        <v>170800</v>
      </c>
    </row>
    <row r="322" spans="1:5" x14ac:dyDescent="0.2">
      <c r="A322" s="20" t="str">
        <v>successful</v>
      </c>
      <c r="B322" s="5">
        <v>6700</v>
      </c>
      <c r="D322" s="21" t="str">
        <v>failed</v>
      </c>
      <c r="E322" s="5">
        <v>150600</v>
      </c>
    </row>
    <row r="323" spans="1:5" x14ac:dyDescent="0.2">
      <c r="A323" s="20" t="str">
        <v>successful</v>
      </c>
      <c r="B323" s="5">
        <v>2700</v>
      </c>
      <c r="D323" s="21" t="str">
        <v>failed</v>
      </c>
      <c r="E323" s="5">
        <v>7800</v>
      </c>
    </row>
    <row r="324" spans="1:5" x14ac:dyDescent="0.2">
      <c r="A324" s="20" t="str">
        <v>successful</v>
      </c>
      <c r="B324" s="5">
        <v>6200</v>
      </c>
      <c r="D324" s="21" t="str">
        <v>failed</v>
      </c>
      <c r="E324" s="5">
        <v>159800</v>
      </c>
    </row>
    <row r="325" spans="1:5" x14ac:dyDescent="0.2">
      <c r="A325" s="20" t="str">
        <v>successful</v>
      </c>
      <c r="B325" s="5">
        <v>43800</v>
      </c>
      <c r="D325" s="21" t="str">
        <v>failed</v>
      </c>
      <c r="E325" s="5">
        <v>8800</v>
      </c>
    </row>
    <row r="326" spans="1:5" x14ac:dyDescent="0.2">
      <c r="A326" s="20" t="str">
        <v>successful</v>
      </c>
      <c r="B326" s="5">
        <v>18900</v>
      </c>
      <c r="D326" s="21" t="str">
        <v>failed</v>
      </c>
      <c r="E326" s="5">
        <v>179100</v>
      </c>
    </row>
    <row r="327" spans="1:5" x14ac:dyDescent="0.2">
      <c r="A327" s="20" t="str">
        <v>successful</v>
      </c>
      <c r="B327" s="5">
        <v>86400</v>
      </c>
      <c r="D327" s="21" t="str">
        <v>failed</v>
      </c>
      <c r="E327" s="5">
        <v>100</v>
      </c>
    </row>
    <row r="328" spans="1:5" x14ac:dyDescent="0.2">
      <c r="A328" s="20" t="str">
        <v>successful</v>
      </c>
      <c r="B328" s="5">
        <v>8900</v>
      </c>
      <c r="D328" s="21" t="str">
        <v>failed</v>
      </c>
      <c r="E328" s="5">
        <v>6500</v>
      </c>
    </row>
    <row r="329" spans="1:5" x14ac:dyDescent="0.2">
      <c r="A329" s="20" t="str">
        <v>successful</v>
      </c>
      <c r="B329" s="5">
        <v>700</v>
      </c>
      <c r="D329" s="21" t="str">
        <v>failed</v>
      </c>
      <c r="E329" s="5">
        <v>9100</v>
      </c>
    </row>
    <row r="330" spans="1:5" x14ac:dyDescent="0.2">
      <c r="A330" s="20" t="str">
        <v>successful</v>
      </c>
      <c r="B330" s="5">
        <v>600</v>
      </c>
      <c r="D330" s="21" t="str">
        <v>failed</v>
      </c>
      <c r="E330" s="5">
        <v>70200</v>
      </c>
    </row>
    <row r="331" spans="1:5" x14ac:dyDescent="0.2">
      <c r="A331" s="20" t="str">
        <v>successful</v>
      </c>
      <c r="B331" s="5">
        <v>121600</v>
      </c>
      <c r="D331" s="21" t="str">
        <v>failed</v>
      </c>
      <c r="E331" s="5">
        <v>6400</v>
      </c>
    </row>
    <row r="332" spans="1:5" x14ac:dyDescent="0.2">
      <c r="A332" s="20" t="str">
        <v>successful</v>
      </c>
      <c r="B332" s="5">
        <v>70300</v>
      </c>
      <c r="D332" s="21" t="str">
        <v>failed</v>
      </c>
      <c r="E332" s="5">
        <v>3700</v>
      </c>
    </row>
    <row r="333" spans="1:5" x14ac:dyDescent="0.2">
      <c r="A333" s="20" t="str">
        <v>successful</v>
      </c>
      <c r="B333" s="5">
        <v>73800</v>
      </c>
      <c r="D333" s="21" t="str">
        <v>failed</v>
      </c>
      <c r="E333" s="5">
        <v>35600</v>
      </c>
    </row>
    <row r="334" spans="1:5" x14ac:dyDescent="0.2">
      <c r="A334" s="20" t="str">
        <v>successful</v>
      </c>
      <c r="B334" s="5">
        <v>108500</v>
      </c>
      <c r="D334" s="21" t="str">
        <v>failed</v>
      </c>
      <c r="E334" s="5">
        <v>160400</v>
      </c>
    </row>
    <row r="335" spans="1:5" x14ac:dyDescent="0.2">
      <c r="A335" s="20" t="str">
        <v>successful</v>
      </c>
      <c r="B335" s="5">
        <v>6300</v>
      </c>
      <c r="D335" s="21" t="str">
        <v>failed</v>
      </c>
      <c r="E335" s="5">
        <v>8700</v>
      </c>
    </row>
    <row r="336" spans="1:5" x14ac:dyDescent="0.2">
      <c r="A336" s="20" t="str">
        <v>successful</v>
      </c>
      <c r="B336" s="5">
        <v>71100</v>
      </c>
      <c r="D336" s="21" t="str">
        <v>failed</v>
      </c>
      <c r="E336" s="5">
        <v>7200</v>
      </c>
    </row>
    <row r="337" spans="1:5" x14ac:dyDescent="0.2">
      <c r="A337" s="20" t="str">
        <v>successful</v>
      </c>
      <c r="B337" s="5">
        <v>5300</v>
      </c>
      <c r="D337" s="21" t="str">
        <v>failed</v>
      </c>
      <c r="E337" s="5">
        <v>7900</v>
      </c>
    </row>
    <row r="338" spans="1:5" x14ac:dyDescent="0.2">
      <c r="A338" s="20" t="str">
        <v>successful</v>
      </c>
      <c r="B338" s="5">
        <v>88700</v>
      </c>
      <c r="D338" s="21" t="str">
        <v>failed</v>
      </c>
      <c r="E338" s="5">
        <v>103200</v>
      </c>
    </row>
    <row r="339" spans="1:5" x14ac:dyDescent="0.2">
      <c r="A339" s="20" t="str">
        <v>successful</v>
      </c>
      <c r="B339" s="5">
        <v>3300</v>
      </c>
      <c r="D339" s="21" t="str">
        <v>failed</v>
      </c>
      <c r="E339" s="5">
        <v>7800</v>
      </c>
    </row>
    <row r="340" spans="1:5" x14ac:dyDescent="0.2">
      <c r="A340" s="20" t="str">
        <v>successful</v>
      </c>
      <c r="B340" s="5">
        <v>3400</v>
      </c>
      <c r="D340" s="21" t="str">
        <v>failed</v>
      </c>
      <c r="E340" s="5">
        <v>43000</v>
      </c>
    </row>
    <row r="341" spans="1:5" x14ac:dyDescent="0.2">
      <c r="A341" s="20" t="str">
        <v>successful</v>
      </c>
      <c r="B341" s="5">
        <v>137600</v>
      </c>
      <c r="D341" s="21" t="str">
        <v>failed</v>
      </c>
      <c r="E341" s="5">
        <v>9600</v>
      </c>
    </row>
    <row r="342" spans="1:5" x14ac:dyDescent="0.2">
      <c r="A342" s="20" t="str">
        <v>successful</v>
      </c>
      <c r="B342" s="5">
        <v>3900</v>
      </c>
      <c r="D342" s="21" t="str">
        <v>failed</v>
      </c>
      <c r="E342" s="5">
        <v>10000</v>
      </c>
    </row>
    <row r="343" spans="1:5" x14ac:dyDescent="0.2">
      <c r="A343" s="20" t="str">
        <v>successful</v>
      </c>
      <c r="B343" s="5">
        <v>10000</v>
      </c>
      <c r="D343" s="21" t="str">
        <v>failed</v>
      </c>
      <c r="E343" s="5">
        <v>172000</v>
      </c>
    </row>
    <row r="344" spans="1:5" x14ac:dyDescent="0.2">
      <c r="A344" s="20" t="str">
        <v>successful</v>
      </c>
      <c r="B344" s="5">
        <v>42800</v>
      </c>
      <c r="D344" s="21" t="str">
        <v>failed</v>
      </c>
      <c r="E344" s="5">
        <v>153700</v>
      </c>
    </row>
    <row r="345" spans="1:5" x14ac:dyDescent="0.2">
      <c r="A345" s="20" t="str">
        <v>successful</v>
      </c>
      <c r="B345" s="5">
        <v>6200</v>
      </c>
      <c r="D345" s="21" t="str">
        <v>failed</v>
      </c>
      <c r="E345" s="5">
        <v>3600</v>
      </c>
    </row>
    <row r="346" spans="1:5" x14ac:dyDescent="0.2">
      <c r="A346" s="20" t="str">
        <v>successful</v>
      </c>
      <c r="B346" s="5">
        <v>1100</v>
      </c>
      <c r="D346" s="21" t="str">
        <v>failed</v>
      </c>
      <c r="E346" s="5">
        <v>100</v>
      </c>
    </row>
    <row r="347" spans="1:5" x14ac:dyDescent="0.2">
      <c r="A347" s="20" t="str">
        <v>successful</v>
      </c>
      <c r="B347" s="5">
        <v>26500</v>
      </c>
      <c r="D347" s="21" t="str">
        <v>failed</v>
      </c>
      <c r="E347" s="5">
        <v>3300</v>
      </c>
    </row>
    <row r="348" spans="1:5" x14ac:dyDescent="0.2">
      <c r="A348" s="20" t="str">
        <v>successful</v>
      </c>
      <c r="B348" s="5">
        <v>8500</v>
      </c>
      <c r="D348" s="21" t="str">
        <v>failed</v>
      </c>
      <c r="E348" s="5">
        <v>187600</v>
      </c>
    </row>
    <row r="349" spans="1:5" x14ac:dyDescent="0.2">
      <c r="A349" s="20" t="str">
        <v>successful</v>
      </c>
      <c r="B349" s="5">
        <v>6400</v>
      </c>
      <c r="D349" s="21" t="str">
        <v>failed</v>
      </c>
      <c r="E349" s="5">
        <v>145000</v>
      </c>
    </row>
    <row r="350" spans="1:5" x14ac:dyDescent="0.2">
      <c r="A350" s="20" t="str">
        <v>successful</v>
      </c>
      <c r="B350" s="5">
        <v>1400</v>
      </c>
      <c r="D350" s="21" t="str">
        <v>failed</v>
      </c>
      <c r="E350" s="5">
        <v>5500</v>
      </c>
    </row>
    <row r="351" spans="1:5" x14ac:dyDescent="0.2">
      <c r="A351" s="20" t="str">
        <v>successful</v>
      </c>
      <c r="B351" s="5">
        <v>4300</v>
      </c>
      <c r="D351" s="21" t="str">
        <v>failed</v>
      </c>
      <c r="E351" s="5">
        <v>5900</v>
      </c>
    </row>
    <row r="352" spans="1:5" x14ac:dyDescent="0.2">
      <c r="A352" s="20" t="str">
        <v>successful</v>
      </c>
      <c r="B352" s="5">
        <v>25600</v>
      </c>
      <c r="D352" s="21" t="str">
        <v>failed</v>
      </c>
      <c r="E352" s="5">
        <v>94900</v>
      </c>
    </row>
    <row r="353" spans="1:5" x14ac:dyDescent="0.2">
      <c r="A353" s="20" t="str">
        <v>successful</v>
      </c>
      <c r="B353" s="5">
        <v>94300</v>
      </c>
      <c r="D353" s="21" t="str">
        <v>failed</v>
      </c>
      <c r="E353" s="5">
        <v>5100</v>
      </c>
    </row>
    <row r="354" spans="1:5" x14ac:dyDescent="0.2">
      <c r="A354" s="20" t="str">
        <v>successful</v>
      </c>
      <c r="B354" s="5">
        <v>5100</v>
      </c>
      <c r="D354" s="21" t="str">
        <v>failed</v>
      </c>
      <c r="E354" s="5">
        <v>121100</v>
      </c>
    </row>
    <row r="355" spans="1:5" x14ac:dyDescent="0.2">
      <c r="A355" s="20" t="str">
        <v>successful</v>
      </c>
      <c r="B355" s="5">
        <v>6400</v>
      </c>
      <c r="D355" s="21" t="str">
        <v>failed</v>
      </c>
      <c r="E355" s="5">
        <v>7000</v>
      </c>
    </row>
    <row r="356" spans="1:5" x14ac:dyDescent="0.2">
      <c r="A356" s="20" t="str">
        <v>successful</v>
      </c>
      <c r="B356" s="5">
        <v>1600</v>
      </c>
      <c r="D356" s="21" t="str">
        <v>failed</v>
      </c>
      <c r="E356" s="5">
        <v>195200</v>
      </c>
    </row>
    <row r="357" spans="1:5" x14ac:dyDescent="0.2">
      <c r="A357" s="20" t="str">
        <v>successful</v>
      </c>
      <c r="B357" s="5">
        <v>1900</v>
      </c>
      <c r="D357" s="21" t="str">
        <v>failed</v>
      </c>
      <c r="E357" s="5">
        <v>7200</v>
      </c>
    </row>
    <row r="358" spans="1:5" x14ac:dyDescent="0.2">
      <c r="A358" s="20" t="str">
        <v>successful</v>
      </c>
      <c r="B358" s="5">
        <v>59200</v>
      </c>
      <c r="D358" s="21" t="str">
        <v>failed</v>
      </c>
      <c r="E358" s="5">
        <v>170600</v>
      </c>
    </row>
    <row r="359" spans="1:5" x14ac:dyDescent="0.2">
      <c r="A359" s="20" t="str">
        <v>successful</v>
      </c>
      <c r="B359" s="5">
        <v>139000</v>
      </c>
      <c r="D359" s="21" t="str">
        <v>failed</v>
      </c>
      <c r="E359" s="5">
        <v>7800</v>
      </c>
    </row>
    <row r="360" spans="1:5" x14ac:dyDescent="0.2">
      <c r="A360" s="20" t="str">
        <v>successful</v>
      </c>
      <c r="B360" s="5">
        <v>9400</v>
      </c>
      <c r="D360" s="21" t="str">
        <v>failed</v>
      </c>
      <c r="E360" s="5">
        <v>9400</v>
      </c>
    </row>
    <row r="361" spans="1:5" x14ac:dyDescent="0.2">
      <c r="A361" s="20" t="str">
        <v>successful</v>
      </c>
      <c r="B361" s="5">
        <v>9200</v>
      </c>
      <c r="D361" s="21" t="str">
        <v>failed</v>
      </c>
      <c r="E361" s="5">
        <v>7800</v>
      </c>
    </row>
    <row r="362" spans="1:5" x14ac:dyDescent="0.2">
      <c r="A362" s="20" t="str">
        <v>successful</v>
      </c>
      <c r="B362" s="5">
        <v>14900</v>
      </c>
      <c r="D362" s="21" t="str">
        <v>failed</v>
      </c>
      <c r="E362" s="5">
        <v>141100</v>
      </c>
    </row>
    <row r="363" spans="1:5" x14ac:dyDescent="0.2">
      <c r="A363" s="20" t="str">
        <v>successful</v>
      </c>
      <c r="B363" s="5">
        <v>10000</v>
      </c>
      <c r="D363" s="21" t="str">
        <v>failed</v>
      </c>
      <c r="E363" s="5">
        <v>6600</v>
      </c>
    </row>
    <row r="364" spans="1:5" x14ac:dyDescent="0.2">
      <c r="A364" s="20" t="str">
        <v>successful</v>
      </c>
      <c r="B364" s="5">
        <v>600</v>
      </c>
      <c r="D364" s="21" t="str">
        <v>failed</v>
      </c>
      <c r="E364" s="5">
        <v>66600</v>
      </c>
    </row>
    <row r="365" spans="1:5" x14ac:dyDescent="0.2">
      <c r="A365" s="20" t="str">
        <v>successful</v>
      </c>
      <c r="B365" s="5">
        <v>35000</v>
      </c>
    </row>
    <row r="366" spans="1:5" x14ac:dyDescent="0.2">
      <c r="A366" s="20" t="str">
        <v>successful</v>
      </c>
      <c r="B366" s="5">
        <v>6900</v>
      </c>
    </row>
    <row r="367" spans="1:5" x14ac:dyDescent="0.2">
      <c r="A367" s="20" t="str">
        <v>successful</v>
      </c>
      <c r="B367" s="5">
        <v>5100</v>
      </c>
    </row>
    <row r="368" spans="1:5" x14ac:dyDescent="0.2">
      <c r="A368" s="20" t="str">
        <v>successful</v>
      </c>
      <c r="B368" s="5">
        <v>6900</v>
      </c>
    </row>
    <row r="369" spans="1:2" x14ac:dyDescent="0.2">
      <c r="A369" s="20" t="str">
        <v>successful</v>
      </c>
      <c r="B369" s="5">
        <v>48800</v>
      </c>
    </row>
    <row r="370" spans="1:2" x14ac:dyDescent="0.2">
      <c r="A370" s="20" t="str">
        <v>successful</v>
      </c>
      <c r="B370" s="5">
        <v>16200</v>
      </c>
    </row>
    <row r="371" spans="1:2" x14ac:dyDescent="0.2">
      <c r="A371" s="20" t="str">
        <v>successful</v>
      </c>
      <c r="B371" s="5">
        <v>97600</v>
      </c>
    </row>
    <row r="372" spans="1:2" x14ac:dyDescent="0.2">
      <c r="A372" s="20" t="str">
        <v>successful</v>
      </c>
      <c r="B372" s="5">
        <v>9700</v>
      </c>
    </row>
    <row r="373" spans="1:2" x14ac:dyDescent="0.2">
      <c r="A373" s="20" t="str">
        <v>successful</v>
      </c>
      <c r="B373" s="5">
        <v>62300</v>
      </c>
    </row>
    <row r="374" spans="1:2" x14ac:dyDescent="0.2">
      <c r="A374" s="20" t="str">
        <v>successful</v>
      </c>
      <c r="B374" s="5">
        <v>1400</v>
      </c>
    </row>
    <row r="375" spans="1:2" x14ac:dyDescent="0.2">
      <c r="A375" s="20" t="str">
        <v>successful</v>
      </c>
      <c r="B375" s="5">
        <v>5400</v>
      </c>
    </row>
    <row r="376" spans="1:2" x14ac:dyDescent="0.2">
      <c r="A376" s="20" t="str">
        <v>successful</v>
      </c>
      <c r="B376" s="5">
        <v>2300</v>
      </c>
    </row>
    <row r="377" spans="1:2" x14ac:dyDescent="0.2">
      <c r="A377" s="20" t="str">
        <v>successful</v>
      </c>
      <c r="B377" s="5">
        <v>1400</v>
      </c>
    </row>
    <row r="378" spans="1:2" x14ac:dyDescent="0.2">
      <c r="A378" s="20" t="str">
        <v>successful</v>
      </c>
      <c r="B378" s="5">
        <v>7500</v>
      </c>
    </row>
    <row r="379" spans="1:2" x14ac:dyDescent="0.2">
      <c r="A379" s="20" t="str">
        <v>successful</v>
      </c>
      <c r="B379" s="5">
        <v>1500</v>
      </c>
    </row>
    <row r="380" spans="1:2" x14ac:dyDescent="0.2">
      <c r="A380" s="20" t="str">
        <v>successful</v>
      </c>
      <c r="B380" s="5">
        <v>2900</v>
      </c>
    </row>
    <row r="381" spans="1:2" x14ac:dyDescent="0.2">
      <c r="A381" s="20" t="str">
        <v>successful</v>
      </c>
      <c r="B381" s="5">
        <v>7300</v>
      </c>
    </row>
    <row r="382" spans="1:2" x14ac:dyDescent="0.2">
      <c r="A382" s="20" t="str">
        <v>successful</v>
      </c>
      <c r="B382" s="5">
        <v>3600</v>
      </c>
    </row>
    <row r="383" spans="1:2" x14ac:dyDescent="0.2">
      <c r="A383" s="20" t="str">
        <v>successful</v>
      </c>
      <c r="B383" s="5">
        <v>5000</v>
      </c>
    </row>
    <row r="384" spans="1:2" x14ac:dyDescent="0.2">
      <c r="A384" s="20" t="str">
        <v>successful</v>
      </c>
      <c r="B384" s="5">
        <v>9200</v>
      </c>
    </row>
    <row r="385" spans="1:2" x14ac:dyDescent="0.2">
      <c r="A385" s="20" t="str">
        <v>successful</v>
      </c>
      <c r="B385" s="5">
        <v>128900</v>
      </c>
    </row>
    <row r="386" spans="1:2" x14ac:dyDescent="0.2">
      <c r="A386" s="20" t="str">
        <v>successful</v>
      </c>
      <c r="B386" s="5">
        <v>42100</v>
      </c>
    </row>
    <row r="387" spans="1:2" x14ac:dyDescent="0.2">
      <c r="A387" s="20" t="str">
        <v>successful</v>
      </c>
      <c r="B387" s="5">
        <v>52000</v>
      </c>
    </row>
    <row r="388" spans="1:2" x14ac:dyDescent="0.2">
      <c r="A388" s="20" t="str">
        <v>successful</v>
      </c>
      <c r="B388" s="5">
        <v>63400</v>
      </c>
    </row>
    <row r="389" spans="1:2" x14ac:dyDescent="0.2">
      <c r="A389" s="20" t="str">
        <v>successful</v>
      </c>
      <c r="B389" s="5">
        <v>8700</v>
      </c>
    </row>
    <row r="390" spans="1:2" x14ac:dyDescent="0.2">
      <c r="A390" s="20" t="str">
        <v>successful</v>
      </c>
      <c r="B390" s="5">
        <v>108400</v>
      </c>
    </row>
    <row r="391" spans="1:2" x14ac:dyDescent="0.2">
      <c r="A391" s="20" t="str">
        <v>successful</v>
      </c>
      <c r="B391" s="5">
        <v>7300</v>
      </c>
    </row>
    <row r="392" spans="1:2" x14ac:dyDescent="0.2">
      <c r="A392" s="20" t="str">
        <v>successful</v>
      </c>
      <c r="B392" s="5">
        <v>1700</v>
      </c>
    </row>
    <row r="393" spans="1:2" x14ac:dyDescent="0.2">
      <c r="A393" s="20" t="str">
        <v>successful</v>
      </c>
      <c r="B393" s="5">
        <v>9800</v>
      </c>
    </row>
    <row r="394" spans="1:2" x14ac:dyDescent="0.2">
      <c r="A394" s="20" t="str">
        <v>successful</v>
      </c>
      <c r="B394" s="5">
        <v>4300</v>
      </c>
    </row>
    <row r="395" spans="1:2" x14ac:dyDescent="0.2">
      <c r="A395" s="20" t="str">
        <v>successful</v>
      </c>
      <c r="B395" s="5">
        <v>800</v>
      </c>
    </row>
    <row r="396" spans="1:2" x14ac:dyDescent="0.2">
      <c r="A396" s="20" t="str">
        <v>successful</v>
      </c>
      <c r="B396" s="5">
        <v>6900</v>
      </c>
    </row>
    <row r="397" spans="1:2" x14ac:dyDescent="0.2">
      <c r="A397" s="20" t="str">
        <v>successful</v>
      </c>
      <c r="B397" s="5">
        <v>38500</v>
      </c>
    </row>
    <row r="398" spans="1:2" x14ac:dyDescent="0.2">
      <c r="A398" s="20" t="str">
        <v>successful</v>
      </c>
      <c r="B398" s="5">
        <v>2000</v>
      </c>
    </row>
    <row r="399" spans="1:2" x14ac:dyDescent="0.2">
      <c r="A399" s="20" t="str">
        <v>successful</v>
      </c>
      <c r="B399" s="5">
        <v>5600</v>
      </c>
    </row>
    <row r="400" spans="1:2" x14ac:dyDescent="0.2">
      <c r="A400" s="20" t="str">
        <v>successful</v>
      </c>
      <c r="B400" s="5">
        <v>8300</v>
      </c>
    </row>
    <row r="401" spans="1:2" x14ac:dyDescent="0.2">
      <c r="A401" s="20" t="str">
        <v>successful</v>
      </c>
      <c r="B401" s="5">
        <v>6900</v>
      </c>
    </row>
    <row r="402" spans="1:2" x14ac:dyDescent="0.2">
      <c r="A402" s="20" t="str">
        <v>successful</v>
      </c>
      <c r="B402" s="5">
        <v>48500</v>
      </c>
    </row>
    <row r="403" spans="1:2" x14ac:dyDescent="0.2">
      <c r="A403" s="20" t="str">
        <v>successful</v>
      </c>
      <c r="B403" s="5">
        <v>4900</v>
      </c>
    </row>
    <row r="404" spans="1:2" x14ac:dyDescent="0.2">
      <c r="A404" s="20" t="str">
        <v>successful</v>
      </c>
      <c r="B404" s="5">
        <v>8400</v>
      </c>
    </row>
    <row r="405" spans="1:2" x14ac:dyDescent="0.2">
      <c r="A405" s="20" t="str">
        <v>successful</v>
      </c>
      <c r="B405" s="5">
        <v>8900</v>
      </c>
    </row>
    <row r="406" spans="1:2" x14ac:dyDescent="0.2">
      <c r="A406" s="20" t="str">
        <v>successful</v>
      </c>
      <c r="B406" s="5">
        <v>5600</v>
      </c>
    </row>
    <row r="407" spans="1:2" x14ac:dyDescent="0.2">
      <c r="A407" s="20" t="str">
        <v>successful</v>
      </c>
      <c r="B407" s="5">
        <v>28800</v>
      </c>
    </row>
    <row r="408" spans="1:2" x14ac:dyDescent="0.2">
      <c r="A408" s="20" t="str">
        <v>successful</v>
      </c>
      <c r="B408" s="5">
        <v>15800</v>
      </c>
    </row>
    <row r="409" spans="1:2" x14ac:dyDescent="0.2">
      <c r="A409" s="20" t="str">
        <v>successful</v>
      </c>
      <c r="B409" s="5">
        <v>4200</v>
      </c>
    </row>
    <row r="410" spans="1:2" x14ac:dyDescent="0.2">
      <c r="A410" s="20" t="str">
        <v>successful</v>
      </c>
      <c r="B410" s="5">
        <v>37100</v>
      </c>
    </row>
    <row r="411" spans="1:2" x14ac:dyDescent="0.2">
      <c r="A411" s="20" t="str">
        <v>successful</v>
      </c>
      <c r="B411" s="5">
        <v>3700</v>
      </c>
    </row>
    <row r="412" spans="1:2" x14ac:dyDescent="0.2">
      <c r="A412" s="20" t="str">
        <v>successful</v>
      </c>
      <c r="B412" s="5">
        <v>1200</v>
      </c>
    </row>
    <row r="413" spans="1:2" x14ac:dyDescent="0.2">
      <c r="A413" s="20" t="str">
        <v>successful</v>
      </c>
      <c r="B413" s="5">
        <v>1200</v>
      </c>
    </row>
    <row r="414" spans="1:2" x14ac:dyDescent="0.2">
      <c r="A414" s="20" t="str">
        <v>successful</v>
      </c>
      <c r="B414" s="5">
        <v>2000</v>
      </c>
    </row>
    <row r="415" spans="1:2" x14ac:dyDescent="0.2">
      <c r="A415" s="20" t="str">
        <v>successful</v>
      </c>
      <c r="B415" s="5">
        <v>55800</v>
      </c>
    </row>
    <row r="416" spans="1:2" x14ac:dyDescent="0.2">
      <c r="A416" s="20" t="str">
        <v>successful</v>
      </c>
      <c r="B416" s="5">
        <v>4900</v>
      </c>
    </row>
    <row r="417" spans="1:2" x14ac:dyDescent="0.2">
      <c r="A417" s="20" t="str">
        <v>successful</v>
      </c>
      <c r="B417" s="5">
        <v>8600</v>
      </c>
    </row>
    <row r="418" spans="1:2" x14ac:dyDescent="0.2">
      <c r="A418" s="20" t="str">
        <v>successful</v>
      </c>
      <c r="B418" s="5">
        <v>3600</v>
      </c>
    </row>
    <row r="419" spans="1:2" x14ac:dyDescent="0.2">
      <c r="A419" s="20" t="str">
        <v>successful</v>
      </c>
      <c r="B419" s="5">
        <v>4700</v>
      </c>
    </row>
    <row r="420" spans="1:2" x14ac:dyDescent="0.2">
      <c r="A420" s="20" t="str">
        <v>successful</v>
      </c>
      <c r="B420" s="5">
        <v>70400</v>
      </c>
    </row>
    <row r="421" spans="1:2" x14ac:dyDescent="0.2">
      <c r="A421" s="20" t="str">
        <v>successful</v>
      </c>
      <c r="B421" s="5">
        <v>4500</v>
      </c>
    </row>
    <row r="422" spans="1:2" x14ac:dyDescent="0.2">
      <c r="A422" s="20" t="str">
        <v>successful</v>
      </c>
      <c r="B422" s="5">
        <v>1300</v>
      </c>
    </row>
    <row r="423" spans="1:2" x14ac:dyDescent="0.2">
      <c r="A423" s="20" t="str">
        <v>successful</v>
      </c>
      <c r="B423" s="5">
        <v>1400</v>
      </c>
    </row>
    <row r="424" spans="1:2" x14ac:dyDescent="0.2">
      <c r="A424" s="20" t="str">
        <v>successful</v>
      </c>
      <c r="B424" s="5">
        <v>29600</v>
      </c>
    </row>
    <row r="425" spans="1:2" x14ac:dyDescent="0.2">
      <c r="A425" s="20" t="str">
        <v>successful</v>
      </c>
      <c r="B425" s="5">
        <v>2200</v>
      </c>
    </row>
    <row r="426" spans="1:2" x14ac:dyDescent="0.2">
      <c r="A426" s="20" t="str">
        <v>successful</v>
      </c>
      <c r="B426" s="5">
        <v>3500</v>
      </c>
    </row>
    <row r="427" spans="1:2" x14ac:dyDescent="0.2">
      <c r="A427" s="20" t="str">
        <v>successful</v>
      </c>
      <c r="B427" s="5">
        <v>5600</v>
      </c>
    </row>
    <row r="428" spans="1:2" x14ac:dyDescent="0.2">
      <c r="A428" s="20" t="str">
        <v>successful</v>
      </c>
      <c r="B428" s="5">
        <v>1100</v>
      </c>
    </row>
    <row r="429" spans="1:2" x14ac:dyDescent="0.2">
      <c r="A429" s="20" t="str">
        <v>successful</v>
      </c>
      <c r="B429" s="5">
        <v>3900</v>
      </c>
    </row>
    <row r="430" spans="1:2" x14ac:dyDescent="0.2">
      <c r="A430" s="20" t="str">
        <v>successful</v>
      </c>
      <c r="B430" s="5">
        <v>4800</v>
      </c>
    </row>
    <row r="431" spans="1:2" x14ac:dyDescent="0.2">
      <c r="A431" s="20" t="str">
        <v>successful</v>
      </c>
      <c r="B431" s="5">
        <v>4300</v>
      </c>
    </row>
    <row r="432" spans="1:2" x14ac:dyDescent="0.2">
      <c r="A432" s="20" t="str">
        <v>successful</v>
      </c>
      <c r="B432" s="5">
        <v>149600</v>
      </c>
    </row>
    <row r="433" spans="1:2" x14ac:dyDescent="0.2">
      <c r="A433" s="20" t="str">
        <v>successful</v>
      </c>
      <c r="B433" s="5">
        <v>53100</v>
      </c>
    </row>
    <row r="434" spans="1:2" x14ac:dyDescent="0.2">
      <c r="A434" s="20" t="str">
        <v>successful</v>
      </c>
      <c r="B434" s="5">
        <v>5000</v>
      </c>
    </row>
    <row r="435" spans="1:2" x14ac:dyDescent="0.2">
      <c r="A435" s="20" t="str">
        <v>successful</v>
      </c>
      <c r="B435" s="5">
        <v>1300</v>
      </c>
    </row>
    <row r="436" spans="1:2" x14ac:dyDescent="0.2">
      <c r="A436" s="20" t="str">
        <v>successful</v>
      </c>
      <c r="B436" s="5">
        <v>5100</v>
      </c>
    </row>
    <row r="437" spans="1:2" x14ac:dyDescent="0.2">
      <c r="A437" s="20" t="str">
        <v>successful</v>
      </c>
      <c r="B437" s="5">
        <v>5100</v>
      </c>
    </row>
    <row r="438" spans="1:2" x14ac:dyDescent="0.2">
      <c r="A438" s="20" t="str">
        <v>successful</v>
      </c>
      <c r="B438" s="5">
        <v>7400</v>
      </c>
    </row>
    <row r="439" spans="1:2" x14ac:dyDescent="0.2">
      <c r="A439" s="20" t="str">
        <v>successful</v>
      </c>
      <c r="B439" s="5">
        <v>88900</v>
      </c>
    </row>
    <row r="440" spans="1:2" x14ac:dyDescent="0.2">
      <c r="A440" s="20" t="str">
        <v>successful</v>
      </c>
      <c r="B440" s="5">
        <v>6700</v>
      </c>
    </row>
    <row r="441" spans="1:2" x14ac:dyDescent="0.2">
      <c r="A441" s="20" t="str">
        <v>successful</v>
      </c>
      <c r="B441" s="5">
        <v>1500</v>
      </c>
    </row>
    <row r="442" spans="1:2" x14ac:dyDescent="0.2">
      <c r="A442" s="20" t="str">
        <v>successful</v>
      </c>
      <c r="B442" s="5">
        <v>1100</v>
      </c>
    </row>
    <row r="443" spans="1:2" x14ac:dyDescent="0.2">
      <c r="A443" s="20" t="str">
        <v>successful</v>
      </c>
      <c r="B443" s="5">
        <v>6600</v>
      </c>
    </row>
    <row r="444" spans="1:2" x14ac:dyDescent="0.2">
      <c r="A444" s="20" t="str">
        <v>successful</v>
      </c>
      <c r="B444" s="5">
        <v>7600</v>
      </c>
    </row>
    <row r="445" spans="1:2" x14ac:dyDescent="0.2">
      <c r="A445" s="20" t="str">
        <v>successful</v>
      </c>
      <c r="B445" s="5">
        <v>3400</v>
      </c>
    </row>
    <row r="446" spans="1:2" x14ac:dyDescent="0.2">
      <c r="A446" s="20" t="str">
        <v>successful</v>
      </c>
      <c r="B446" s="5">
        <v>2300</v>
      </c>
    </row>
    <row r="447" spans="1:2" x14ac:dyDescent="0.2">
      <c r="A447" s="20" t="str">
        <v>successful</v>
      </c>
      <c r="B447" s="5">
        <v>6200</v>
      </c>
    </row>
    <row r="448" spans="1:2" x14ac:dyDescent="0.2">
      <c r="A448" s="20" t="str">
        <v>successful</v>
      </c>
      <c r="B448" s="5">
        <v>6100</v>
      </c>
    </row>
    <row r="449" spans="1:2" x14ac:dyDescent="0.2">
      <c r="A449" s="20" t="str">
        <v>successful</v>
      </c>
      <c r="B449" s="5">
        <v>2600</v>
      </c>
    </row>
    <row r="450" spans="1:2" x14ac:dyDescent="0.2">
      <c r="A450" s="20" t="str">
        <v>successful</v>
      </c>
      <c r="B450" s="5">
        <v>700</v>
      </c>
    </row>
    <row r="451" spans="1:2" x14ac:dyDescent="0.2">
      <c r="A451" s="20" t="str">
        <v>successful</v>
      </c>
      <c r="B451" s="5">
        <v>700</v>
      </c>
    </row>
    <row r="452" spans="1:2" x14ac:dyDescent="0.2">
      <c r="A452" s="20" t="str">
        <v>successful</v>
      </c>
      <c r="B452" s="5">
        <v>6400</v>
      </c>
    </row>
    <row r="453" spans="1:2" x14ac:dyDescent="0.2">
      <c r="A453" s="20" t="str">
        <v>successful</v>
      </c>
      <c r="B453" s="5">
        <v>59700</v>
      </c>
    </row>
    <row r="454" spans="1:2" x14ac:dyDescent="0.2">
      <c r="A454" s="20" t="str">
        <v>successful</v>
      </c>
      <c r="B454" s="5">
        <v>3200</v>
      </c>
    </row>
    <row r="455" spans="1:2" x14ac:dyDescent="0.2">
      <c r="A455" s="20" t="str">
        <v>successful</v>
      </c>
      <c r="B455" s="5">
        <v>9000</v>
      </c>
    </row>
    <row r="456" spans="1:2" x14ac:dyDescent="0.2">
      <c r="A456" s="20" t="str">
        <v>successful</v>
      </c>
      <c r="B456" s="5">
        <v>2300</v>
      </c>
    </row>
    <row r="457" spans="1:2" x14ac:dyDescent="0.2">
      <c r="A457" s="20" t="str">
        <v>successful</v>
      </c>
      <c r="B457" s="5">
        <v>51300</v>
      </c>
    </row>
    <row r="458" spans="1:2" x14ac:dyDescent="0.2">
      <c r="A458" s="20" t="str">
        <v>successful</v>
      </c>
      <c r="B458" s="5">
        <v>700</v>
      </c>
    </row>
    <row r="459" spans="1:2" x14ac:dyDescent="0.2">
      <c r="A459" s="20" t="str">
        <v>successful</v>
      </c>
      <c r="B459" s="5">
        <v>1500</v>
      </c>
    </row>
    <row r="460" spans="1:2" x14ac:dyDescent="0.2">
      <c r="A460" s="20" t="str">
        <v>successful</v>
      </c>
      <c r="B460" s="5">
        <v>4900</v>
      </c>
    </row>
    <row r="461" spans="1:2" x14ac:dyDescent="0.2">
      <c r="A461" s="20" t="str">
        <v>successful</v>
      </c>
      <c r="B461" s="5">
        <v>54000</v>
      </c>
    </row>
    <row r="462" spans="1:2" x14ac:dyDescent="0.2">
      <c r="A462" s="20" t="str">
        <v>successful</v>
      </c>
      <c r="B462" s="5">
        <v>4100</v>
      </c>
    </row>
    <row r="463" spans="1:2" x14ac:dyDescent="0.2">
      <c r="A463" s="20" t="str">
        <v>successful</v>
      </c>
      <c r="B463" s="5">
        <v>85000</v>
      </c>
    </row>
    <row r="464" spans="1:2" x14ac:dyDescent="0.2">
      <c r="A464" s="20" t="str">
        <v>successful</v>
      </c>
      <c r="B464" s="5">
        <v>3600</v>
      </c>
    </row>
    <row r="465" spans="1:2" x14ac:dyDescent="0.2">
      <c r="A465" s="20" t="str">
        <v>successful</v>
      </c>
      <c r="B465" s="5">
        <v>2800</v>
      </c>
    </row>
    <row r="466" spans="1:2" x14ac:dyDescent="0.2">
      <c r="A466" s="20" t="str">
        <v>successful</v>
      </c>
      <c r="B466" s="5">
        <v>2300</v>
      </c>
    </row>
    <row r="467" spans="1:2" x14ac:dyDescent="0.2">
      <c r="A467" s="20" t="str">
        <v>successful</v>
      </c>
      <c r="B467" s="5">
        <v>97100</v>
      </c>
    </row>
    <row r="468" spans="1:2" x14ac:dyDescent="0.2">
      <c r="A468" s="20" t="str">
        <v>successful</v>
      </c>
      <c r="B468" s="5">
        <v>43200</v>
      </c>
    </row>
    <row r="469" spans="1:2" x14ac:dyDescent="0.2">
      <c r="A469" s="20" t="str">
        <v>successful</v>
      </c>
      <c r="B469" s="5">
        <v>6800</v>
      </c>
    </row>
    <row r="470" spans="1:2" x14ac:dyDescent="0.2">
      <c r="A470" s="20" t="str">
        <v>successful</v>
      </c>
      <c r="B470" s="5">
        <v>7300</v>
      </c>
    </row>
    <row r="471" spans="1:2" x14ac:dyDescent="0.2">
      <c r="A471" s="20" t="str">
        <v>successful</v>
      </c>
      <c r="B471" s="5">
        <v>17700</v>
      </c>
    </row>
    <row r="472" spans="1:2" x14ac:dyDescent="0.2">
      <c r="A472" s="20" t="str">
        <v>successful</v>
      </c>
      <c r="B472" s="5">
        <v>6400</v>
      </c>
    </row>
    <row r="473" spans="1:2" x14ac:dyDescent="0.2">
      <c r="A473" s="20" t="str">
        <v>successful</v>
      </c>
      <c r="B473" s="5">
        <v>7700</v>
      </c>
    </row>
    <row r="474" spans="1:2" x14ac:dyDescent="0.2">
      <c r="A474" s="20" t="str">
        <v>successful</v>
      </c>
      <c r="B474" s="5">
        <v>116300</v>
      </c>
    </row>
    <row r="475" spans="1:2" x14ac:dyDescent="0.2">
      <c r="A475" s="20" t="str">
        <v>successful</v>
      </c>
      <c r="B475" s="5">
        <v>9100</v>
      </c>
    </row>
    <row r="476" spans="1:2" x14ac:dyDescent="0.2">
      <c r="A476" s="20" t="str">
        <v>successful</v>
      </c>
      <c r="B476" s="5">
        <v>1500</v>
      </c>
    </row>
    <row r="477" spans="1:2" x14ac:dyDescent="0.2">
      <c r="A477" s="20" t="str">
        <v>successful</v>
      </c>
      <c r="B477" s="5">
        <v>69900</v>
      </c>
    </row>
    <row r="478" spans="1:2" x14ac:dyDescent="0.2">
      <c r="A478" s="20" t="str">
        <v>successful</v>
      </c>
      <c r="B478" s="5">
        <v>1000</v>
      </c>
    </row>
    <row r="479" spans="1:2" x14ac:dyDescent="0.2">
      <c r="A479" s="20" t="str">
        <v>successful</v>
      </c>
      <c r="B479" s="5">
        <v>4700</v>
      </c>
    </row>
    <row r="480" spans="1:2" x14ac:dyDescent="0.2">
      <c r="A480" s="20" t="str">
        <v>successful</v>
      </c>
      <c r="B480" s="5">
        <v>3200</v>
      </c>
    </row>
    <row r="481" spans="1:2" x14ac:dyDescent="0.2">
      <c r="A481" s="20" t="str">
        <v>successful</v>
      </c>
      <c r="B481" s="5">
        <v>6700</v>
      </c>
    </row>
    <row r="482" spans="1:2" x14ac:dyDescent="0.2">
      <c r="A482" s="20" t="str">
        <v>successful</v>
      </c>
      <c r="B482" s="5">
        <v>6000</v>
      </c>
    </row>
    <row r="483" spans="1:2" x14ac:dyDescent="0.2">
      <c r="A483" s="20" t="str">
        <v>successful</v>
      </c>
      <c r="B483" s="5">
        <v>17100</v>
      </c>
    </row>
    <row r="484" spans="1:2" x14ac:dyDescent="0.2">
      <c r="A484" s="20" t="str">
        <v>successful</v>
      </c>
      <c r="B484" s="5">
        <v>171000</v>
      </c>
    </row>
    <row r="485" spans="1:2" x14ac:dyDescent="0.2">
      <c r="A485" s="20" t="str">
        <v>successful</v>
      </c>
      <c r="B485" s="5">
        <v>23400</v>
      </c>
    </row>
    <row r="486" spans="1:2" x14ac:dyDescent="0.2">
      <c r="A486" s="20" t="str">
        <v>successful</v>
      </c>
      <c r="B486" s="5">
        <v>2400</v>
      </c>
    </row>
    <row r="487" spans="1:2" x14ac:dyDescent="0.2">
      <c r="A487" s="20" t="str">
        <v>successful</v>
      </c>
      <c r="B487" s="5">
        <v>5300</v>
      </c>
    </row>
    <row r="488" spans="1:2" x14ac:dyDescent="0.2">
      <c r="A488" s="20" t="str">
        <v>successful</v>
      </c>
      <c r="B488" s="5">
        <v>2000</v>
      </c>
    </row>
    <row r="489" spans="1:2" x14ac:dyDescent="0.2">
      <c r="A489" s="20" t="str">
        <v>successful</v>
      </c>
      <c r="B489" s="5">
        <v>8800</v>
      </c>
    </row>
    <row r="490" spans="1:2" x14ac:dyDescent="0.2">
      <c r="A490" s="20" t="str">
        <v>successful</v>
      </c>
      <c r="B490" s="5">
        <v>3500</v>
      </c>
    </row>
    <row r="491" spans="1:2" x14ac:dyDescent="0.2">
      <c r="A491" s="20" t="str">
        <v>successful</v>
      </c>
      <c r="B491" s="5">
        <v>1400</v>
      </c>
    </row>
    <row r="492" spans="1:2" x14ac:dyDescent="0.2">
      <c r="A492" s="20" t="str">
        <v>successful</v>
      </c>
      <c r="B492" s="5">
        <v>4200</v>
      </c>
    </row>
    <row r="493" spans="1:2" x14ac:dyDescent="0.2">
      <c r="A493" s="20" t="str">
        <v>successful</v>
      </c>
      <c r="B493" s="5">
        <v>81000</v>
      </c>
    </row>
    <row r="494" spans="1:2" x14ac:dyDescent="0.2">
      <c r="A494" s="20" t="str">
        <v>successful</v>
      </c>
      <c r="B494" s="5">
        <v>4800</v>
      </c>
    </row>
    <row r="495" spans="1:2" x14ac:dyDescent="0.2">
      <c r="A495" s="20" t="str">
        <v>successful</v>
      </c>
      <c r="B495" s="5">
        <v>7000</v>
      </c>
    </row>
    <row r="496" spans="1:2" x14ac:dyDescent="0.2">
      <c r="A496" s="20" t="str">
        <v>successful</v>
      </c>
      <c r="B496" s="5">
        <v>71500</v>
      </c>
    </row>
    <row r="497" spans="1:2" x14ac:dyDescent="0.2">
      <c r="A497" s="20" t="str">
        <v>successful</v>
      </c>
      <c r="B497" s="5">
        <v>4700</v>
      </c>
    </row>
    <row r="498" spans="1:2" x14ac:dyDescent="0.2">
      <c r="A498" s="20" t="str">
        <v>successful</v>
      </c>
      <c r="B498" s="5">
        <v>42100</v>
      </c>
    </row>
    <row r="499" spans="1:2" x14ac:dyDescent="0.2">
      <c r="A499" s="20" t="str">
        <v>successful</v>
      </c>
      <c r="B499" s="5">
        <v>40200</v>
      </c>
    </row>
    <row r="500" spans="1:2" x14ac:dyDescent="0.2">
      <c r="A500" s="20" t="str">
        <v>successful</v>
      </c>
      <c r="B500" s="5">
        <v>1000</v>
      </c>
    </row>
    <row r="501" spans="1:2" x14ac:dyDescent="0.2">
      <c r="A501" s="20" t="str">
        <v>successful</v>
      </c>
      <c r="B501" s="5">
        <v>84500</v>
      </c>
    </row>
    <row r="502" spans="1:2" x14ac:dyDescent="0.2">
      <c r="A502" s="20" t="str">
        <v>successful</v>
      </c>
      <c r="B502" s="5">
        <v>800</v>
      </c>
    </row>
    <row r="503" spans="1:2" x14ac:dyDescent="0.2">
      <c r="A503" s="20" t="str">
        <v>successful</v>
      </c>
      <c r="B503" s="5">
        <v>3400</v>
      </c>
    </row>
    <row r="504" spans="1:2" x14ac:dyDescent="0.2">
      <c r="A504" s="20" t="str">
        <v>successful</v>
      </c>
      <c r="B504" s="5">
        <v>1800</v>
      </c>
    </row>
    <row r="505" spans="1:2" x14ac:dyDescent="0.2">
      <c r="A505" s="20" t="str">
        <v>successful</v>
      </c>
      <c r="B505" s="5">
        <v>5800</v>
      </c>
    </row>
    <row r="506" spans="1:2" x14ac:dyDescent="0.2">
      <c r="A506" s="20" t="str">
        <v>successful</v>
      </c>
      <c r="B506" s="5">
        <v>5600</v>
      </c>
    </row>
    <row r="507" spans="1:2" x14ac:dyDescent="0.2">
      <c r="A507" s="20" t="str">
        <v>successful</v>
      </c>
      <c r="B507" s="5">
        <v>134400</v>
      </c>
    </row>
    <row r="508" spans="1:2" x14ac:dyDescent="0.2">
      <c r="A508" s="20" t="str">
        <v>successful</v>
      </c>
      <c r="B508" s="5">
        <v>3000</v>
      </c>
    </row>
    <row r="509" spans="1:2" x14ac:dyDescent="0.2">
      <c r="A509" s="20" t="str">
        <v>successful</v>
      </c>
      <c r="B509" s="5">
        <v>6000</v>
      </c>
    </row>
    <row r="510" spans="1:2" x14ac:dyDescent="0.2">
      <c r="A510" s="20" t="str">
        <v>successful</v>
      </c>
      <c r="B510" s="5">
        <v>8400</v>
      </c>
    </row>
    <row r="511" spans="1:2" x14ac:dyDescent="0.2">
      <c r="A511" s="20" t="str">
        <v>successful</v>
      </c>
      <c r="B511" s="5">
        <v>1700</v>
      </c>
    </row>
    <row r="512" spans="1:2" x14ac:dyDescent="0.2">
      <c r="A512" s="20" t="str">
        <v>successful</v>
      </c>
      <c r="B512" s="5">
        <v>19800</v>
      </c>
    </row>
    <row r="513" spans="1:2" x14ac:dyDescent="0.2">
      <c r="A513" s="20" t="str">
        <v>successful</v>
      </c>
      <c r="B513" s="5">
        <v>3100</v>
      </c>
    </row>
    <row r="514" spans="1:2" x14ac:dyDescent="0.2">
      <c r="A514" s="20" t="str">
        <v>successful</v>
      </c>
      <c r="B514" s="5">
        <v>5600</v>
      </c>
    </row>
    <row r="515" spans="1:2" x14ac:dyDescent="0.2">
      <c r="A515" s="20" t="str">
        <v>successful</v>
      </c>
      <c r="B515" s="5">
        <v>1400</v>
      </c>
    </row>
    <row r="516" spans="1:2" x14ac:dyDescent="0.2">
      <c r="A516" s="20" t="str">
        <v>successful</v>
      </c>
      <c r="B516" s="5">
        <v>7900</v>
      </c>
    </row>
    <row r="517" spans="1:2" x14ac:dyDescent="0.2">
      <c r="A517" s="20" t="str">
        <v>successful</v>
      </c>
      <c r="B517" s="5">
        <v>5500</v>
      </c>
    </row>
    <row r="518" spans="1:2" x14ac:dyDescent="0.2">
      <c r="A518" s="20" t="str">
        <v>successful</v>
      </c>
      <c r="B518" s="5">
        <v>38200</v>
      </c>
    </row>
    <row r="519" spans="1:2" x14ac:dyDescent="0.2">
      <c r="A519" s="20" t="str">
        <v>successful</v>
      </c>
      <c r="B519" s="5">
        <v>1800</v>
      </c>
    </row>
    <row r="520" spans="1:2" x14ac:dyDescent="0.2">
      <c r="A520" s="20" t="str">
        <v>successful</v>
      </c>
      <c r="B520" s="5">
        <v>5800</v>
      </c>
    </row>
    <row r="521" spans="1:2" x14ac:dyDescent="0.2">
      <c r="A521" s="20" t="str">
        <v>successful</v>
      </c>
      <c r="B521" s="5">
        <v>1800</v>
      </c>
    </row>
    <row r="522" spans="1:2" x14ac:dyDescent="0.2">
      <c r="A522" s="20" t="str">
        <v>successful</v>
      </c>
      <c r="B522" s="5">
        <v>125900</v>
      </c>
    </row>
    <row r="523" spans="1:2" x14ac:dyDescent="0.2">
      <c r="A523" s="20" t="str">
        <v>successful</v>
      </c>
      <c r="B523" s="5">
        <v>3800</v>
      </c>
    </row>
    <row r="524" spans="1:2" x14ac:dyDescent="0.2">
      <c r="A524" s="20" t="str">
        <v>successful</v>
      </c>
      <c r="B524" s="5">
        <v>5300</v>
      </c>
    </row>
    <row r="525" spans="1:2" x14ac:dyDescent="0.2">
      <c r="A525" s="20" t="str">
        <v>successful</v>
      </c>
      <c r="B525" s="5">
        <v>51400</v>
      </c>
    </row>
    <row r="526" spans="1:2" x14ac:dyDescent="0.2">
      <c r="A526" s="20" t="str">
        <v>successful</v>
      </c>
      <c r="B526" s="5">
        <v>1700</v>
      </c>
    </row>
    <row r="527" spans="1:2" x14ac:dyDescent="0.2">
      <c r="A527" s="20" t="str">
        <v>successful</v>
      </c>
      <c r="B527" s="5">
        <v>39400</v>
      </c>
    </row>
    <row r="528" spans="1:2" x14ac:dyDescent="0.2">
      <c r="A528" s="20" t="str">
        <v>successful</v>
      </c>
      <c r="B528" s="5">
        <v>3000</v>
      </c>
    </row>
    <row r="529" spans="1:2" x14ac:dyDescent="0.2">
      <c r="A529" s="20" t="str">
        <v>successful</v>
      </c>
      <c r="B529" s="5">
        <v>167400</v>
      </c>
    </row>
    <row r="530" spans="1:2" x14ac:dyDescent="0.2">
      <c r="A530" s="20" t="str">
        <v>successful</v>
      </c>
      <c r="B530" s="5">
        <v>5500</v>
      </c>
    </row>
    <row r="531" spans="1:2" x14ac:dyDescent="0.2">
      <c r="A531" s="20" t="str">
        <v>successful</v>
      </c>
      <c r="B531" s="5">
        <v>3500</v>
      </c>
    </row>
    <row r="532" spans="1:2" x14ac:dyDescent="0.2">
      <c r="A532" s="20" t="str">
        <v>successful</v>
      </c>
      <c r="B532" s="5">
        <v>2300</v>
      </c>
    </row>
    <row r="533" spans="1:2" x14ac:dyDescent="0.2">
      <c r="A533" s="20" t="str">
        <v>successful</v>
      </c>
      <c r="B533" s="5">
        <v>73000</v>
      </c>
    </row>
    <row r="534" spans="1:2" x14ac:dyDescent="0.2">
      <c r="A534" s="20" t="str">
        <v>successful</v>
      </c>
      <c r="B534" s="5">
        <v>6200</v>
      </c>
    </row>
    <row r="535" spans="1:2" x14ac:dyDescent="0.2">
      <c r="A535" s="20" t="str">
        <v>successful</v>
      </c>
      <c r="B535" s="5">
        <v>6100</v>
      </c>
    </row>
    <row r="536" spans="1:2" x14ac:dyDescent="0.2">
      <c r="A536" s="20" t="str">
        <v>successful</v>
      </c>
      <c r="B536" s="5">
        <v>9200</v>
      </c>
    </row>
    <row r="537" spans="1:2" x14ac:dyDescent="0.2">
      <c r="A537" s="20" t="str">
        <v>successful</v>
      </c>
      <c r="B537" s="5">
        <v>7500</v>
      </c>
    </row>
    <row r="538" spans="1:2" x14ac:dyDescent="0.2">
      <c r="A538" s="20" t="str">
        <v>successful</v>
      </c>
      <c r="B538" s="5">
        <v>5900</v>
      </c>
    </row>
    <row r="539" spans="1:2" x14ac:dyDescent="0.2">
      <c r="A539" s="20" t="str">
        <v>successful</v>
      </c>
      <c r="B539" s="5">
        <v>14500</v>
      </c>
    </row>
    <row r="540" spans="1:2" x14ac:dyDescent="0.2">
      <c r="A540" s="20" t="str">
        <v>successful</v>
      </c>
      <c r="B540" s="5">
        <v>42600</v>
      </c>
    </row>
    <row r="541" spans="1:2" x14ac:dyDescent="0.2">
      <c r="A541" s="20" t="str">
        <v>successful</v>
      </c>
      <c r="B541" s="5">
        <v>700</v>
      </c>
    </row>
    <row r="542" spans="1:2" x14ac:dyDescent="0.2">
      <c r="A542" s="20" t="str">
        <v>successful</v>
      </c>
      <c r="B542" s="5">
        <v>9800</v>
      </c>
    </row>
    <row r="543" spans="1:2" x14ac:dyDescent="0.2">
      <c r="A543" s="20" t="str">
        <v>successful</v>
      </c>
      <c r="B543" s="5">
        <v>1100</v>
      </c>
    </row>
    <row r="544" spans="1:2" x14ac:dyDescent="0.2">
      <c r="A544" s="20" t="str">
        <v>successful</v>
      </c>
      <c r="B544" s="5">
        <v>5700</v>
      </c>
    </row>
    <row r="545" spans="1:2" x14ac:dyDescent="0.2">
      <c r="A545" s="20" t="str">
        <v>successful</v>
      </c>
      <c r="B545" s="5">
        <v>3600</v>
      </c>
    </row>
    <row r="546" spans="1:2" x14ac:dyDescent="0.2">
      <c r="A546" s="20" t="str">
        <v>successful</v>
      </c>
      <c r="B546" s="5">
        <v>3700</v>
      </c>
    </row>
    <row r="547" spans="1:2" x14ac:dyDescent="0.2">
      <c r="A547" s="20" t="str">
        <v>successful</v>
      </c>
      <c r="B547" s="5">
        <v>2200</v>
      </c>
    </row>
    <row r="548" spans="1:2" x14ac:dyDescent="0.2">
      <c r="A548" s="20" t="str">
        <v>successful</v>
      </c>
      <c r="B548" s="5">
        <v>1700</v>
      </c>
    </row>
    <row r="549" spans="1:2" x14ac:dyDescent="0.2">
      <c r="A549" s="20" t="str">
        <v>successful</v>
      </c>
      <c r="B549" s="5">
        <v>88400</v>
      </c>
    </row>
    <row r="550" spans="1:2" x14ac:dyDescent="0.2">
      <c r="A550" s="20" t="str">
        <v>successful</v>
      </c>
      <c r="B550" s="5">
        <v>2400</v>
      </c>
    </row>
    <row r="551" spans="1:2" x14ac:dyDescent="0.2">
      <c r="A551" s="20" t="str">
        <v>successful</v>
      </c>
      <c r="B551" s="5">
        <v>7900</v>
      </c>
    </row>
    <row r="552" spans="1:2" x14ac:dyDescent="0.2">
      <c r="A552" s="20" t="str">
        <v>successful</v>
      </c>
      <c r="B552" s="5">
        <v>42700</v>
      </c>
    </row>
    <row r="553" spans="1:2" x14ac:dyDescent="0.2">
      <c r="A553" s="20" t="str">
        <v>successful</v>
      </c>
      <c r="B553" s="5">
        <v>800</v>
      </c>
    </row>
    <row r="554" spans="1:2" x14ac:dyDescent="0.2">
      <c r="A554" s="20" t="str">
        <v>successful</v>
      </c>
      <c r="B554" s="5">
        <v>5400</v>
      </c>
    </row>
    <row r="555" spans="1:2" x14ac:dyDescent="0.2">
      <c r="A555" s="20" t="str">
        <v>successful</v>
      </c>
      <c r="B555" s="5">
        <v>4000</v>
      </c>
    </row>
    <row r="556" spans="1:2" x14ac:dyDescent="0.2">
      <c r="A556" s="20" t="str">
        <v>successful</v>
      </c>
      <c r="B556" s="5">
        <v>1000</v>
      </c>
    </row>
    <row r="557" spans="1:2" x14ac:dyDescent="0.2">
      <c r="A557" s="20" t="str">
        <v>successful</v>
      </c>
      <c r="B557" s="5">
        <v>60200</v>
      </c>
    </row>
    <row r="558" spans="1:2" x14ac:dyDescent="0.2">
      <c r="A558" s="20" t="str">
        <v>successful</v>
      </c>
      <c r="B558" s="5">
        <v>6700</v>
      </c>
    </row>
    <row r="559" spans="1:2" x14ac:dyDescent="0.2">
      <c r="A559" s="20" t="str">
        <v>successful</v>
      </c>
      <c r="B559" s="5">
        <v>129100</v>
      </c>
    </row>
    <row r="560" spans="1:2" x14ac:dyDescent="0.2">
      <c r="A560" s="20" t="str">
        <v>successful</v>
      </c>
      <c r="B560" s="5">
        <v>6500</v>
      </c>
    </row>
    <row r="561" spans="1:2" x14ac:dyDescent="0.2">
      <c r="A561" s="20" t="str">
        <v>successful</v>
      </c>
      <c r="B561" s="5">
        <v>6200</v>
      </c>
    </row>
    <row r="562" spans="1:2" x14ac:dyDescent="0.2">
      <c r="A562" s="20" t="str">
        <v>successful</v>
      </c>
      <c r="B562" s="5">
        <v>2400</v>
      </c>
    </row>
    <row r="563" spans="1:2" x14ac:dyDescent="0.2">
      <c r="A563" s="20" t="str">
        <v>successful</v>
      </c>
      <c r="B563" s="5">
        <v>9800</v>
      </c>
    </row>
    <row r="564" spans="1:2" x14ac:dyDescent="0.2">
      <c r="A564" s="20" t="str">
        <v>successful</v>
      </c>
      <c r="B564" s="5">
        <v>3100</v>
      </c>
    </row>
    <row r="565" spans="1:2" x14ac:dyDescent="0.2">
      <c r="A565" s="20" t="str">
        <v>successful</v>
      </c>
      <c r="B565" s="5">
        <v>97300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4C52-289A-B243-88A2-471C9F4BDF9C}">
  <dimension ref="A1:K565"/>
  <sheetViews>
    <sheetView zoomScaleNormal="100" workbookViewId="0"/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_xlfn._xlws.FILTER(CrowdfundingTable[pledged],CrowdfundingTable[outcome]="successful")</f>
        <v>14560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_xlfn._xlws.FILTER(CrowdfundingTable[pledged],CrowdfundingTable[outcome]="failed")</f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142523</v>
      </c>
      <c r="D2" s="21" t="str">
        <v>failed</v>
      </c>
      <c r="E2" s="5">
        <v>2477</v>
      </c>
      <c r="I2" s="5" t="s">
        <v>2152</v>
      </c>
      <c r="J2" s="50">
        <f>SUM($B$1:$B$565)</f>
        <v>28436339</v>
      </c>
      <c r="K2" s="50">
        <f>SUM($E$1:$E$565)</f>
        <v>12200146</v>
      </c>
    </row>
    <row r="3" spans="1:11" x14ac:dyDescent="0.2">
      <c r="A3" s="20" t="str">
        <v>successful</v>
      </c>
      <c r="B3" s="5">
        <v>13195</v>
      </c>
      <c r="D3" s="21" t="str">
        <v>failed</v>
      </c>
      <c r="E3" s="5">
        <v>5265</v>
      </c>
      <c r="I3" s="5" t="s">
        <v>2123</v>
      </c>
      <c r="J3" s="49">
        <f>AVERAGE($B$1:$B$565)</f>
        <v>50329.803539823006</v>
      </c>
      <c r="K3" s="49">
        <f>AVERAGE($E$1:$E$565)</f>
        <v>33516.884615384617</v>
      </c>
    </row>
    <row r="4" spans="1:11" x14ac:dyDescent="0.2">
      <c r="A4" s="20" t="str">
        <v>successful</v>
      </c>
      <c r="B4" s="5">
        <v>14741</v>
      </c>
      <c r="D4" s="21" t="str">
        <v>failed</v>
      </c>
      <c r="E4" s="5">
        <v>1090</v>
      </c>
      <c r="I4" s="5" t="s">
        <v>2127</v>
      </c>
      <c r="J4" s="50">
        <f>MODE($B$1:$B$565)</f>
        <v>14606</v>
      </c>
      <c r="K4" s="50">
        <f>MODE($E$1:$E$565)</f>
        <v>2</v>
      </c>
    </row>
    <row r="5" spans="1:11" x14ac:dyDescent="0.2">
      <c r="A5" s="20" t="str">
        <v>successful</v>
      </c>
      <c r="B5" s="5">
        <v>13838</v>
      </c>
      <c r="D5" s="21" t="str">
        <v>failed</v>
      </c>
      <c r="E5" s="5">
        <v>3208</v>
      </c>
      <c r="I5" s="5" t="s">
        <v>2124</v>
      </c>
      <c r="J5" s="50">
        <f>MIN($B$1:$B$565)</f>
        <v>1017</v>
      </c>
      <c r="K5" s="50">
        <f>MIN($E$1:$E$565)</f>
        <v>0</v>
      </c>
    </row>
    <row r="6" spans="1:11" x14ac:dyDescent="0.2">
      <c r="A6" s="20" t="str">
        <v>successful</v>
      </c>
      <c r="B6" s="5">
        <v>10295</v>
      </c>
      <c r="D6" s="21" t="str">
        <v>failed</v>
      </c>
      <c r="E6" s="5">
        <v>3030</v>
      </c>
      <c r="I6" s="5" t="s">
        <v>2133</v>
      </c>
      <c r="J6" s="50">
        <f>_xlfn.QUARTILE.EXC($B$1:$B$565,1)</f>
        <v>8731</v>
      </c>
      <c r="K6" s="50">
        <f>_xlfn.QUARTILE.EXC($E$1:$E$565,1)</f>
        <v>2511</v>
      </c>
    </row>
    <row r="7" spans="1:11" x14ac:dyDescent="0.2">
      <c r="A7" s="20" t="str">
        <v>successful</v>
      </c>
      <c r="B7" s="5">
        <v>11041</v>
      </c>
      <c r="D7" s="21" t="str">
        <v>failed</v>
      </c>
      <c r="E7" s="5">
        <v>5629</v>
      </c>
      <c r="I7" s="48" t="s">
        <v>2134</v>
      </c>
      <c r="J7" s="49">
        <f>_xlfn.QUARTILE.EXC($B$1:$B$565,2)</f>
        <v>12516</v>
      </c>
      <c r="K7" s="49">
        <f>_xlfn.QUARTILE.EXC($E$1:$E$565,2)</f>
        <v>6225</v>
      </c>
    </row>
    <row r="8" spans="1:11" x14ac:dyDescent="0.2">
      <c r="A8" s="20" t="str">
        <v>successful</v>
      </c>
      <c r="B8" s="5">
        <v>134845</v>
      </c>
      <c r="D8" s="21" t="str">
        <v>failed</v>
      </c>
      <c r="E8" s="5">
        <v>18829</v>
      </c>
      <c r="I8" s="48" t="s">
        <v>2135</v>
      </c>
      <c r="J8" s="50">
        <f>_xlfn.QUARTILE.EXC($B$1:$B$565,3)</f>
        <v>99148</v>
      </c>
      <c r="K8" s="50">
        <f>_xlfn.QUARTILE.EXC($E$1:$E$565,3)</f>
        <v>57100</v>
      </c>
    </row>
    <row r="9" spans="1:11" x14ac:dyDescent="0.2">
      <c r="A9" s="20" t="str">
        <v>successful</v>
      </c>
      <c r="B9" s="5">
        <v>147936</v>
      </c>
      <c r="D9" s="21" t="str">
        <v>failed</v>
      </c>
      <c r="E9" s="5">
        <v>38414</v>
      </c>
      <c r="I9" s="5" t="s">
        <v>2125</v>
      </c>
      <c r="J9" s="50">
        <f>MAX($B$1:$B$565)</f>
        <v>199110</v>
      </c>
      <c r="K9" s="50">
        <f>MAX($E$1:$E$565)</f>
        <v>188480</v>
      </c>
    </row>
    <row r="10" spans="1:11" x14ac:dyDescent="0.2">
      <c r="A10" s="20" t="str">
        <v>successful</v>
      </c>
      <c r="B10" s="5">
        <v>75690</v>
      </c>
      <c r="D10" s="21" t="str">
        <v>failed</v>
      </c>
      <c r="E10" s="5">
        <v>30331</v>
      </c>
      <c r="I10" s="5" t="s">
        <v>2131</v>
      </c>
      <c r="J10" s="49">
        <f>$J$8-$J$6</f>
        <v>90417</v>
      </c>
      <c r="K10" s="49">
        <f>$K$8-$K$6</f>
        <v>54589</v>
      </c>
    </row>
    <row r="11" spans="1:11" x14ac:dyDescent="0.2">
      <c r="A11" s="20" t="str">
        <v>successful</v>
      </c>
      <c r="B11" s="5">
        <v>14942</v>
      </c>
      <c r="D11" s="21" t="str">
        <v>failed</v>
      </c>
      <c r="E11" s="5">
        <v>38533</v>
      </c>
      <c r="I11" s="5" t="s">
        <v>2136</v>
      </c>
      <c r="J11" s="49">
        <f>$J$8+(1.5*$J$10)</f>
        <v>234773.5</v>
      </c>
      <c r="K11" s="49">
        <f>$K$8+(1.5*$K$10)</f>
        <v>138983.5</v>
      </c>
    </row>
    <row r="12" spans="1:11" x14ac:dyDescent="0.2">
      <c r="A12" s="20" t="str">
        <v>successful</v>
      </c>
      <c r="B12" s="5">
        <v>104257</v>
      </c>
      <c r="D12" s="21" t="str">
        <v>failed</v>
      </c>
      <c r="E12" s="5">
        <v>1599</v>
      </c>
      <c r="I12" s="5" t="s">
        <v>2137</v>
      </c>
      <c r="J12" s="49">
        <f>$J$6-(1.5*$J$10)</f>
        <v>-126894.5</v>
      </c>
      <c r="K12" s="49">
        <f>$K$6-(1.5*$K$10)</f>
        <v>-79372.5</v>
      </c>
    </row>
    <row r="13" spans="1:11" x14ac:dyDescent="0.2">
      <c r="A13" s="20" t="str">
        <v>successful</v>
      </c>
      <c r="B13" s="5">
        <v>11904</v>
      </c>
      <c r="D13" s="21" t="str">
        <v>failed</v>
      </c>
      <c r="E13" s="5">
        <v>87676</v>
      </c>
      <c r="I13" s="5" t="s">
        <v>2132</v>
      </c>
      <c r="J13" s="50">
        <f>COUNTIF($B$1:$B$565, "&gt;"&amp;$J$11)</f>
        <v>0</v>
      </c>
      <c r="K13" s="50">
        <f>COUNTIF($E$1:$E$565, "&gt;"&amp;$K$11)</f>
        <v>18</v>
      </c>
    </row>
    <row r="14" spans="1:11" x14ac:dyDescent="0.2">
      <c r="A14" s="20" t="str">
        <v>successful</v>
      </c>
      <c r="B14" s="5">
        <v>137635</v>
      </c>
      <c r="D14" s="21" t="str">
        <v>failed</v>
      </c>
      <c r="E14" s="5">
        <v>5027</v>
      </c>
      <c r="I14" s="5" t="s">
        <v>2126</v>
      </c>
      <c r="J14" s="49">
        <f>_xlfn.VAR.P($B$1:$B$565)</f>
        <v>4159633295.8711381</v>
      </c>
      <c r="K14" s="49">
        <f>_xlfn.VAR.P($E$1:$E$565)</f>
        <v>2089551441.5965765</v>
      </c>
    </row>
    <row r="15" spans="1:11" x14ac:dyDescent="0.2">
      <c r="A15" s="20" t="str">
        <v>successful</v>
      </c>
      <c r="B15" s="5">
        <v>150965</v>
      </c>
      <c r="D15" s="21" t="str">
        <v>failed</v>
      </c>
      <c r="E15" s="5">
        <v>4530</v>
      </c>
      <c r="I15" s="5" t="s">
        <v>2128</v>
      </c>
      <c r="J15" s="49">
        <f>_xlfn.STDEV.P($B$1:$B$565)</f>
        <v>64495.21917065743</v>
      </c>
      <c r="K15" s="49">
        <f>_xlfn.STDEV.P($E$1:$E$565)</f>
        <v>45711.611671396757</v>
      </c>
    </row>
    <row r="16" spans="1:11" x14ac:dyDescent="0.2">
      <c r="A16" s="20" t="str">
        <v>successful</v>
      </c>
      <c r="B16" s="5">
        <v>14455</v>
      </c>
      <c r="D16" s="21" t="str">
        <v>failed</v>
      </c>
      <c r="E16" s="5">
        <v>2</v>
      </c>
      <c r="I16" s="5" t="s">
        <v>2129</v>
      </c>
      <c r="J16" s="49">
        <f>_xlfn.SKEW.P($B$1:$B$565)</f>
        <v>1.1665551284171578</v>
      </c>
      <c r="K16" s="49">
        <f>_xlfn.SKEW.P($E$1:$E$565)</f>
        <v>1.4738936914787775</v>
      </c>
    </row>
    <row r="17" spans="1:11" x14ac:dyDescent="0.2">
      <c r="A17" s="20" t="str">
        <v>successful</v>
      </c>
      <c r="B17" s="5">
        <v>10850</v>
      </c>
      <c r="D17" s="21" t="str">
        <v>failed</v>
      </c>
      <c r="E17" s="5">
        <v>145243</v>
      </c>
      <c r="J17" s="49"/>
      <c r="K17" s="49"/>
    </row>
    <row r="18" spans="1:11" x14ac:dyDescent="0.2">
      <c r="A18" s="20" t="str">
        <v>successful</v>
      </c>
      <c r="B18" s="5">
        <v>189666</v>
      </c>
      <c r="D18" s="21" t="str">
        <v>failed</v>
      </c>
      <c r="E18" s="5">
        <v>2459</v>
      </c>
      <c r="J18" s="49"/>
      <c r="K18" s="49"/>
    </row>
    <row r="19" spans="1:11" x14ac:dyDescent="0.2">
      <c r="A19" s="20" t="str">
        <v>successful</v>
      </c>
      <c r="B19" s="5">
        <v>14025</v>
      </c>
      <c r="D19" s="21" t="str">
        <v>failed</v>
      </c>
      <c r="E19" s="5">
        <v>5392</v>
      </c>
      <c r="J19" s="49"/>
      <c r="K19" s="49"/>
    </row>
    <row r="20" spans="1:11" x14ac:dyDescent="0.2">
      <c r="A20" s="20" t="str">
        <v>successful</v>
      </c>
      <c r="B20" s="5">
        <v>188628</v>
      </c>
      <c r="D20" s="21" t="str">
        <v>failed</v>
      </c>
      <c r="E20" s="5">
        <v>184750</v>
      </c>
    </row>
    <row r="21" spans="1:11" x14ac:dyDescent="0.2">
      <c r="A21" s="20" t="str">
        <v>successful</v>
      </c>
      <c r="B21" s="5">
        <v>1101</v>
      </c>
      <c r="D21" s="21" t="str">
        <v>failed</v>
      </c>
      <c r="E21" s="5">
        <v>557</v>
      </c>
    </row>
    <row r="22" spans="1:11" x14ac:dyDescent="0.2">
      <c r="A22" s="20" t="str">
        <v>successful</v>
      </c>
      <c r="B22" s="5">
        <v>11339</v>
      </c>
      <c r="D22" s="21" t="str">
        <v>failed</v>
      </c>
      <c r="E22" s="5">
        <v>2734</v>
      </c>
    </row>
    <row r="23" spans="1:11" x14ac:dyDescent="0.2">
      <c r="A23" s="20" t="str">
        <v>successful</v>
      </c>
      <c r="B23" s="5">
        <v>10085</v>
      </c>
      <c r="D23" s="21" t="str">
        <v>failed</v>
      </c>
      <c r="E23" s="5">
        <v>1307</v>
      </c>
    </row>
    <row r="24" spans="1:11" x14ac:dyDescent="0.2">
      <c r="A24" s="20" t="str">
        <v>successful</v>
      </c>
      <c r="B24" s="5">
        <v>14878</v>
      </c>
      <c r="D24" s="21" t="str">
        <v>failed</v>
      </c>
      <c r="E24" s="5">
        <v>95993</v>
      </c>
    </row>
    <row r="25" spans="1:11" x14ac:dyDescent="0.2">
      <c r="A25" s="20" t="str">
        <v>successful</v>
      </c>
      <c r="B25" s="5">
        <v>11924</v>
      </c>
      <c r="D25" s="21" t="str">
        <v>failed</v>
      </c>
      <c r="E25" s="5">
        <v>4460</v>
      </c>
    </row>
    <row r="26" spans="1:11" x14ac:dyDescent="0.2">
      <c r="A26" s="20" t="str">
        <v>successful</v>
      </c>
      <c r="B26" s="5">
        <v>7991</v>
      </c>
      <c r="D26" s="21" t="str">
        <v>failed</v>
      </c>
      <c r="E26" s="5">
        <v>40228</v>
      </c>
    </row>
    <row r="27" spans="1:11" x14ac:dyDescent="0.2">
      <c r="A27" s="20" t="str">
        <v>successful</v>
      </c>
      <c r="B27" s="5">
        <v>167717</v>
      </c>
      <c r="D27" s="21" t="str">
        <v>failed</v>
      </c>
      <c r="E27" s="5">
        <v>39996</v>
      </c>
    </row>
    <row r="28" spans="1:11" x14ac:dyDescent="0.2">
      <c r="A28" s="20" t="str">
        <v>successful</v>
      </c>
      <c r="B28" s="5">
        <v>10541</v>
      </c>
      <c r="D28" s="21" t="str">
        <v>failed</v>
      </c>
      <c r="E28" s="5">
        <v>123040</v>
      </c>
    </row>
    <row r="29" spans="1:11" x14ac:dyDescent="0.2">
      <c r="A29" s="20" t="str">
        <v>successful</v>
      </c>
      <c r="B29" s="5">
        <v>4247</v>
      </c>
      <c r="D29" s="21" t="str">
        <v>failed</v>
      </c>
      <c r="E29" s="5">
        <v>6132</v>
      </c>
    </row>
    <row r="30" spans="1:11" x14ac:dyDescent="0.2">
      <c r="A30" s="20" t="str">
        <v>successful</v>
      </c>
      <c r="B30" s="5">
        <v>7129</v>
      </c>
      <c r="D30" s="21" t="str">
        <v>failed</v>
      </c>
      <c r="E30" s="5">
        <v>74688</v>
      </c>
    </row>
    <row r="31" spans="1:11" x14ac:dyDescent="0.2">
      <c r="A31" s="20" t="str">
        <v>successful</v>
      </c>
      <c r="B31" s="5">
        <v>128862</v>
      </c>
      <c r="D31" s="21" t="str">
        <v>failed</v>
      </c>
      <c r="E31" s="5">
        <v>32951</v>
      </c>
    </row>
    <row r="32" spans="1:11" x14ac:dyDescent="0.2">
      <c r="A32" s="20" t="str">
        <v>successful</v>
      </c>
      <c r="B32" s="5">
        <v>13653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12356</v>
      </c>
      <c r="D33" s="21" t="str">
        <v>failed</v>
      </c>
      <c r="E33" s="5">
        <v>2461</v>
      </c>
    </row>
    <row r="34" spans="1:5" x14ac:dyDescent="0.2">
      <c r="A34" s="20" t="str">
        <v>successful</v>
      </c>
      <c r="B34" s="5">
        <v>11746</v>
      </c>
      <c r="D34" s="21" t="str">
        <v>failed</v>
      </c>
      <c r="E34" s="5">
        <v>3079</v>
      </c>
    </row>
    <row r="35" spans="1:5" x14ac:dyDescent="0.2">
      <c r="A35" s="20" t="str">
        <v>successful</v>
      </c>
      <c r="B35" s="5">
        <v>11493</v>
      </c>
      <c r="D35" s="21" t="str">
        <v>failed</v>
      </c>
      <c r="E35" s="5">
        <v>21307</v>
      </c>
    </row>
    <row r="36" spans="1:5" x14ac:dyDescent="0.2">
      <c r="A36" s="20" t="str">
        <v>successful</v>
      </c>
      <c r="B36" s="5">
        <v>6243</v>
      </c>
      <c r="D36" s="21" t="str">
        <v>failed</v>
      </c>
      <c r="E36" s="5">
        <v>145382</v>
      </c>
    </row>
    <row r="37" spans="1:5" x14ac:dyDescent="0.2">
      <c r="A37" s="20" t="str">
        <v>successful</v>
      </c>
      <c r="B37" s="5">
        <v>6132</v>
      </c>
      <c r="D37" s="21" t="str">
        <v>failed</v>
      </c>
      <c r="E37" s="5">
        <v>6336</v>
      </c>
    </row>
    <row r="38" spans="1:5" x14ac:dyDescent="0.2">
      <c r="A38" s="20" t="str">
        <v>successful</v>
      </c>
      <c r="B38" s="5">
        <v>3851</v>
      </c>
      <c r="D38" s="21" t="str">
        <v>failed</v>
      </c>
      <c r="E38" s="5">
        <v>88055</v>
      </c>
    </row>
    <row r="39" spans="1:5" x14ac:dyDescent="0.2">
      <c r="A39" s="20" t="str">
        <v>successful</v>
      </c>
      <c r="B39" s="5">
        <v>135997</v>
      </c>
      <c r="D39" s="21" t="str">
        <v>failed</v>
      </c>
      <c r="E39" s="5">
        <v>33092</v>
      </c>
    </row>
    <row r="40" spans="1:5" x14ac:dyDescent="0.2">
      <c r="A40" s="20" t="str">
        <v>successful</v>
      </c>
      <c r="B40" s="5">
        <v>14452</v>
      </c>
      <c r="D40" s="21" t="str">
        <v>failed</v>
      </c>
      <c r="E40" s="5">
        <v>69617</v>
      </c>
    </row>
    <row r="41" spans="1:5" x14ac:dyDescent="0.2">
      <c r="A41" s="20" t="str">
        <v>successful</v>
      </c>
      <c r="B41" s="5">
        <v>14405</v>
      </c>
      <c r="D41" s="21" t="str">
        <v>failed</v>
      </c>
      <c r="E41" s="5">
        <v>53067</v>
      </c>
    </row>
    <row r="42" spans="1:5" x14ac:dyDescent="0.2">
      <c r="A42" s="20" t="str">
        <v>successful</v>
      </c>
      <c r="B42" s="5">
        <v>117892</v>
      </c>
      <c r="D42" s="21" t="str">
        <v>failed</v>
      </c>
      <c r="E42" s="5">
        <v>89288</v>
      </c>
    </row>
    <row r="43" spans="1:5" x14ac:dyDescent="0.2">
      <c r="A43" s="20" t="str">
        <v>successful</v>
      </c>
      <c r="B43" s="5">
        <v>14508</v>
      </c>
      <c r="D43" s="21" t="str">
        <v>failed</v>
      </c>
      <c r="E43" s="5">
        <v>5488</v>
      </c>
    </row>
    <row r="44" spans="1:5" x14ac:dyDescent="0.2">
      <c r="A44" s="20" t="str">
        <v>successful</v>
      </c>
      <c r="B44" s="5">
        <v>158389</v>
      </c>
      <c r="D44" s="21" t="str">
        <v>failed</v>
      </c>
      <c r="E44" s="5">
        <v>9216</v>
      </c>
    </row>
    <row r="45" spans="1:5" x14ac:dyDescent="0.2">
      <c r="A45" s="20" t="str">
        <v>successful</v>
      </c>
      <c r="B45" s="5">
        <v>6484</v>
      </c>
      <c r="D45" s="21" t="str">
        <v>failed</v>
      </c>
      <c r="E45" s="5">
        <v>19246</v>
      </c>
    </row>
    <row r="46" spans="1:5" x14ac:dyDescent="0.2">
      <c r="A46" s="20" t="str">
        <v>successful</v>
      </c>
      <c r="B46" s="5">
        <v>4022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9253</v>
      </c>
      <c r="D47" s="21" t="str">
        <v>failed</v>
      </c>
      <c r="E47" s="5">
        <v>88037</v>
      </c>
    </row>
    <row r="48" spans="1:5" x14ac:dyDescent="0.2">
      <c r="A48" s="20" t="str">
        <v>successful</v>
      </c>
      <c r="B48" s="5">
        <v>4776</v>
      </c>
      <c r="D48" s="21" t="str">
        <v>failed</v>
      </c>
      <c r="E48" s="5">
        <v>176112</v>
      </c>
    </row>
    <row r="49" spans="1:5" x14ac:dyDescent="0.2">
      <c r="A49" s="20" t="str">
        <v>successful</v>
      </c>
      <c r="B49" s="5">
        <v>14606</v>
      </c>
      <c r="D49" s="21" t="str">
        <v>failed</v>
      </c>
      <c r="E49" s="5">
        <v>100650</v>
      </c>
    </row>
    <row r="50" spans="1:5" x14ac:dyDescent="0.2">
      <c r="A50" s="20" t="str">
        <v>successful</v>
      </c>
      <c r="B50" s="5">
        <v>13536</v>
      </c>
      <c r="D50" s="21" t="str">
        <v>failed</v>
      </c>
      <c r="E50" s="5">
        <v>90706</v>
      </c>
    </row>
    <row r="51" spans="1:5" x14ac:dyDescent="0.2">
      <c r="A51" s="20" t="str">
        <v>successful</v>
      </c>
      <c r="B51" s="5">
        <v>7012</v>
      </c>
      <c r="D51" s="21" t="str">
        <v>failed</v>
      </c>
      <c r="E51" s="5">
        <v>2212</v>
      </c>
    </row>
    <row r="52" spans="1:5" x14ac:dyDescent="0.2">
      <c r="A52" s="20" t="str">
        <v>successful</v>
      </c>
      <c r="B52" s="5">
        <v>37857</v>
      </c>
      <c r="D52" s="21" t="str">
        <v>failed</v>
      </c>
      <c r="E52" s="5">
        <v>4300</v>
      </c>
    </row>
    <row r="53" spans="1:5" x14ac:dyDescent="0.2">
      <c r="A53" s="20" t="str">
        <v>successful</v>
      </c>
      <c r="B53" s="5">
        <v>14973</v>
      </c>
      <c r="D53" s="21" t="str">
        <v>failed</v>
      </c>
      <c r="E53" s="5">
        <v>40107</v>
      </c>
    </row>
    <row r="54" spans="1:5" x14ac:dyDescent="0.2">
      <c r="A54" s="20" t="str">
        <v>successful</v>
      </c>
      <c r="B54" s="5">
        <v>41564</v>
      </c>
      <c r="D54" s="21" t="str">
        <v>failed</v>
      </c>
      <c r="E54" s="5">
        <v>5528</v>
      </c>
    </row>
    <row r="55" spans="1:5" x14ac:dyDescent="0.2">
      <c r="A55" s="20" t="str">
        <v>successful</v>
      </c>
      <c r="B55" s="5">
        <v>6430</v>
      </c>
      <c r="D55" s="21" t="str">
        <v>failed</v>
      </c>
      <c r="E55" s="5">
        <v>521</v>
      </c>
    </row>
    <row r="56" spans="1:5" x14ac:dyDescent="0.2">
      <c r="A56" s="20" t="str">
        <v>successful</v>
      </c>
      <c r="B56" s="5">
        <v>12405</v>
      </c>
      <c r="D56" s="21" t="str">
        <v>failed</v>
      </c>
      <c r="E56" s="5">
        <v>663</v>
      </c>
    </row>
    <row r="57" spans="1:5" x14ac:dyDescent="0.2">
      <c r="A57" s="20" t="str">
        <v>successful</v>
      </c>
      <c r="B57" s="5">
        <v>12516</v>
      </c>
      <c r="D57" s="21" t="str">
        <v>failed</v>
      </c>
      <c r="E57" s="5">
        <v>47459</v>
      </c>
    </row>
    <row r="58" spans="1:5" x14ac:dyDescent="0.2">
      <c r="A58" s="20" t="str">
        <v>successful</v>
      </c>
      <c r="B58" s="5">
        <v>8588</v>
      </c>
      <c r="D58" s="21" t="str">
        <v>failed</v>
      </c>
      <c r="E58" s="5">
        <v>86060</v>
      </c>
    </row>
    <row r="59" spans="1:5" x14ac:dyDescent="0.2">
      <c r="A59" s="20" t="str">
        <v>successful</v>
      </c>
      <c r="B59" s="5">
        <v>51775</v>
      </c>
      <c r="D59" s="21" t="str">
        <v>failed</v>
      </c>
      <c r="E59" s="5">
        <v>6927</v>
      </c>
    </row>
    <row r="60" spans="1:5" x14ac:dyDescent="0.2">
      <c r="A60" s="20" t="str">
        <v>successful</v>
      </c>
      <c r="B60" s="5">
        <v>8807</v>
      </c>
      <c r="D60" s="21" t="str">
        <v>failed</v>
      </c>
      <c r="E60" s="5">
        <v>5315</v>
      </c>
    </row>
    <row r="61" spans="1:5" x14ac:dyDescent="0.2">
      <c r="A61" s="20" t="str">
        <v>successful</v>
      </c>
      <c r="B61" s="5">
        <v>1017</v>
      </c>
      <c r="D61" s="21" t="str">
        <v>failed</v>
      </c>
      <c r="E61" s="5">
        <v>3525</v>
      </c>
    </row>
    <row r="62" spans="1:5" x14ac:dyDescent="0.2">
      <c r="A62" s="20" t="str">
        <v>successful</v>
      </c>
      <c r="B62" s="5">
        <v>151513</v>
      </c>
      <c r="D62" s="21" t="str">
        <v>failed</v>
      </c>
      <c r="E62" s="5">
        <v>718</v>
      </c>
    </row>
    <row r="63" spans="1:5" x14ac:dyDescent="0.2">
      <c r="A63" s="20" t="str">
        <v>successful</v>
      </c>
      <c r="B63" s="5">
        <v>12047</v>
      </c>
      <c r="D63" s="21" t="str">
        <v>failed</v>
      </c>
      <c r="E63" s="5">
        <v>28358</v>
      </c>
    </row>
    <row r="64" spans="1:5" x14ac:dyDescent="0.2">
      <c r="A64" s="20" t="str">
        <v>successful</v>
      </c>
      <c r="B64" s="5">
        <v>14951</v>
      </c>
      <c r="D64" s="21" t="str">
        <v>failed</v>
      </c>
      <c r="E64" s="5">
        <v>2625</v>
      </c>
    </row>
    <row r="65" spans="1:5" x14ac:dyDescent="0.2">
      <c r="A65" s="20" t="str">
        <v>successful</v>
      </c>
      <c r="B65" s="5">
        <v>9193</v>
      </c>
      <c r="D65" s="21" t="str">
        <v>failed</v>
      </c>
      <c r="E65" s="5">
        <v>2538</v>
      </c>
    </row>
    <row r="66" spans="1:5" x14ac:dyDescent="0.2">
      <c r="A66" s="20" t="str">
        <v>successful</v>
      </c>
      <c r="B66" s="5">
        <v>10422</v>
      </c>
      <c r="D66" s="21" t="str">
        <v>failed</v>
      </c>
      <c r="E66" s="5">
        <v>3188</v>
      </c>
    </row>
    <row r="67" spans="1:5" x14ac:dyDescent="0.2">
      <c r="A67" s="20" t="str">
        <v>successful</v>
      </c>
      <c r="B67" s="5">
        <v>170623</v>
      </c>
      <c r="D67" s="21" t="str">
        <v>failed</v>
      </c>
      <c r="E67" s="5">
        <v>8517</v>
      </c>
    </row>
    <row r="68" spans="1:5" x14ac:dyDescent="0.2">
      <c r="A68" s="20" t="str">
        <v>successful</v>
      </c>
      <c r="B68" s="5">
        <v>9829</v>
      </c>
      <c r="D68" s="21" t="str">
        <v>failed</v>
      </c>
      <c r="E68" s="5">
        <v>3012</v>
      </c>
    </row>
    <row r="69" spans="1:5" x14ac:dyDescent="0.2">
      <c r="A69" s="20" t="str">
        <v>successful</v>
      </c>
      <c r="B69" s="5">
        <v>14006</v>
      </c>
      <c r="D69" s="21" t="str">
        <v>failed</v>
      </c>
      <c r="E69" s="5">
        <v>5178</v>
      </c>
    </row>
    <row r="70" spans="1:5" x14ac:dyDescent="0.2">
      <c r="A70" s="20" t="str">
        <v>successful</v>
      </c>
      <c r="B70" s="5">
        <v>6527</v>
      </c>
      <c r="D70" s="21" t="str">
        <v>failed</v>
      </c>
      <c r="E70" s="5">
        <v>6041</v>
      </c>
    </row>
    <row r="71" spans="1:5" x14ac:dyDescent="0.2">
      <c r="A71" s="20" t="str">
        <v>successful</v>
      </c>
      <c r="B71" s="5">
        <v>8929</v>
      </c>
      <c r="D71" s="21" t="str">
        <v>failed</v>
      </c>
      <c r="E71" s="5">
        <v>968</v>
      </c>
    </row>
    <row r="72" spans="1:5" x14ac:dyDescent="0.2">
      <c r="A72" s="20" t="str">
        <v>successful</v>
      </c>
      <c r="B72" s="5">
        <v>73653</v>
      </c>
      <c r="D72" s="21" t="str">
        <v>failed</v>
      </c>
      <c r="E72" s="5">
        <v>2</v>
      </c>
    </row>
    <row r="73" spans="1:5" x14ac:dyDescent="0.2">
      <c r="A73" s="20" t="str">
        <v>successful</v>
      </c>
      <c r="B73" s="5">
        <v>12635</v>
      </c>
      <c r="D73" s="21" t="str">
        <v>failed</v>
      </c>
      <c r="E73" s="5">
        <v>2529</v>
      </c>
    </row>
    <row r="74" spans="1:5" x14ac:dyDescent="0.2">
      <c r="A74" s="20" t="str">
        <v>successful</v>
      </c>
      <c r="B74" s="5">
        <v>12437</v>
      </c>
      <c r="D74" s="21" t="str">
        <v>failed</v>
      </c>
      <c r="E74" s="5">
        <v>6338</v>
      </c>
    </row>
    <row r="75" spans="1:5" x14ac:dyDescent="0.2">
      <c r="A75" s="20" t="str">
        <v>successful</v>
      </c>
      <c r="B75" s="5">
        <v>13816</v>
      </c>
      <c r="D75" s="21" t="str">
        <v>failed</v>
      </c>
      <c r="E75" s="5">
        <v>99100</v>
      </c>
    </row>
    <row r="76" spans="1:5" x14ac:dyDescent="0.2">
      <c r="A76" s="20" t="str">
        <v>successful</v>
      </c>
      <c r="B76" s="5">
        <v>8523</v>
      </c>
      <c r="D76" s="21" t="str">
        <v>failed</v>
      </c>
      <c r="E76" s="5">
        <v>6024</v>
      </c>
    </row>
    <row r="77" spans="1:5" x14ac:dyDescent="0.2">
      <c r="A77" s="20" t="str">
        <v>successful</v>
      </c>
      <c r="B77" s="5">
        <v>6351</v>
      </c>
      <c r="D77" s="21" t="str">
        <v>failed</v>
      </c>
      <c r="E77" s="5">
        <v>57911</v>
      </c>
    </row>
    <row r="78" spans="1:5" x14ac:dyDescent="0.2">
      <c r="A78" s="20" t="str">
        <v>successful</v>
      </c>
      <c r="B78" s="5">
        <v>10748</v>
      </c>
      <c r="D78" s="21" t="str">
        <v>failed</v>
      </c>
      <c r="E78" s="5">
        <v>667</v>
      </c>
    </row>
    <row r="79" spans="1:5" x14ac:dyDescent="0.2">
      <c r="A79" s="20" t="str">
        <v>successful</v>
      </c>
      <c r="B79" s="5">
        <v>112272</v>
      </c>
      <c r="D79" s="21" t="str">
        <v>failed</v>
      </c>
      <c r="E79" s="5">
        <v>119830</v>
      </c>
    </row>
    <row r="80" spans="1:5" x14ac:dyDescent="0.2">
      <c r="A80" s="20" t="str">
        <v>successful</v>
      </c>
      <c r="B80" s="5">
        <v>99361</v>
      </c>
      <c r="D80" s="21" t="str">
        <v>failed</v>
      </c>
      <c r="E80" s="5">
        <v>81897</v>
      </c>
    </row>
    <row r="81" spans="1:5" x14ac:dyDescent="0.2">
      <c r="A81" s="20" t="str">
        <v>successful</v>
      </c>
      <c r="B81" s="5">
        <v>9562</v>
      </c>
      <c r="D81" s="21" t="str">
        <v>failed</v>
      </c>
      <c r="E81" s="5">
        <v>3589</v>
      </c>
    </row>
    <row r="82" spans="1:5" x14ac:dyDescent="0.2">
      <c r="A82" s="20" t="str">
        <v>successful</v>
      </c>
      <c r="B82" s="5">
        <v>8475</v>
      </c>
      <c r="D82" s="21" t="str">
        <v>failed</v>
      </c>
      <c r="E82" s="5">
        <v>4323</v>
      </c>
    </row>
    <row r="83" spans="1:5" x14ac:dyDescent="0.2">
      <c r="A83" s="20" t="str">
        <v>successful</v>
      </c>
      <c r="B83" s="5">
        <v>14925</v>
      </c>
      <c r="D83" s="21" t="str">
        <v>failed</v>
      </c>
      <c r="E83" s="5">
        <v>3127</v>
      </c>
    </row>
    <row r="84" spans="1:5" x14ac:dyDescent="0.2">
      <c r="A84" s="20" t="str">
        <v>successful</v>
      </c>
      <c r="B84" s="5">
        <v>166116</v>
      </c>
      <c r="D84" s="21" t="str">
        <v>failed</v>
      </c>
      <c r="E84" s="5">
        <v>3</v>
      </c>
    </row>
    <row r="85" spans="1:5" x14ac:dyDescent="0.2">
      <c r="A85" s="20" t="str">
        <v>successful</v>
      </c>
      <c r="B85" s="5">
        <v>3834</v>
      </c>
      <c r="D85" s="21" t="str">
        <v>failed</v>
      </c>
      <c r="E85" s="5">
        <v>3840</v>
      </c>
    </row>
    <row r="86" spans="1:5" x14ac:dyDescent="0.2">
      <c r="A86" s="20" t="str">
        <v>successful</v>
      </c>
      <c r="B86" s="5">
        <v>13985</v>
      </c>
      <c r="D86" s="21" t="str">
        <v>failed</v>
      </c>
      <c r="E86" s="5">
        <v>108161</v>
      </c>
    </row>
    <row r="87" spans="1:5" x14ac:dyDescent="0.2">
      <c r="A87" s="20" t="str">
        <v>successful</v>
      </c>
      <c r="B87" s="5">
        <v>4712</v>
      </c>
      <c r="D87" s="21" t="str">
        <v>failed</v>
      </c>
      <c r="E87" s="5">
        <v>959</v>
      </c>
    </row>
    <row r="88" spans="1:5" x14ac:dyDescent="0.2">
      <c r="A88" s="20" t="str">
        <v>successful</v>
      </c>
      <c r="B88" s="5">
        <v>12274</v>
      </c>
      <c r="D88" s="21" t="str">
        <v>failed</v>
      </c>
      <c r="E88" s="5">
        <v>26303</v>
      </c>
    </row>
    <row r="89" spans="1:5" x14ac:dyDescent="0.2">
      <c r="A89" s="20" t="str">
        <v>successful</v>
      </c>
      <c r="B89" s="5">
        <v>65323</v>
      </c>
      <c r="D89" s="21" t="str">
        <v>failed</v>
      </c>
      <c r="E89" s="5">
        <v>85902</v>
      </c>
    </row>
    <row r="90" spans="1:5" x14ac:dyDescent="0.2">
      <c r="A90" s="20" t="str">
        <v>successful</v>
      </c>
      <c r="B90" s="5">
        <v>11502</v>
      </c>
      <c r="D90" s="21" t="str">
        <v>failed</v>
      </c>
      <c r="E90" s="5">
        <v>773</v>
      </c>
    </row>
    <row r="91" spans="1:5" x14ac:dyDescent="0.2">
      <c r="A91" s="20" t="str">
        <v>successful</v>
      </c>
      <c r="B91" s="5">
        <v>7322</v>
      </c>
      <c r="D91" s="21" t="str">
        <v>failed</v>
      </c>
      <c r="E91" s="5">
        <v>5324</v>
      </c>
    </row>
    <row r="92" spans="1:5" x14ac:dyDescent="0.2">
      <c r="A92" s="20" t="str">
        <v>successful</v>
      </c>
      <c r="B92" s="5">
        <v>11619</v>
      </c>
      <c r="D92" s="21" t="str">
        <v>failed</v>
      </c>
      <c r="E92" s="5">
        <v>150552</v>
      </c>
    </row>
    <row r="93" spans="1:5" x14ac:dyDescent="0.2">
      <c r="A93" s="20" t="str">
        <v>successful</v>
      </c>
      <c r="B93" s="5">
        <v>59128</v>
      </c>
      <c r="D93" s="21" t="str">
        <v>failed</v>
      </c>
      <c r="E93" s="5">
        <v>1517</v>
      </c>
    </row>
    <row r="94" spans="1:5" x14ac:dyDescent="0.2">
      <c r="A94" s="20" t="str">
        <v>successful</v>
      </c>
      <c r="B94" s="5">
        <v>9337</v>
      </c>
      <c r="D94" s="21" t="str">
        <v>failed</v>
      </c>
      <c r="E94" s="5">
        <v>8153</v>
      </c>
    </row>
    <row r="95" spans="1:5" x14ac:dyDescent="0.2">
      <c r="A95" s="20" t="str">
        <v>successful</v>
      </c>
      <c r="B95" s="5">
        <v>11255</v>
      </c>
      <c r="D95" s="21" t="str">
        <v>failed</v>
      </c>
      <c r="E95" s="5">
        <v>5476</v>
      </c>
    </row>
    <row r="96" spans="1:5" x14ac:dyDescent="0.2">
      <c r="A96" s="20" t="str">
        <v>successful</v>
      </c>
      <c r="B96" s="5">
        <v>13632</v>
      </c>
      <c r="D96" s="21" t="str">
        <v>failed</v>
      </c>
      <c r="E96" s="5">
        <v>91722</v>
      </c>
    </row>
    <row r="97" spans="1:5" x14ac:dyDescent="0.2">
      <c r="A97" s="20" t="str">
        <v>successful</v>
      </c>
      <c r="B97" s="5">
        <v>175573</v>
      </c>
      <c r="D97" s="21" t="str">
        <v>failed</v>
      </c>
      <c r="E97" s="5">
        <v>717</v>
      </c>
    </row>
    <row r="98" spans="1:5" x14ac:dyDescent="0.2">
      <c r="A98" s="20" t="str">
        <v>successful</v>
      </c>
      <c r="B98" s="5">
        <v>4640</v>
      </c>
      <c r="D98" s="21" t="str">
        <v>failed</v>
      </c>
      <c r="E98" s="5">
        <v>68769</v>
      </c>
    </row>
    <row r="99" spans="1:5" x14ac:dyDescent="0.2">
      <c r="A99" s="20" t="str">
        <v>successful</v>
      </c>
      <c r="B99" s="5">
        <v>191222</v>
      </c>
      <c r="D99" s="21" t="str">
        <v>failed</v>
      </c>
      <c r="E99" s="5">
        <v>3352</v>
      </c>
    </row>
    <row r="100" spans="1:5" x14ac:dyDescent="0.2">
      <c r="A100" s="20" t="str">
        <v>successful</v>
      </c>
      <c r="B100" s="5">
        <v>12985</v>
      </c>
      <c r="D100" s="21" t="str">
        <v>failed</v>
      </c>
      <c r="E100" s="5">
        <v>6785</v>
      </c>
    </row>
    <row r="101" spans="1:5" x14ac:dyDescent="0.2">
      <c r="A101" s="20" t="str">
        <v>successful</v>
      </c>
      <c r="B101" s="5">
        <v>9134</v>
      </c>
      <c r="D101" s="21" t="str">
        <v>failed</v>
      </c>
      <c r="E101" s="5">
        <v>1954</v>
      </c>
    </row>
    <row r="102" spans="1:5" x14ac:dyDescent="0.2">
      <c r="A102" s="20" t="str">
        <v>successful</v>
      </c>
      <c r="B102" s="5">
        <v>8864</v>
      </c>
      <c r="D102" s="21" t="str">
        <v>failed</v>
      </c>
      <c r="E102" s="5">
        <v>5</v>
      </c>
    </row>
    <row r="103" spans="1:5" x14ac:dyDescent="0.2">
      <c r="A103" s="20" t="str">
        <v>successful</v>
      </c>
      <c r="B103" s="5">
        <v>150755</v>
      </c>
      <c r="D103" s="21" t="str">
        <v>failed</v>
      </c>
      <c r="E103" s="5">
        <v>24234</v>
      </c>
    </row>
    <row r="104" spans="1:5" x14ac:dyDescent="0.2">
      <c r="A104" s="20" t="str">
        <v>successful</v>
      </c>
      <c r="B104" s="5">
        <v>110279</v>
      </c>
      <c r="D104" s="21" t="str">
        <v>failed</v>
      </c>
      <c r="E104" s="5">
        <v>2809</v>
      </c>
    </row>
    <row r="105" spans="1:5" x14ac:dyDescent="0.2">
      <c r="A105" s="20" t="str">
        <v>successful</v>
      </c>
      <c r="B105" s="5">
        <v>13439</v>
      </c>
      <c r="D105" s="21" t="str">
        <v>failed</v>
      </c>
      <c r="E105" s="5">
        <v>514</v>
      </c>
    </row>
    <row r="106" spans="1:5" x14ac:dyDescent="0.2">
      <c r="A106" s="20" t="str">
        <v>successful</v>
      </c>
      <c r="B106" s="5">
        <v>10804</v>
      </c>
      <c r="D106" s="21" t="str">
        <v>failed</v>
      </c>
      <c r="E106" s="5">
        <v>87560</v>
      </c>
    </row>
    <row r="107" spans="1:5" x14ac:dyDescent="0.2">
      <c r="A107" s="20" t="str">
        <v>successful</v>
      </c>
      <c r="B107" s="5">
        <v>98811</v>
      </c>
      <c r="D107" s="21" t="str">
        <v>failed</v>
      </c>
      <c r="E107" s="5">
        <v>1586</v>
      </c>
    </row>
    <row r="108" spans="1:5" x14ac:dyDescent="0.2">
      <c r="A108" s="20" t="str">
        <v>successful</v>
      </c>
      <c r="B108" s="5">
        <v>157635</v>
      </c>
      <c r="D108" s="21" t="str">
        <v>failed</v>
      </c>
      <c r="E108" s="5">
        <v>3220</v>
      </c>
    </row>
    <row r="109" spans="1:5" x14ac:dyDescent="0.2">
      <c r="A109" s="20" t="str">
        <v>successful</v>
      </c>
      <c r="B109" s="5">
        <v>5368</v>
      </c>
      <c r="D109" s="21" t="str">
        <v>failed</v>
      </c>
      <c r="E109" s="5">
        <v>6401</v>
      </c>
    </row>
    <row r="110" spans="1:5" x14ac:dyDescent="0.2">
      <c r="A110" s="20" t="str">
        <v>successful</v>
      </c>
      <c r="B110" s="5">
        <v>161593</v>
      </c>
      <c r="D110" s="21" t="str">
        <v>failed</v>
      </c>
      <c r="E110" s="5">
        <v>1269</v>
      </c>
    </row>
    <row r="111" spans="1:5" x14ac:dyDescent="0.2">
      <c r="A111" s="20" t="str">
        <v>successful</v>
      </c>
      <c r="B111" s="5">
        <v>159185</v>
      </c>
      <c r="D111" s="21" t="str">
        <v>failed</v>
      </c>
      <c r="E111" s="5">
        <v>903</v>
      </c>
    </row>
    <row r="112" spans="1:5" x14ac:dyDescent="0.2">
      <c r="A112" s="20" t="str">
        <v>successful</v>
      </c>
      <c r="B112" s="5">
        <v>172736</v>
      </c>
      <c r="D112" s="21" t="str">
        <v>failed</v>
      </c>
      <c r="E112" s="5">
        <v>8092</v>
      </c>
    </row>
    <row r="113" spans="1:5" x14ac:dyDescent="0.2">
      <c r="A113" s="20" t="str">
        <v>successful</v>
      </c>
      <c r="B113" s="5">
        <v>195750</v>
      </c>
      <c r="D113" s="21" t="str">
        <v>failed</v>
      </c>
      <c r="E113" s="5">
        <v>160422</v>
      </c>
    </row>
    <row r="114" spans="1:5" x14ac:dyDescent="0.2">
      <c r="A114" s="20" t="str">
        <v>successful</v>
      </c>
      <c r="B114" s="5">
        <v>10550</v>
      </c>
      <c r="D114" s="21" t="str">
        <v>failed</v>
      </c>
      <c r="E114" s="5">
        <v>2148</v>
      </c>
    </row>
    <row r="115" spans="1:5" x14ac:dyDescent="0.2">
      <c r="A115" s="20" t="str">
        <v>successful</v>
      </c>
      <c r="B115" s="5">
        <v>138384</v>
      </c>
      <c r="D115" s="21" t="str">
        <v>failed</v>
      </c>
      <c r="E115" s="5">
        <v>5897</v>
      </c>
    </row>
    <row r="116" spans="1:5" x14ac:dyDescent="0.2">
      <c r="A116" s="20" t="str">
        <v>successful</v>
      </c>
      <c r="B116" s="5">
        <v>8716</v>
      </c>
      <c r="D116" s="21" t="str">
        <v>failed</v>
      </c>
      <c r="E116" s="5">
        <v>3326</v>
      </c>
    </row>
    <row r="117" spans="1:5" x14ac:dyDescent="0.2">
      <c r="A117" s="20" t="str">
        <v>successful</v>
      </c>
      <c r="B117" s="5">
        <v>57157</v>
      </c>
      <c r="D117" s="21" t="str">
        <v>failed</v>
      </c>
      <c r="E117" s="5">
        <v>1002</v>
      </c>
    </row>
    <row r="118" spans="1:5" x14ac:dyDescent="0.2">
      <c r="A118" s="20" t="str">
        <v>successful</v>
      </c>
      <c r="B118" s="5">
        <v>163118</v>
      </c>
      <c r="D118" s="21" t="str">
        <v>failed</v>
      </c>
      <c r="E118" s="5">
        <v>68602</v>
      </c>
    </row>
    <row r="119" spans="1:5" x14ac:dyDescent="0.2">
      <c r="A119" s="20" t="str">
        <v>successful</v>
      </c>
      <c r="B119" s="5">
        <v>14305</v>
      </c>
      <c r="D119" s="21" t="str">
        <v>failed</v>
      </c>
      <c r="E119" s="5">
        <v>34964</v>
      </c>
    </row>
    <row r="120" spans="1:5" x14ac:dyDescent="0.2">
      <c r="A120" s="20" t="str">
        <v>successful</v>
      </c>
      <c r="B120" s="5">
        <v>193413</v>
      </c>
      <c r="D120" s="21" t="str">
        <v>failed</v>
      </c>
      <c r="E120" s="5">
        <v>96777</v>
      </c>
    </row>
    <row r="121" spans="1:5" x14ac:dyDescent="0.2">
      <c r="A121" s="20" t="str">
        <v>successful</v>
      </c>
      <c r="B121" s="5">
        <v>5614</v>
      </c>
      <c r="D121" s="21" t="str">
        <v>failed</v>
      </c>
      <c r="E121" s="5">
        <v>31864</v>
      </c>
    </row>
    <row r="122" spans="1:5" x14ac:dyDescent="0.2">
      <c r="A122" s="20" t="str">
        <v>successful</v>
      </c>
      <c r="B122" s="5">
        <v>4257</v>
      </c>
      <c r="D122" s="21" t="str">
        <v>failed</v>
      </c>
      <c r="E122" s="5">
        <v>4853</v>
      </c>
    </row>
    <row r="123" spans="1:5" x14ac:dyDescent="0.2">
      <c r="A123" s="20" t="str">
        <v>successful</v>
      </c>
      <c r="B123" s="5">
        <v>199110</v>
      </c>
      <c r="D123" s="21" t="str">
        <v>failed</v>
      </c>
      <c r="E123" s="5">
        <v>82959</v>
      </c>
    </row>
    <row r="124" spans="1:5" x14ac:dyDescent="0.2">
      <c r="A124" s="20" t="str">
        <v>successful</v>
      </c>
      <c r="B124" s="5">
        <v>12300</v>
      </c>
      <c r="D124" s="21" t="str">
        <v>failed</v>
      </c>
      <c r="E124" s="5">
        <v>23159</v>
      </c>
    </row>
    <row r="125" spans="1:5" x14ac:dyDescent="0.2">
      <c r="A125" s="20" t="str">
        <v>successful</v>
      </c>
      <c r="B125" s="5">
        <v>171549</v>
      </c>
      <c r="D125" s="21" t="str">
        <v>failed</v>
      </c>
      <c r="E125" s="5">
        <v>2758</v>
      </c>
    </row>
    <row r="126" spans="1:5" x14ac:dyDescent="0.2">
      <c r="A126" s="20" t="str">
        <v>successful</v>
      </c>
      <c r="B126" s="5">
        <v>14324</v>
      </c>
      <c r="D126" s="21" t="str">
        <v>failed</v>
      </c>
      <c r="E126" s="5">
        <v>142823</v>
      </c>
    </row>
    <row r="127" spans="1:5" x14ac:dyDescent="0.2">
      <c r="A127" s="20" t="str">
        <v>successful</v>
      </c>
      <c r="B127" s="5">
        <v>188721</v>
      </c>
      <c r="D127" s="21" t="str">
        <v>failed</v>
      </c>
      <c r="E127" s="5">
        <v>95958</v>
      </c>
    </row>
    <row r="128" spans="1:5" x14ac:dyDescent="0.2">
      <c r="A128" s="20" t="str">
        <v>successful</v>
      </c>
      <c r="B128" s="5">
        <v>12309</v>
      </c>
      <c r="D128" s="21" t="str">
        <v>failed</v>
      </c>
      <c r="E128" s="5">
        <v>5</v>
      </c>
    </row>
    <row r="129" spans="1:5" x14ac:dyDescent="0.2">
      <c r="A129" s="20" t="str">
        <v>successful</v>
      </c>
      <c r="B129" s="5">
        <v>138497</v>
      </c>
      <c r="D129" s="21" t="str">
        <v>failed</v>
      </c>
      <c r="E129" s="5">
        <v>977</v>
      </c>
    </row>
    <row r="130" spans="1:5" x14ac:dyDescent="0.2">
      <c r="A130" s="20" t="str">
        <v>successful</v>
      </c>
      <c r="B130" s="5">
        <v>6623</v>
      </c>
      <c r="D130" s="21" t="str">
        <v>failed</v>
      </c>
      <c r="E130" s="5">
        <v>3431</v>
      </c>
    </row>
    <row r="131" spans="1:5" x14ac:dyDescent="0.2">
      <c r="A131" s="20" t="str">
        <v>successful</v>
      </c>
      <c r="B131" s="5">
        <v>186885</v>
      </c>
      <c r="D131" s="21" t="str">
        <v>failed</v>
      </c>
      <c r="E131" s="5">
        <v>1146</v>
      </c>
    </row>
    <row r="132" spans="1:5" x14ac:dyDescent="0.2">
      <c r="A132" s="20" t="str">
        <v>successful</v>
      </c>
      <c r="B132" s="5">
        <v>176398</v>
      </c>
      <c r="D132" s="21" t="str">
        <v>failed</v>
      </c>
      <c r="E132" s="5">
        <v>1870</v>
      </c>
    </row>
    <row r="133" spans="1:5" x14ac:dyDescent="0.2">
      <c r="A133" s="20" t="str">
        <v>successful</v>
      </c>
      <c r="B133" s="5">
        <v>10999</v>
      </c>
      <c r="D133" s="21" t="str">
        <v>failed</v>
      </c>
      <c r="E133" s="5">
        <v>128410</v>
      </c>
    </row>
    <row r="134" spans="1:5" x14ac:dyDescent="0.2">
      <c r="A134" s="20" t="str">
        <v>successful</v>
      </c>
      <c r="B134" s="5">
        <v>102751</v>
      </c>
      <c r="D134" s="21" t="str">
        <v>failed</v>
      </c>
      <c r="E134" s="5">
        <v>22073</v>
      </c>
    </row>
    <row r="135" spans="1:5" x14ac:dyDescent="0.2">
      <c r="A135" s="20" t="str">
        <v>successful</v>
      </c>
      <c r="B135" s="5">
        <v>165352</v>
      </c>
      <c r="D135" s="21" t="str">
        <v>failed</v>
      </c>
      <c r="E135" s="5">
        <v>1479</v>
      </c>
    </row>
    <row r="136" spans="1:5" x14ac:dyDescent="0.2">
      <c r="A136" s="20" t="str">
        <v>successful</v>
      </c>
      <c r="B136" s="5">
        <v>165798</v>
      </c>
      <c r="D136" s="21" t="str">
        <v>failed</v>
      </c>
      <c r="E136" s="5">
        <v>5098</v>
      </c>
    </row>
    <row r="137" spans="1:5" x14ac:dyDescent="0.2">
      <c r="A137" s="20" t="str">
        <v>successful</v>
      </c>
      <c r="B137" s="5">
        <v>10084</v>
      </c>
      <c r="D137" s="21" t="str">
        <v>failed</v>
      </c>
      <c r="E137" s="5">
        <v>24882</v>
      </c>
    </row>
    <row r="138" spans="1:5" x14ac:dyDescent="0.2">
      <c r="A138" s="20" t="str">
        <v>successful</v>
      </c>
      <c r="B138" s="5">
        <v>5823</v>
      </c>
      <c r="D138" s="21" t="str">
        <v>failed</v>
      </c>
      <c r="E138" s="5">
        <v>2912</v>
      </c>
    </row>
    <row r="139" spans="1:5" x14ac:dyDescent="0.2">
      <c r="A139" s="20" t="str">
        <v>successful</v>
      </c>
      <c r="B139" s="5">
        <v>6000</v>
      </c>
      <c r="D139" s="21" t="str">
        <v>failed</v>
      </c>
      <c r="E139" s="5">
        <v>5803</v>
      </c>
    </row>
    <row r="140" spans="1:5" x14ac:dyDescent="0.2">
      <c r="A140" s="20" t="str">
        <v>successful</v>
      </c>
      <c r="B140" s="5">
        <v>8181</v>
      </c>
      <c r="D140" s="21" t="str">
        <v>failed</v>
      </c>
      <c r="E140" s="5">
        <v>103554</v>
      </c>
    </row>
    <row r="141" spans="1:5" x14ac:dyDescent="0.2">
      <c r="A141" s="20" t="str">
        <v>successful</v>
      </c>
      <c r="B141" s="5">
        <v>14822</v>
      </c>
      <c r="D141" s="21" t="str">
        <v>failed</v>
      </c>
      <c r="E141" s="5">
        <v>42795</v>
      </c>
    </row>
    <row r="142" spans="1:5" x14ac:dyDescent="0.2">
      <c r="A142" s="20" t="str">
        <v>successful</v>
      </c>
      <c r="B142" s="5">
        <v>10138</v>
      </c>
      <c r="D142" s="21" t="str">
        <v>failed</v>
      </c>
      <c r="E142" s="5">
        <v>4393</v>
      </c>
    </row>
    <row r="143" spans="1:5" x14ac:dyDescent="0.2">
      <c r="A143" s="20" t="str">
        <v>successful</v>
      </c>
      <c r="B143" s="5">
        <v>123124</v>
      </c>
      <c r="D143" s="21" t="str">
        <v>failed</v>
      </c>
      <c r="E143" s="5">
        <v>67546</v>
      </c>
    </row>
    <row r="144" spans="1:5" x14ac:dyDescent="0.2">
      <c r="A144" s="20" t="str">
        <v>successful</v>
      </c>
      <c r="B144" s="5">
        <v>171729</v>
      </c>
      <c r="D144" s="21" t="str">
        <v>failed</v>
      </c>
      <c r="E144" s="5">
        <v>62127</v>
      </c>
    </row>
    <row r="145" spans="1:5" x14ac:dyDescent="0.2">
      <c r="A145" s="20" t="str">
        <v>successful</v>
      </c>
      <c r="B145" s="5">
        <v>10729</v>
      </c>
      <c r="D145" s="21" t="str">
        <v>failed</v>
      </c>
      <c r="E145" s="5">
        <v>2</v>
      </c>
    </row>
    <row r="146" spans="1:5" x14ac:dyDescent="0.2">
      <c r="A146" s="20" t="str">
        <v>successful</v>
      </c>
      <c r="B146" s="5">
        <v>10240</v>
      </c>
      <c r="D146" s="21" t="str">
        <v>failed</v>
      </c>
      <c r="E146" s="5">
        <v>2946</v>
      </c>
    </row>
    <row r="147" spans="1:5" x14ac:dyDescent="0.2">
      <c r="A147" s="20" t="str">
        <v>successful</v>
      </c>
      <c r="B147" s="5">
        <v>3988</v>
      </c>
      <c r="D147" s="21" t="str">
        <v>failed</v>
      </c>
      <c r="E147" s="5">
        <v>168820</v>
      </c>
    </row>
    <row r="148" spans="1:5" x14ac:dyDescent="0.2">
      <c r="A148" s="20" t="str">
        <v>successful</v>
      </c>
      <c r="B148" s="5">
        <v>14771</v>
      </c>
      <c r="D148" s="21" t="str">
        <v>failed</v>
      </c>
      <c r="E148" s="5">
        <v>26527</v>
      </c>
    </row>
    <row r="149" spans="1:5" x14ac:dyDescent="0.2">
      <c r="A149" s="20" t="str">
        <v>successful</v>
      </c>
      <c r="B149" s="5">
        <v>14649</v>
      </c>
      <c r="D149" s="21" t="str">
        <v>failed</v>
      </c>
      <c r="E149" s="5">
        <v>62804</v>
      </c>
    </row>
    <row r="150" spans="1:5" x14ac:dyDescent="0.2">
      <c r="A150" s="20" t="str">
        <v>successful</v>
      </c>
      <c r="B150" s="5">
        <v>184658</v>
      </c>
      <c r="D150" s="21" t="str">
        <v>failed</v>
      </c>
      <c r="E150" s="5">
        <v>159405</v>
      </c>
    </row>
    <row r="151" spans="1:5" x14ac:dyDescent="0.2">
      <c r="A151" s="20" t="str">
        <v>successful</v>
      </c>
      <c r="B151" s="5">
        <v>13103</v>
      </c>
      <c r="D151" s="21" t="str">
        <v>failed</v>
      </c>
      <c r="E151" s="5">
        <v>12552</v>
      </c>
    </row>
    <row r="152" spans="1:5" x14ac:dyDescent="0.2">
      <c r="A152" s="20" t="str">
        <v>successful</v>
      </c>
      <c r="B152" s="5">
        <v>168095</v>
      </c>
      <c r="D152" s="21" t="str">
        <v>failed</v>
      </c>
      <c r="E152" s="5">
        <v>59007</v>
      </c>
    </row>
    <row r="153" spans="1:5" x14ac:dyDescent="0.2">
      <c r="A153" s="20" t="str">
        <v>successful</v>
      </c>
      <c r="B153" s="5">
        <v>6263</v>
      </c>
      <c r="D153" s="21" t="str">
        <v>failed</v>
      </c>
      <c r="E153" s="5">
        <v>943</v>
      </c>
    </row>
    <row r="154" spans="1:5" x14ac:dyDescent="0.2">
      <c r="A154" s="20" t="str">
        <v>successful</v>
      </c>
      <c r="B154" s="5">
        <v>8505</v>
      </c>
      <c r="D154" s="21" t="str">
        <v>failed</v>
      </c>
      <c r="E154" s="5">
        <v>93963</v>
      </c>
    </row>
    <row r="155" spans="1:5" x14ac:dyDescent="0.2">
      <c r="A155" s="20" t="str">
        <v>successful</v>
      </c>
      <c r="B155" s="5">
        <v>96735</v>
      </c>
      <c r="D155" s="21" t="str">
        <v>failed</v>
      </c>
      <c r="E155" s="5">
        <v>6015</v>
      </c>
    </row>
    <row r="156" spans="1:5" x14ac:dyDescent="0.2">
      <c r="A156" s="20" t="str">
        <v>successful</v>
      </c>
      <c r="B156" s="5">
        <v>8322</v>
      </c>
      <c r="D156" s="21" t="str">
        <v>failed</v>
      </c>
      <c r="E156" s="5">
        <v>15723</v>
      </c>
    </row>
    <row r="157" spans="1:5" x14ac:dyDescent="0.2">
      <c r="A157" s="20" t="str">
        <v>successful</v>
      </c>
      <c r="B157" s="5">
        <v>13424</v>
      </c>
      <c r="D157" s="21" t="str">
        <v>failed</v>
      </c>
      <c r="E157" s="5">
        <v>2064</v>
      </c>
    </row>
    <row r="158" spans="1:5" x14ac:dyDescent="0.2">
      <c r="A158" s="20" t="str">
        <v>successful</v>
      </c>
      <c r="B158" s="5">
        <v>10755</v>
      </c>
      <c r="D158" s="21" t="str">
        <v>failed</v>
      </c>
      <c r="E158" s="5">
        <v>47037</v>
      </c>
    </row>
    <row r="159" spans="1:5" x14ac:dyDescent="0.2">
      <c r="A159" s="20" t="str">
        <v>successful</v>
      </c>
      <c r="B159" s="5">
        <v>9935</v>
      </c>
      <c r="D159" s="21" t="str">
        <v>failed</v>
      </c>
      <c r="E159" s="5">
        <v>5487</v>
      </c>
    </row>
    <row r="160" spans="1:5" x14ac:dyDescent="0.2">
      <c r="A160" s="20" t="str">
        <v>successful</v>
      </c>
      <c r="B160" s="5">
        <v>5328</v>
      </c>
      <c r="D160" s="21" t="str">
        <v>failed</v>
      </c>
      <c r="E160" s="5">
        <v>6369</v>
      </c>
    </row>
    <row r="161" spans="1:5" x14ac:dyDescent="0.2">
      <c r="A161" s="20" t="str">
        <v>successful</v>
      </c>
      <c r="B161" s="5">
        <v>10756</v>
      </c>
      <c r="D161" s="21" t="str">
        <v>failed</v>
      </c>
      <c r="E161" s="5">
        <v>65755</v>
      </c>
    </row>
    <row r="162" spans="1:5" x14ac:dyDescent="0.2">
      <c r="A162" s="20" t="str">
        <v>successful</v>
      </c>
      <c r="B162" s="5">
        <v>165375</v>
      </c>
      <c r="D162" s="21" t="str">
        <v>failed</v>
      </c>
      <c r="E162" s="5">
        <v>1744</v>
      </c>
    </row>
    <row r="163" spans="1:5" x14ac:dyDescent="0.2">
      <c r="A163" s="20" t="str">
        <v>successful</v>
      </c>
      <c r="B163" s="5">
        <v>6031</v>
      </c>
      <c r="D163" s="21" t="str">
        <v>failed</v>
      </c>
      <c r="E163" s="5">
        <v>5579</v>
      </c>
    </row>
    <row r="164" spans="1:5" x14ac:dyDescent="0.2">
      <c r="A164" s="20" t="str">
        <v>successful</v>
      </c>
      <c r="B164" s="5">
        <v>143910</v>
      </c>
      <c r="D164" s="21" t="str">
        <v>failed</v>
      </c>
      <c r="E164" s="5">
        <v>45384</v>
      </c>
    </row>
    <row r="165" spans="1:5" x14ac:dyDescent="0.2">
      <c r="A165" s="20" t="str">
        <v>successful</v>
      </c>
      <c r="B165" s="5">
        <v>2708</v>
      </c>
      <c r="D165" s="21" t="str">
        <v>failed</v>
      </c>
      <c r="E165" s="5">
        <v>4</v>
      </c>
    </row>
    <row r="166" spans="1:5" x14ac:dyDescent="0.2">
      <c r="A166" s="20" t="str">
        <v>successful</v>
      </c>
      <c r="B166" s="5">
        <v>8842</v>
      </c>
      <c r="D166" s="21" t="str">
        <v>failed</v>
      </c>
      <c r="E166" s="5">
        <v>3045</v>
      </c>
    </row>
    <row r="167" spans="1:5" x14ac:dyDescent="0.2">
      <c r="A167" s="20" t="str">
        <v>successful</v>
      </c>
      <c r="B167" s="5">
        <v>155349</v>
      </c>
      <c r="D167" s="21" t="str">
        <v>failed</v>
      </c>
      <c r="E167" s="5">
        <v>102749</v>
      </c>
    </row>
    <row r="168" spans="1:5" x14ac:dyDescent="0.2">
      <c r="A168" s="20" t="str">
        <v>successful</v>
      </c>
      <c r="B168" s="5">
        <v>10704</v>
      </c>
      <c r="D168" s="21" t="str">
        <v>failed</v>
      </c>
      <c r="E168" s="5">
        <v>1763</v>
      </c>
    </row>
    <row r="169" spans="1:5" x14ac:dyDescent="0.2">
      <c r="A169" s="20" t="str">
        <v>successful</v>
      </c>
      <c r="B169" s="5">
        <v>9419</v>
      </c>
      <c r="D169" s="21" t="str">
        <v>failed</v>
      </c>
      <c r="E169" s="5">
        <v>1332</v>
      </c>
    </row>
    <row r="170" spans="1:5" x14ac:dyDescent="0.2">
      <c r="A170" s="20" t="str">
        <v>successful</v>
      </c>
      <c r="B170" s="5">
        <v>7465</v>
      </c>
      <c r="D170" s="21" t="str">
        <v>failed</v>
      </c>
      <c r="E170" s="5">
        <v>5674</v>
      </c>
    </row>
    <row r="171" spans="1:5" x14ac:dyDescent="0.2">
      <c r="A171" s="20" t="str">
        <v>successful</v>
      </c>
      <c r="B171" s="5">
        <v>8799</v>
      </c>
      <c r="D171" s="21" t="str">
        <v>failed</v>
      </c>
      <c r="E171" s="5">
        <v>57734</v>
      </c>
    </row>
    <row r="172" spans="1:5" x14ac:dyDescent="0.2">
      <c r="A172" s="20" t="str">
        <v>successful</v>
      </c>
      <c r="B172" s="5">
        <v>13656</v>
      </c>
      <c r="D172" s="21" t="str">
        <v>failed</v>
      </c>
      <c r="E172" s="5">
        <v>1620</v>
      </c>
    </row>
    <row r="173" spans="1:5" x14ac:dyDescent="0.2">
      <c r="A173" s="20" t="str">
        <v>successful</v>
      </c>
      <c r="B173" s="5">
        <v>14536</v>
      </c>
      <c r="D173" s="21" t="str">
        <v>failed</v>
      </c>
      <c r="E173" s="5">
        <v>60342</v>
      </c>
    </row>
    <row r="174" spans="1:5" x14ac:dyDescent="0.2">
      <c r="A174" s="20" t="str">
        <v>successful</v>
      </c>
      <c r="B174" s="5">
        <v>9076</v>
      </c>
      <c r="D174" s="21" t="str">
        <v>failed</v>
      </c>
      <c r="E174" s="5">
        <v>57122</v>
      </c>
    </row>
    <row r="175" spans="1:5" x14ac:dyDescent="0.2">
      <c r="A175" s="20" t="str">
        <v>successful</v>
      </c>
      <c r="B175" s="5">
        <v>6357</v>
      </c>
      <c r="D175" s="21" t="str">
        <v>failed</v>
      </c>
      <c r="E175" s="5">
        <v>4613</v>
      </c>
    </row>
    <row r="176" spans="1:5" x14ac:dyDescent="0.2">
      <c r="A176" s="20" t="str">
        <v>successful</v>
      </c>
      <c r="B176" s="5">
        <v>13213</v>
      </c>
      <c r="D176" s="21" t="str">
        <v>failed</v>
      </c>
      <c r="E176" s="5">
        <v>159931</v>
      </c>
    </row>
    <row r="177" spans="1:5" x14ac:dyDescent="0.2">
      <c r="A177" s="20" t="str">
        <v>successful</v>
      </c>
      <c r="B177" s="5">
        <v>13474</v>
      </c>
      <c r="D177" s="21" t="str">
        <v>failed</v>
      </c>
      <c r="E177" s="5">
        <v>689</v>
      </c>
    </row>
    <row r="178" spans="1:5" x14ac:dyDescent="0.2">
      <c r="A178" s="20" t="str">
        <v>successful</v>
      </c>
      <c r="B178" s="5">
        <v>8219</v>
      </c>
      <c r="D178" s="21" t="str">
        <v>failed</v>
      </c>
      <c r="E178" s="5">
        <v>48236</v>
      </c>
    </row>
    <row r="179" spans="1:5" x14ac:dyDescent="0.2">
      <c r="A179" s="20" t="str">
        <v>successful</v>
      </c>
      <c r="B179" s="5">
        <v>8038</v>
      </c>
      <c r="D179" s="21" t="str">
        <v>failed</v>
      </c>
      <c r="E179" s="5">
        <v>27844</v>
      </c>
    </row>
    <row r="180" spans="1:5" x14ac:dyDescent="0.2">
      <c r="A180" s="20" t="str">
        <v>successful</v>
      </c>
      <c r="B180" s="5">
        <v>5037</v>
      </c>
      <c r="D180" s="21" t="str">
        <v>failed</v>
      </c>
      <c r="E180" s="5">
        <v>702</v>
      </c>
    </row>
    <row r="181" spans="1:5" x14ac:dyDescent="0.2">
      <c r="A181" s="20" t="str">
        <v>successful</v>
      </c>
      <c r="B181" s="5">
        <v>12102</v>
      </c>
      <c r="D181" s="21" t="str">
        <v>failed</v>
      </c>
      <c r="E181" s="5">
        <v>1667</v>
      </c>
    </row>
    <row r="182" spans="1:5" x14ac:dyDescent="0.2">
      <c r="A182" s="20" t="str">
        <v>successful</v>
      </c>
      <c r="B182" s="5">
        <v>11469</v>
      </c>
      <c r="D182" s="21" t="str">
        <v>failed</v>
      </c>
      <c r="E182" s="5">
        <v>3349</v>
      </c>
    </row>
    <row r="183" spans="1:5" x14ac:dyDescent="0.2">
      <c r="A183" s="20" t="str">
        <v>successful</v>
      </c>
      <c r="B183" s="5">
        <v>8014</v>
      </c>
      <c r="D183" s="21" t="str">
        <v>failed</v>
      </c>
      <c r="E183" s="5">
        <v>46317</v>
      </c>
    </row>
    <row r="184" spans="1:5" x14ac:dyDescent="0.2">
      <c r="A184" s="20" t="str">
        <v>successful</v>
      </c>
      <c r="B184" s="5">
        <v>43473</v>
      </c>
      <c r="D184" s="21" t="str">
        <v>failed</v>
      </c>
      <c r="E184" s="5">
        <v>78743</v>
      </c>
    </row>
    <row r="185" spans="1:5" x14ac:dyDescent="0.2">
      <c r="A185" s="20" t="str">
        <v>successful</v>
      </c>
      <c r="B185" s="5">
        <v>12812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183345</v>
      </c>
      <c r="D186" s="21" t="str">
        <v>failed</v>
      </c>
      <c r="E186" s="5">
        <v>107743</v>
      </c>
    </row>
    <row r="187" spans="1:5" x14ac:dyDescent="0.2">
      <c r="A187" s="20" t="str">
        <v>successful</v>
      </c>
      <c r="B187" s="5">
        <v>8697</v>
      </c>
      <c r="D187" s="21" t="str">
        <v>failed</v>
      </c>
      <c r="E187" s="5">
        <v>6924</v>
      </c>
    </row>
    <row r="188" spans="1:5" x14ac:dyDescent="0.2">
      <c r="A188" s="20" t="str">
        <v>successful</v>
      </c>
      <c r="B188" s="5">
        <v>4126</v>
      </c>
      <c r="D188" s="21" t="str">
        <v>failed</v>
      </c>
      <c r="E188" s="5">
        <v>12497</v>
      </c>
    </row>
    <row r="189" spans="1:5" x14ac:dyDescent="0.2">
      <c r="A189" s="20" t="str">
        <v>successful</v>
      </c>
      <c r="B189" s="5">
        <v>196377</v>
      </c>
      <c r="D189" s="21" t="str">
        <v>failed</v>
      </c>
      <c r="E189" s="5">
        <v>837</v>
      </c>
    </row>
    <row r="190" spans="1:5" x14ac:dyDescent="0.2">
      <c r="A190" s="20" t="str">
        <v>successful</v>
      </c>
      <c r="B190" s="5">
        <v>11648</v>
      </c>
      <c r="D190" s="21" t="str">
        <v>failed</v>
      </c>
      <c r="E190" s="5">
        <v>119510</v>
      </c>
    </row>
    <row r="191" spans="1:5" x14ac:dyDescent="0.2">
      <c r="A191" s="20" t="str">
        <v>successful</v>
      </c>
      <c r="B191" s="5">
        <v>131826</v>
      </c>
      <c r="D191" s="21" t="str">
        <v>failed</v>
      </c>
      <c r="E191" s="5">
        <v>35498</v>
      </c>
    </row>
    <row r="192" spans="1:5" x14ac:dyDescent="0.2">
      <c r="A192" s="20" t="str">
        <v>successful</v>
      </c>
      <c r="B192" s="5">
        <v>62330</v>
      </c>
      <c r="D192" s="21" t="str">
        <v>failed</v>
      </c>
      <c r="E192" s="5">
        <v>4797</v>
      </c>
    </row>
    <row r="193" spans="1:5" x14ac:dyDescent="0.2">
      <c r="A193" s="20" t="str">
        <v>successful</v>
      </c>
      <c r="B193" s="5">
        <v>14643</v>
      </c>
      <c r="D193" s="21" t="str">
        <v>failed</v>
      </c>
      <c r="E193" s="5">
        <v>53324</v>
      </c>
    </row>
    <row r="194" spans="1:5" x14ac:dyDescent="0.2">
      <c r="A194" s="20" t="str">
        <v>successful</v>
      </c>
      <c r="B194" s="5">
        <v>41396</v>
      </c>
      <c r="D194" s="21" t="str">
        <v>failed</v>
      </c>
      <c r="E194" s="5">
        <v>622</v>
      </c>
    </row>
    <row r="195" spans="1:5" x14ac:dyDescent="0.2">
      <c r="A195" s="20" t="str">
        <v>successful</v>
      </c>
      <c r="B195" s="5">
        <v>11900</v>
      </c>
      <c r="D195" s="21" t="str">
        <v>failed</v>
      </c>
      <c r="E195" s="5">
        <v>16389</v>
      </c>
    </row>
    <row r="196" spans="1:5" x14ac:dyDescent="0.2">
      <c r="A196" s="20" t="str">
        <v>successful</v>
      </c>
      <c r="B196" s="5">
        <v>123538</v>
      </c>
      <c r="D196" s="21" t="str">
        <v>failed</v>
      </c>
      <c r="E196" s="5">
        <v>81136</v>
      </c>
    </row>
    <row r="197" spans="1:5" x14ac:dyDescent="0.2">
      <c r="A197" s="20" t="str">
        <v>successful</v>
      </c>
      <c r="B197" s="5">
        <v>198628</v>
      </c>
      <c r="D197" s="21" t="str">
        <v>failed</v>
      </c>
      <c r="E197" s="5">
        <v>1768</v>
      </c>
    </row>
    <row r="198" spans="1:5" x14ac:dyDescent="0.2">
      <c r="A198" s="20" t="str">
        <v>successful</v>
      </c>
      <c r="B198" s="5">
        <v>116064</v>
      </c>
      <c r="D198" s="21" t="str">
        <v>failed</v>
      </c>
      <c r="E198" s="5">
        <v>188480</v>
      </c>
    </row>
    <row r="199" spans="1:5" x14ac:dyDescent="0.2">
      <c r="A199" s="20" t="str">
        <v>successful</v>
      </c>
      <c r="B199" s="5">
        <v>125042</v>
      </c>
      <c r="D199" s="21" t="str">
        <v>failed</v>
      </c>
      <c r="E199" s="5">
        <v>7227</v>
      </c>
    </row>
    <row r="200" spans="1:5" x14ac:dyDescent="0.2">
      <c r="A200" s="20" t="str">
        <v>successful</v>
      </c>
      <c r="B200" s="5">
        <v>12607</v>
      </c>
      <c r="D200" s="21" t="str">
        <v>failed</v>
      </c>
      <c r="E200" s="5">
        <v>574</v>
      </c>
    </row>
    <row r="201" spans="1:5" x14ac:dyDescent="0.2">
      <c r="A201" s="20" t="str">
        <v>successful</v>
      </c>
      <c r="B201" s="5">
        <v>94631</v>
      </c>
      <c r="D201" s="21" t="str">
        <v>failed</v>
      </c>
      <c r="E201" s="5">
        <v>96328</v>
      </c>
    </row>
    <row r="202" spans="1:5" x14ac:dyDescent="0.2">
      <c r="A202" s="20" t="str">
        <v>successful</v>
      </c>
      <c r="B202" s="5">
        <v>137961</v>
      </c>
      <c r="D202" s="21" t="str">
        <v>failed</v>
      </c>
      <c r="E202" s="5">
        <v>13385</v>
      </c>
    </row>
    <row r="203" spans="1:5" x14ac:dyDescent="0.2">
      <c r="A203" s="20" t="str">
        <v>successful</v>
      </c>
      <c r="B203" s="5">
        <v>7548</v>
      </c>
      <c r="D203" s="21" t="str">
        <v>failed</v>
      </c>
      <c r="E203" s="5">
        <v>57034</v>
      </c>
    </row>
    <row r="204" spans="1:5" x14ac:dyDescent="0.2">
      <c r="A204" s="20" t="str">
        <v>successful</v>
      </c>
      <c r="B204" s="5">
        <v>4253</v>
      </c>
      <c r="D204" s="21" t="str">
        <v>failed</v>
      </c>
      <c r="E204" s="5">
        <v>7120</v>
      </c>
    </row>
    <row r="205" spans="1:5" x14ac:dyDescent="0.2">
      <c r="A205" s="20" t="str">
        <v>successful</v>
      </c>
      <c r="B205" s="5">
        <v>11948</v>
      </c>
      <c r="D205" s="21" t="str">
        <v>failed</v>
      </c>
      <c r="E205" s="5">
        <v>43086</v>
      </c>
    </row>
    <row r="206" spans="1:5" x14ac:dyDescent="0.2">
      <c r="A206" s="20" t="str">
        <v>successful</v>
      </c>
      <c r="B206" s="5">
        <v>135132</v>
      </c>
      <c r="D206" s="21" t="str">
        <v>failed</v>
      </c>
      <c r="E206" s="5">
        <v>1930</v>
      </c>
    </row>
    <row r="207" spans="1:5" x14ac:dyDescent="0.2">
      <c r="A207" s="20" t="str">
        <v>successful</v>
      </c>
      <c r="B207" s="5">
        <v>9546</v>
      </c>
      <c r="D207" s="21" t="str">
        <v>failed</v>
      </c>
      <c r="E207" s="5">
        <v>13864</v>
      </c>
    </row>
    <row r="208" spans="1:5" x14ac:dyDescent="0.2">
      <c r="A208" s="20" t="str">
        <v>successful</v>
      </c>
      <c r="B208" s="5">
        <v>13755</v>
      </c>
      <c r="D208" s="21" t="str">
        <v>failed</v>
      </c>
      <c r="E208" s="5">
        <v>164109</v>
      </c>
    </row>
    <row r="209" spans="1:5" x14ac:dyDescent="0.2">
      <c r="A209" s="20" t="str">
        <v>successful</v>
      </c>
      <c r="B209" s="5">
        <v>8330</v>
      </c>
      <c r="D209" s="21" t="str">
        <v>failed</v>
      </c>
      <c r="E209" s="5">
        <v>105598</v>
      </c>
    </row>
    <row r="210" spans="1:5" x14ac:dyDescent="0.2">
      <c r="A210" s="20" t="str">
        <v>successful</v>
      </c>
      <c r="B210" s="5">
        <v>14547</v>
      </c>
      <c r="D210" s="21" t="str">
        <v>failed</v>
      </c>
      <c r="E210" s="5">
        <v>8866</v>
      </c>
    </row>
    <row r="211" spans="1:5" x14ac:dyDescent="0.2">
      <c r="A211" s="20" t="str">
        <v>successful</v>
      </c>
      <c r="B211" s="5">
        <v>11735</v>
      </c>
      <c r="D211" s="21" t="str">
        <v>failed</v>
      </c>
      <c r="E211" s="5">
        <v>75022</v>
      </c>
    </row>
    <row r="212" spans="1:5" x14ac:dyDescent="0.2">
      <c r="A212" s="20" t="str">
        <v>successful</v>
      </c>
      <c r="B212" s="5">
        <v>10658</v>
      </c>
      <c r="D212" s="21" t="str">
        <v>failed</v>
      </c>
      <c r="E212" s="5">
        <v>1269</v>
      </c>
    </row>
    <row r="213" spans="1:5" x14ac:dyDescent="0.2">
      <c r="A213" s="20" t="str">
        <v>successful</v>
      </c>
      <c r="B213" s="5">
        <v>14394</v>
      </c>
      <c r="D213" s="21" t="str">
        <v>failed</v>
      </c>
      <c r="E213" s="5">
        <v>141393</v>
      </c>
    </row>
    <row r="214" spans="1:5" x14ac:dyDescent="0.2">
      <c r="A214" s="20" t="str">
        <v>successful</v>
      </c>
      <c r="B214" s="5">
        <v>14743</v>
      </c>
      <c r="D214" s="21" t="str">
        <v>failed</v>
      </c>
      <c r="E214" s="5">
        <v>4124</v>
      </c>
    </row>
    <row r="215" spans="1:5" x14ac:dyDescent="0.2">
      <c r="A215" s="20" t="str">
        <v>successful</v>
      </c>
      <c r="B215" s="5">
        <v>178965</v>
      </c>
      <c r="D215" s="21" t="str">
        <v>failed</v>
      </c>
      <c r="E215" s="5">
        <v>3295</v>
      </c>
    </row>
    <row r="216" spans="1:5" x14ac:dyDescent="0.2">
      <c r="A216" s="20" t="str">
        <v>successful</v>
      </c>
      <c r="B216" s="5">
        <v>14324</v>
      </c>
      <c r="D216" s="21" t="str">
        <v>failed</v>
      </c>
      <c r="E216" s="5">
        <v>52421</v>
      </c>
    </row>
    <row r="217" spans="1:5" x14ac:dyDescent="0.2">
      <c r="A217" s="20" t="str">
        <v>successful</v>
      </c>
      <c r="B217" s="5">
        <v>164291</v>
      </c>
      <c r="D217" s="21" t="str">
        <v>failed</v>
      </c>
      <c r="E217" s="5">
        <v>6298</v>
      </c>
    </row>
    <row r="218" spans="1:5" x14ac:dyDescent="0.2">
      <c r="A218" s="20" t="str">
        <v>successful</v>
      </c>
      <c r="B218" s="5">
        <v>12275</v>
      </c>
      <c r="D218" s="21" t="str">
        <v>failed</v>
      </c>
      <c r="E218" s="5">
        <v>16168</v>
      </c>
    </row>
    <row r="219" spans="1:5" x14ac:dyDescent="0.2">
      <c r="A219" s="20" t="str">
        <v>successful</v>
      </c>
      <c r="B219" s="5">
        <v>4008</v>
      </c>
      <c r="D219" s="21" t="str">
        <v>failed</v>
      </c>
      <c r="E219" s="5">
        <v>3841</v>
      </c>
    </row>
    <row r="220" spans="1:5" x14ac:dyDescent="0.2">
      <c r="A220" s="20" t="str">
        <v>successful</v>
      </c>
      <c r="B220" s="5">
        <v>9749</v>
      </c>
      <c r="D220" s="21" t="str">
        <v>failed</v>
      </c>
      <c r="E220" s="5">
        <v>4531</v>
      </c>
    </row>
    <row r="221" spans="1:5" x14ac:dyDescent="0.2">
      <c r="A221" s="20" t="str">
        <v>successful</v>
      </c>
      <c r="B221" s="5">
        <v>14199</v>
      </c>
      <c r="D221" s="21" t="str">
        <v>failed</v>
      </c>
      <c r="E221" s="5">
        <v>6852</v>
      </c>
    </row>
    <row r="222" spans="1:5" x14ac:dyDescent="0.2">
      <c r="A222" s="20" t="str">
        <v>successful</v>
      </c>
      <c r="B222" s="5">
        <v>196779</v>
      </c>
      <c r="D222" s="21" t="str">
        <v>failed</v>
      </c>
      <c r="E222" s="5">
        <v>124517</v>
      </c>
    </row>
    <row r="223" spans="1:5" x14ac:dyDescent="0.2">
      <c r="A223" s="20" t="str">
        <v>successful</v>
      </c>
      <c r="B223" s="5">
        <v>56859</v>
      </c>
      <c r="D223" s="21" t="str">
        <v>failed</v>
      </c>
      <c r="E223" s="5">
        <v>5113</v>
      </c>
    </row>
    <row r="224" spans="1:5" x14ac:dyDescent="0.2">
      <c r="A224" s="20" t="str">
        <v>successful</v>
      </c>
      <c r="B224" s="5">
        <v>101352</v>
      </c>
      <c r="D224" s="21" t="str">
        <v>failed</v>
      </c>
      <c r="E224" s="5">
        <v>5824</v>
      </c>
    </row>
    <row r="225" spans="1:5" x14ac:dyDescent="0.2">
      <c r="A225" s="20" t="str">
        <v>successful</v>
      </c>
      <c r="B225" s="5">
        <v>4477</v>
      </c>
      <c r="D225" s="21" t="str">
        <v>failed</v>
      </c>
      <c r="E225" s="5">
        <v>20243</v>
      </c>
    </row>
    <row r="226" spans="1:5" x14ac:dyDescent="0.2">
      <c r="A226" s="20" t="str">
        <v>successful</v>
      </c>
      <c r="B226" s="5">
        <v>143788</v>
      </c>
      <c r="D226" s="21" t="str">
        <v>failed</v>
      </c>
      <c r="E226" s="5">
        <v>11167</v>
      </c>
    </row>
    <row r="227" spans="1:5" x14ac:dyDescent="0.2">
      <c r="A227" s="20" t="str">
        <v>successful</v>
      </c>
      <c r="B227" s="5">
        <v>3755</v>
      </c>
      <c r="D227" s="21" t="str">
        <v>failed</v>
      </c>
      <c r="E227" s="5">
        <v>7875</v>
      </c>
    </row>
    <row r="228" spans="1:5" x14ac:dyDescent="0.2">
      <c r="A228" s="20" t="str">
        <v>successful</v>
      </c>
      <c r="B228" s="5">
        <v>9238</v>
      </c>
      <c r="D228" s="21" t="str">
        <v>failed</v>
      </c>
      <c r="E228" s="5">
        <v>5112</v>
      </c>
    </row>
    <row r="229" spans="1:5" x14ac:dyDescent="0.2">
      <c r="A229" s="20" t="str">
        <v>successful</v>
      </c>
      <c r="B229" s="5">
        <v>77012</v>
      </c>
      <c r="D229" s="21" t="str">
        <v>failed</v>
      </c>
      <c r="E229" s="5">
        <v>5</v>
      </c>
    </row>
    <row r="230" spans="1:5" x14ac:dyDescent="0.2">
      <c r="A230" s="20" t="str">
        <v>successful</v>
      </c>
      <c r="B230" s="5">
        <v>14083</v>
      </c>
      <c r="D230" s="21" t="str">
        <v>failed</v>
      </c>
      <c r="E230" s="5">
        <v>97037</v>
      </c>
    </row>
    <row r="231" spans="1:5" x14ac:dyDescent="0.2">
      <c r="A231" s="20" t="str">
        <v>successful</v>
      </c>
      <c r="B231" s="5">
        <v>12202</v>
      </c>
      <c r="D231" s="21" t="str">
        <v>failed</v>
      </c>
      <c r="E231" s="5">
        <v>55757</v>
      </c>
    </row>
    <row r="232" spans="1:5" x14ac:dyDescent="0.2">
      <c r="A232" s="20" t="str">
        <v>successful</v>
      </c>
      <c r="B232" s="5">
        <v>13772</v>
      </c>
      <c r="D232" s="21" t="str">
        <v>failed</v>
      </c>
      <c r="E232" s="5">
        <v>5916</v>
      </c>
    </row>
    <row r="233" spans="1:5" x14ac:dyDescent="0.2">
      <c r="A233" s="20" t="str">
        <v>successful</v>
      </c>
      <c r="B233" s="5">
        <v>154321</v>
      </c>
      <c r="D233" s="21" t="str">
        <v>failed</v>
      </c>
      <c r="E233" s="5">
        <v>5803</v>
      </c>
    </row>
    <row r="234" spans="1:5" x14ac:dyDescent="0.2">
      <c r="A234" s="20" t="str">
        <v>successful</v>
      </c>
      <c r="B234" s="5">
        <v>71583</v>
      </c>
      <c r="D234" s="21" t="str">
        <v>failed</v>
      </c>
      <c r="E234" s="5">
        <v>55476</v>
      </c>
    </row>
    <row r="235" spans="1:5" x14ac:dyDescent="0.2">
      <c r="A235" s="20" t="str">
        <v>successful</v>
      </c>
      <c r="B235" s="5">
        <v>12100</v>
      </c>
      <c r="D235" s="21" t="str">
        <v>failed</v>
      </c>
      <c r="E235" s="5">
        <v>5569</v>
      </c>
    </row>
    <row r="236" spans="1:5" x14ac:dyDescent="0.2">
      <c r="A236" s="20" t="str">
        <v>successful</v>
      </c>
      <c r="B236" s="5">
        <v>12129</v>
      </c>
      <c r="D236" s="21" t="str">
        <v>failed</v>
      </c>
      <c r="E236" s="5">
        <v>127591</v>
      </c>
    </row>
    <row r="237" spans="1:5" x14ac:dyDescent="0.2">
      <c r="A237" s="20" t="str">
        <v>successful</v>
      </c>
      <c r="B237" s="5">
        <v>8161</v>
      </c>
      <c r="D237" s="21" t="str">
        <v>failed</v>
      </c>
      <c r="E237" s="5">
        <v>6750</v>
      </c>
    </row>
    <row r="238" spans="1:5" x14ac:dyDescent="0.2">
      <c r="A238" s="20" t="str">
        <v>successful</v>
      </c>
      <c r="B238" s="5">
        <v>14046</v>
      </c>
      <c r="D238" s="21" t="str">
        <v>failed</v>
      </c>
      <c r="E238" s="5">
        <v>9318</v>
      </c>
    </row>
    <row r="239" spans="1:5" x14ac:dyDescent="0.2">
      <c r="A239" s="20" t="str">
        <v>successful</v>
      </c>
      <c r="B239" s="5">
        <v>140469</v>
      </c>
      <c r="D239" s="21" t="str">
        <v>failed</v>
      </c>
      <c r="E239" s="5">
        <v>19769</v>
      </c>
    </row>
    <row r="240" spans="1:5" x14ac:dyDescent="0.2">
      <c r="A240" s="20" t="str">
        <v>successful</v>
      </c>
      <c r="B240" s="5">
        <v>6423</v>
      </c>
      <c r="D240" s="21" t="str">
        <v>failed</v>
      </c>
      <c r="E240" s="5">
        <v>81984</v>
      </c>
    </row>
    <row r="241" spans="1:5" x14ac:dyDescent="0.2">
      <c r="A241" s="20" t="str">
        <v>successful</v>
      </c>
      <c r="B241" s="5">
        <v>11075</v>
      </c>
      <c r="D241" s="21" t="str">
        <v>failed</v>
      </c>
      <c r="E241" s="5">
        <v>178483</v>
      </c>
    </row>
    <row r="242" spans="1:5" x14ac:dyDescent="0.2">
      <c r="A242" s="20" t="str">
        <v>successful</v>
      </c>
      <c r="B242" s="5">
        <v>7767</v>
      </c>
      <c r="D242" s="21" t="str">
        <v>failed</v>
      </c>
      <c r="E242" s="5">
        <v>87448</v>
      </c>
    </row>
    <row r="243" spans="1:5" x14ac:dyDescent="0.2">
      <c r="A243" s="20" t="str">
        <v>successful</v>
      </c>
      <c r="B243" s="5">
        <v>10313</v>
      </c>
      <c r="D243" s="21" t="str">
        <v>failed</v>
      </c>
      <c r="E243" s="5">
        <v>1863</v>
      </c>
    </row>
    <row r="244" spans="1:5" x14ac:dyDescent="0.2">
      <c r="A244" s="20" t="str">
        <v>successful</v>
      </c>
      <c r="B244" s="5">
        <v>197018</v>
      </c>
      <c r="D244" s="21" t="str">
        <v>failed</v>
      </c>
      <c r="E244" s="5">
        <v>59003</v>
      </c>
    </row>
    <row r="245" spans="1:5" x14ac:dyDescent="0.2">
      <c r="A245" s="20" t="str">
        <v>successful</v>
      </c>
      <c r="B245" s="5">
        <v>9817</v>
      </c>
      <c r="D245" s="21" t="str">
        <v>failed</v>
      </c>
      <c r="E245" s="5">
        <v>2</v>
      </c>
    </row>
    <row r="246" spans="1:5" x14ac:dyDescent="0.2">
      <c r="A246" s="20" t="str">
        <v>successful</v>
      </c>
      <c r="B246" s="5">
        <v>178120</v>
      </c>
      <c r="D246" s="21" t="str">
        <v>failed</v>
      </c>
      <c r="E246" s="5">
        <v>174039</v>
      </c>
    </row>
    <row r="247" spans="1:5" x14ac:dyDescent="0.2">
      <c r="A247" s="20" t="str">
        <v>successful</v>
      </c>
      <c r="B247" s="5">
        <v>13678</v>
      </c>
      <c r="D247" s="21" t="str">
        <v>failed</v>
      </c>
      <c r="E247" s="5">
        <v>49879</v>
      </c>
    </row>
    <row r="248" spans="1:5" x14ac:dyDescent="0.2">
      <c r="A248" s="20" t="str">
        <v>successful</v>
      </c>
      <c r="B248" s="5">
        <v>9969</v>
      </c>
      <c r="D248" s="21" t="str">
        <v>failed</v>
      </c>
      <c r="E248" s="5">
        <v>824</v>
      </c>
    </row>
    <row r="249" spans="1:5" x14ac:dyDescent="0.2">
      <c r="A249" s="20" t="str">
        <v>successful</v>
      </c>
      <c r="B249" s="5">
        <v>14827</v>
      </c>
      <c r="D249" s="21" t="str">
        <v>failed</v>
      </c>
      <c r="E249" s="5">
        <v>57010</v>
      </c>
    </row>
    <row r="250" spans="1:5" x14ac:dyDescent="0.2">
      <c r="A250" s="20" t="str">
        <v>successful</v>
      </c>
      <c r="B250" s="5">
        <v>100900</v>
      </c>
      <c r="D250" s="21" t="str">
        <v>failed</v>
      </c>
      <c r="E250" s="5">
        <v>7438</v>
      </c>
    </row>
    <row r="251" spans="1:5" x14ac:dyDescent="0.2">
      <c r="A251" s="20" t="str">
        <v>successful</v>
      </c>
      <c r="B251" s="5">
        <v>165954</v>
      </c>
      <c r="D251" s="21" t="str">
        <v>failed</v>
      </c>
      <c r="E251" s="5">
        <v>57872</v>
      </c>
    </row>
    <row r="252" spans="1:5" x14ac:dyDescent="0.2">
      <c r="A252" s="20" t="str">
        <v>successful</v>
      </c>
      <c r="B252" s="5">
        <v>10731</v>
      </c>
      <c r="D252" s="21" t="str">
        <v>failed</v>
      </c>
      <c r="E252" s="5">
        <v>8906</v>
      </c>
    </row>
    <row r="253" spans="1:5" x14ac:dyDescent="0.2">
      <c r="A253" s="20" t="str">
        <v>successful</v>
      </c>
      <c r="B253" s="5">
        <v>10938</v>
      </c>
      <c r="D253" s="21" t="str">
        <v>failed</v>
      </c>
      <c r="E253" s="5">
        <v>7724</v>
      </c>
    </row>
    <row r="254" spans="1:5" x14ac:dyDescent="0.2">
      <c r="A254" s="20" t="str">
        <v>successful</v>
      </c>
      <c r="B254" s="5">
        <v>10739</v>
      </c>
      <c r="D254" s="21" t="str">
        <v>failed</v>
      </c>
      <c r="E254" s="5">
        <v>26571</v>
      </c>
    </row>
    <row r="255" spans="1:5" x14ac:dyDescent="0.2">
      <c r="A255" s="20" t="str">
        <v>successful</v>
      </c>
      <c r="B255" s="5">
        <v>8703</v>
      </c>
      <c r="D255" s="21" t="str">
        <v>failed</v>
      </c>
      <c r="E255" s="5">
        <v>5593</v>
      </c>
    </row>
    <row r="256" spans="1:5" x14ac:dyDescent="0.2">
      <c r="A256" s="20" t="str">
        <v>successful</v>
      </c>
      <c r="B256" s="5">
        <v>182302</v>
      </c>
      <c r="D256" s="21" t="str">
        <v>failed</v>
      </c>
      <c r="E256" s="5">
        <v>110689</v>
      </c>
    </row>
    <row r="257" spans="1:5" x14ac:dyDescent="0.2">
      <c r="A257" s="20" t="str">
        <v>successful</v>
      </c>
      <c r="B257" s="5">
        <v>137904</v>
      </c>
      <c r="D257" s="21" t="str">
        <v>failed</v>
      </c>
      <c r="E257" s="5">
        <v>2445</v>
      </c>
    </row>
    <row r="258" spans="1:5" x14ac:dyDescent="0.2">
      <c r="A258" s="20" t="str">
        <v>successful</v>
      </c>
      <c r="B258" s="5">
        <v>152438</v>
      </c>
      <c r="D258" s="21" t="str">
        <v>failed</v>
      </c>
      <c r="E258" s="5">
        <v>4432</v>
      </c>
    </row>
    <row r="259" spans="1:5" x14ac:dyDescent="0.2">
      <c r="A259" s="20" t="str">
        <v>successful</v>
      </c>
      <c r="B259" s="5">
        <v>118706</v>
      </c>
      <c r="D259" s="21" t="str">
        <v>failed</v>
      </c>
      <c r="E259" s="5">
        <v>141822</v>
      </c>
    </row>
    <row r="260" spans="1:5" x14ac:dyDescent="0.2">
      <c r="A260" s="20" t="str">
        <v>successful</v>
      </c>
      <c r="B260" s="5">
        <v>4119</v>
      </c>
      <c r="D260" s="21" t="str">
        <v>failed</v>
      </c>
      <c r="E260" s="5">
        <v>159037</v>
      </c>
    </row>
    <row r="261" spans="1:5" x14ac:dyDescent="0.2">
      <c r="A261" s="20" t="str">
        <v>successful</v>
      </c>
      <c r="B261" s="5">
        <v>139354</v>
      </c>
      <c r="D261" s="21" t="str">
        <v>failed</v>
      </c>
      <c r="E261" s="5">
        <v>94501</v>
      </c>
    </row>
    <row r="262" spans="1:5" x14ac:dyDescent="0.2">
      <c r="A262" s="20" t="str">
        <v>successful</v>
      </c>
      <c r="B262" s="5">
        <v>145265</v>
      </c>
      <c r="D262" s="21" t="str">
        <v>failed</v>
      </c>
      <c r="E262" s="5">
        <v>5438</v>
      </c>
    </row>
    <row r="263" spans="1:5" x14ac:dyDescent="0.2">
      <c r="A263" s="20" t="str">
        <v>successful</v>
      </c>
      <c r="B263" s="5">
        <v>95020</v>
      </c>
      <c r="D263" s="21" t="str">
        <v>failed</v>
      </c>
      <c r="E263" s="5">
        <v>115396</v>
      </c>
    </row>
    <row r="264" spans="1:5" x14ac:dyDescent="0.2">
      <c r="A264" s="20" t="str">
        <v>successful</v>
      </c>
      <c r="B264" s="5">
        <v>8829</v>
      </c>
      <c r="D264" s="21" t="str">
        <v>failed</v>
      </c>
      <c r="E264" s="5">
        <v>7656</v>
      </c>
    </row>
    <row r="265" spans="1:5" x14ac:dyDescent="0.2">
      <c r="A265" s="20" t="str">
        <v>successful</v>
      </c>
      <c r="B265" s="5">
        <v>3984</v>
      </c>
      <c r="D265" s="21" t="str">
        <v>failed</v>
      </c>
      <c r="E265" s="5">
        <v>96888</v>
      </c>
    </row>
    <row r="266" spans="1:5" x14ac:dyDescent="0.2">
      <c r="A266" s="20" t="str">
        <v>successful</v>
      </c>
      <c r="B266" s="5">
        <v>8053</v>
      </c>
      <c r="D266" s="21" t="str">
        <v>failed</v>
      </c>
      <c r="E266" s="5">
        <v>6245</v>
      </c>
    </row>
    <row r="267" spans="1:5" x14ac:dyDescent="0.2">
      <c r="A267" s="20" t="str">
        <v>successful</v>
      </c>
      <c r="B267" s="5">
        <v>10328</v>
      </c>
      <c r="D267" s="21" t="str">
        <v>failed</v>
      </c>
      <c r="E267" s="5">
        <v>3</v>
      </c>
    </row>
    <row r="268" spans="1:5" x14ac:dyDescent="0.2">
      <c r="A268" s="20" t="str">
        <v>successful</v>
      </c>
      <c r="B268" s="5">
        <v>10289</v>
      </c>
      <c r="D268" s="21" t="str">
        <v>failed</v>
      </c>
      <c r="E268" s="5">
        <v>4710</v>
      </c>
    </row>
    <row r="269" spans="1:5" x14ac:dyDescent="0.2">
      <c r="A269" s="20" t="str">
        <v>successful</v>
      </c>
      <c r="B269" s="5">
        <v>9889</v>
      </c>
      <c r="D269" s="21" t="str">
        <v>failed</v>
      </c>
      <c r="E269" s="5">
        <v>168048</v>
      </c>
    </row>
    <row r="270" spans="1:5" x14ac:dyDescent="0.2">
      <c r="A270" s="20" t="str">
        <v>successful</v>
      </c>
      <c r="B270" s="5">
        <v>8907</v>
      </c>
      <c r="D270" s="21" t="str">
        <v>failed</v>
      </c>
      <c r="E270" s="5">
        <v>1260</v>
      </c>
    </row>
    <row r="271" spans="1:5" x14ac:dyDescent="0.2">
      <c r="A271" s="20" t="str">
        <v>successful</v>
      </c>
      <c r="B271" s="5">
        <v>14606</v>
      </c>
      <c r="D271" s="21" t="str">
        <v>failed</v>
      </c>
      <c r="E271" s="5">
        <v>28870</v>
      </c>
    </row>
    <row r="272" spans="1:5" x14ac:dyDescent="0.2">
      <c r="A272" s="20" t="str">
        <v>successful</v>
      </c>
      <c r="B272" s="5">
        <v>8432</v>
      </c>
      <c r="D272" s="21" t="str">
        <v>failed</v>
      </c>
      <c r="E272" s="5">
        <v>97369</v>
      </c>
    </row>
    <row r="273" spans="1:5" x14ac:dyDescent="0.2">
      <c r="A273" s="20" t="str">
        <v>successful</v>
      </c>
      <c r="B273" s="5">
        <v>162603</v>
      </c>
      <c r="D273" s="21" t="str">
        <v>failed</v>
      </c>
      <c r="E273" s="5">
        <v>735</v>
      </c>
    </row>
    <row r="274" spans="1:5" x14ac:dyDescent="0.2">
      <c r="A274" s="20" t="str">
        <v>successful</v>
      </c>
      <c r="B274" s="5">
        <v>12310</v>
      </c>
      <c r="D274" s="21" t="str">
        <v>failed</v>
      </c>
      <c r="E274" s="5">
        <v>107622</v>
      </c>
    </row>
    <row r="275" spans="1:5" x14ac:dyDescent="0.2">
      <c r="A275" s="20" t="str">
        <v>successful</v>
      </c>
      <c r="B275" s="5">
        <v>8656</v>
      </c>
      <c r="D275" s="21" t="str">
        <v>failed</v>
      </c>
      <c r="E275" s="5">
        <v>1557</v>
      </c>
    </row>
    <row r="276" spans="1:5" x14ac:dyDescent="0.2">
      <c r="A276" s="20" t="str">
        <v>successful</v>
      </c>
      <c r="B276" s="5">
        <v>77021</v>
      </c>
      <c r="D276" s="21" t="str">
        <v>failed</v>
      </c>
      <c r="E276" s="5">
        <v>6100</v>
      </c>
    </row>
    <row r="277" spans="1:5" x14ac:dyDescent="0.2">
      <c r="A277" s="20" t="str">
        <v>successful</v>
      </c>
      <c r="B277" s="5">
        <v>197024</v>
      </c>
      <c r="D277" s="21" t="str">
        <v>failed</v>
      </c>
      <c r="E277" s="5">
        <v>1592</v>
      </c>
    </row>
    <row r="278" spans="1:5" x14ac:dyDescent="0.2">
      <c r="A278" s="20" t="str">
        <v>successful</v>
      </c>
      <c r="B278" s="5">
        <v>11663</v>
      </c>
      <c r="D278" s="21" t="str">
        <v>failed</v>
      </c>
      <c r="E278" s="5">
        <v>504</v>
      </c>
    </row>
    <row r="279" spans="1:5" x14ac:dyDescent="0.2">
      <c r="A279" s="20" t="str">
        <v>successful</v>
      </c>
      <c r="B279" s="5">
        <v>9339</v>
      </c>
      <c r="D279" s="21" t="str">
        <v>failed</v>
      </c>
      <c r="E279" s="5">
        <v>2091</v>
      </c>
    </row>
    <row r="280" spans="1:5" x14ac:dyDescent="0.2">
      <c r="A280" s="20" t="str">
        <v>successful</v>
      </c>
      <c r="B280" s="5">
        <v>4596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173437</v>
      </c>
      <c r="D281" s="21" t="str">
        <v>failed</v>
      </c>
      <c r="E281" s="5">
        <v>114615</v>
      </c>
    </row>
    <row r="282" spans="1:5" x14ac:dyDescent="0.2">
      <c r="A282" s="20" t="str">
        <v>successful</v>
      </c>
      <c r="B282" s="5">
        <v>6514</v>
      </c>
      <c r="D282" s="21" t="str">
        <v>failed</v>
      </c>
      <c r="E282" s="5">
        <v>16592</v>
      </c>
    </row>
    <row r="283" spans="1:5" x14ac:dyDescent="0.2">
      <c r="A283" s="20" t="str">
        <v>successful</v>
      </c>
      <c r="B283" s="5">
        <v>13684</v>
      </c>
      <c r="D283" s="21" t="str">
        <v>failed</v>
      </c>
      <c r="E283" s="5">
        <v>13653</v>
      </c>
    </row>
    <row r="284" spans="1:5" x14ac:dyDescent="0.2">
      <c r="A284" s="20" t="str">
        <v>successful</v>
      </c>
      <c r="B284" s="5">
        <v>13264</v>
      </c>
      <c r="D284" s="21" t="str">
        <v>failed</v>
      </c>
      <c r="E284" s="5">
        <v>55372</v>
      </c>
    </row>
    <row r="285" spans="1:5" x14ac:dyDescent="0.2">
      <c r="A285" s="20" t="str">
        <v>successful</v>
      </c>
      <c r="B285" s="5">
        <v>6889</v>
      </c>
      <c r="D285" s="21" t="str">
        <v>failed</v>
      </c>
      <c r="E285" s="5">
        <v>109106</v>
      </c>
    </row>
    <row r="286" spans="1:5" x14ac:dyDescent="0.2">
      <c r="A286" s="20" t="str">
        <v>successful</v>
      </c>
      <c r="B286" s="5">
        <v>45983</v>
      </c>
      <c r="D286" s="21" t="str">
        <v>failed</v>
      </c>
      <c r="E286" s="5">
        <v>968</v>
      </c>
    </row>
    <row r="287" spans="1:5" x14ac:dyDescent="0.2">
      <c r="A287" s="20" t="str">
        <v>successful</v>
      </c>
      <c r="B287" s="5">
        <v>166874</v>
      </c>
      <c r="D287" s="21" t="str">
        <v>failed</v>
      </c>
      <c r="E287" s="5">
        <v>72623</v>
      </c>
    </row>
    <row r="288" spans="1:5" x14ac:dyDescent="0.2">
      <c r="A288" s="20" t="str">
        <v>successful</v>
      </c>
      <c r="B288" s="5">
        <v>193820</v>
      </c>
      <c r="D288" s="21" t="str">
        <v>failed</v>
      </c>
      <c r="E288" s="5">
        <v>45987</v>
      </c>
    </row>
    <row r="289" spans="1:5" x14ac:dyDescent="0.2">
      <c r="A289" s="20" t="str">
        <v>successful</v>
      </c>
      <c r="B289" s="5">
        <v>9289</v>
      </c>
      <c r="D289" s="21" t="str">
        <v>failed</v>
      </c>
      <c r="E289" s="5">
        <v>87293</v>
      </c>
    </row>
    <row r="290" spans="1:5" x14ac:dyDescent="0.2">
      <c r="A290" s="20" t="str">
        <v>successful</v>
      </c>
      <c r="B290" s="5">
        <v>12678</v>
      </c>
      <c r="D290" s="21" t="str">
        <v>failed</v>
      </c>
      <c r="E290" s="5">
        <v>60994</v>
      </c>
    </row>
    <row r="291" spans="1:5" x14ac:dyDescent="0.2">
      <c r="A291" s="20" t="str">
        <v>successful</v>
      </c>
      <c r="B291" s="5">
        <v>6608</v>
      </c>
      <c r="D291" s="21" t="str">
        <v>failed</v>
      </c>
      <c r="E291" s="5">
        <v>3351</v>
      </c>
    </row>
    <row r="292" spans="1:5" x14ac:dyDescent="0.2">
      <c r="A292" s="20" t="str">
        <v>successful</v>
      </c>
      <c r="B292" s="5">
        <v>180802</v>
      </c>
      <c r="D292" s="21" t="str">
        <v>failed</v>
      </c>
      <c r="E292" s="5">
        <v>540</v>
      </c>
    </row>
    <row r="293" spans="1:5" x14ac:dyDescent="0.2">
      <c r="A293" s="20" t="str">
        <v>successful</v>
      </c>
      <c r="B293" s="5">
        <v>3406</v>
      </c>
      <c r="D293" s="21" t="str">
        <v>failed</v>
      </c>
      <c r="E293" s="5">
        <v>680</v>
      </c>
    </row>
    <row r="294" spans="1:5" x14ac:dyDescent="0.2">
      <c r="A294" s="20" t="str">
        <v>successful</v>
      </c>
      <c r="B294" s="5">
        <v>11061</v>
      </c>
      <c r="D294" s="21" t="str">
        <v>failed</v>
      </c>
      <c r="E294" s="5">
        <v>1022</v>
      </c>
    </row>
    <row r="295" spans="1:5" x14ac:dyDescent="0.2">
      <c r="A295" s="20" t="str">
        <v>successful</v>
      </c>
      <c r="B295" s="5">
        <v>6303</v>
      </c>
      <c r="D295" s="21" t="str">
        <v>failed</v>
      </c>
      <c r="E295" s="5">
        <v>4275</v>
      </c>
    </row>
    <row r="296" spans="1:5" x14ac:dyDescent="0.2">
      <c r="A296" s="20" t="str">
        <v>successful</v>
      </c>
      <c r="B296" s="5">
        <v>12944</v>
      </c>
      <c r="D296" s="21" t="str">
        <v>failed</v>
      </c>
      <c r="E296" s="5">
        <v>73522</v>
      </c>
    </row>
    <row r="297" spans="1:5" x14ac:dyDescent="0.2">
      <c r="A297" s="20" t="str">
        <v>successful</v>
      </c>
      <c r="B297" s="5">
        <v>8046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184086</v>
      </c>
      <c r="D298" s="21" t="str">
        <v>failed</v>
      </c>
      <c r="E298" s="5">
        <v>4932</v>
      </c>
    </row>
    <row r="299" spans="1:5" x14ac:dyDescent="0.2">
      <c r="A299" s="20" t="str">
        <v>successful</v>
      </c>
      <c r="B299" s="5">
        <v>12533</v>
      </c>
      <c r="D299" s="21" t="str">
        <v>failed</v>
      </c>
      <c r="E299" s="5">
        <v>1583</v>
      </c>
    </row>
    <row r="300" spans="1:5" x14ac:dyDescent="0.2">
      <c r="A300" s="20" t="str">
        <v>successful</v>
      </c>
      <c r="B300" s="5">
        <v>14697</v>
      </c>
      <c r="D300" s="21" t="str">
        <v>failed</v>
      </c>
      <c r="E300" s="5">
        <v>88536</v>
      </c>
    </row>
    <row r="301" spans="1:5" x14ac:dyDescent="0.2">
      <c r="A301" s="20" t="str">
        <v>successful</v>
      </c>
      <c r="B301" s="5">
        <v>98935</v>
      </c>
      <c r="D301" s="21" t="str">
        <v>failed</v>
      </c>
      <c r="E301" s="5">
        <v>71320</v>
      </c>
    </row>
    <row r="302" spans="1:5" x14ac:dyDescent="0.2">
      <c r="A302" s="20" t="str">
        <v>successful</v>
      </c>
      <c r="B302" s="5">
        <v>14097</v>
      </c>
      <c r="D302" s="21" t="str">
        <v>failed</v>
      </c>
      <c r="E302" s="5">
        <v>2950</v>
      </c>
    </row>
    <row r="303" spans="1:5" x14ac:dyDescent="0.2">
      <c r="A303" s="20" t="str">
        <v>successful</v>
      </c>
      <c r="B303" s="5">
        <v>7742</v>
      </c>
      <c r="D303" s="21" t="str">
        <v>failed</v>
      </c>
      <c r="E303" s="5">
        <v>4509</v>
      </c>
    </row>
    <row r="304" spans="1:5" x14ac:dyDescent="0.2">
      <c r="A304" s="20" t="str">
        <v>successful</v>
      </c>
      <c r="B304" s="5">
        <v>6870</v>
      </c>
      <c r="D304" s="21" t="str">
        <v>failed</v>
      </c>
      <c r="E304" s="5">
        <v>4899</v>
      </c>
    </row>
    <row r="305" spans="1:5" x14ac:dyDescent="0.2">
      <c r="A305" s="20" t="str">
        <v>successful</v>
      </c>
      <c r="B305" s="5">
        <v>12597</v>
      </c>
      <c r="D305" s="21" t="str">
        <v>failed</v>
      </c>
      <c r="E305" s="5">
        <v>4929</v>
      </c>
    </row>
    <row r="306" spans="1:5" x14ac:dyDescent="0.2">
      <c r="A306" s="20" t="str">
        <v>successful</v>
      </c>
      <c r="B306" s="5">
        <v>179074</v>
      </c>
      <c r="D306" s="21" t="str">
        <v>failed</v>
      </c>
      <c r="E306" s="5">
        <v>1424</v>
      </c>
    </row>
    <row r="307" spans="1:5" x14ac:dyDescent="0.2">
      <c r="A307" s="20" t="str">
        <v>successful</v>
      </c>
      <c r="B307" s="5">
        <v>83843</v>
      </c>
      <c r="D307" s="21" t="str">
        <v>failed</v>
      </c>
      <c r="E307" s="5">
        <v>77355</v>
      </c>
    </row>
    <row r="308" spans="1:5" x14ac:dyDescent="0.2">
      <c r="A308" s="20" t="str">
        <v>successful</v>
      </c>
      <c r="B308" s="5">
        <v>14408</v>
      </c>
      <c r="D308" s="21" t="str">
        <v>failed</v>
      </c>
      <c r="E308" s="5">
        <v>6086</v>
      </c>
    </row>
    <row r="309" spans="1:5" x14ac:dyDescent="0.2">
      <c r="A309" s="20" t="str">
        <v>successful</v>
      </c>
      <c r="B309" s="5">
        <v>14089</v>
      </c>
      <c r="D309" s="21" t="str">
        <v>failed</v>
      </c>
      <c r="E309" s="5">
        <v>2703</v>
      </c>
    </row>
    <row r="310" spans="1:5" x14ac:dyDescent="0.2">
      <c r="A310" s="20" t="str">
        <v>successful</v>
      </c>
      <c r="B310" s="5">
        <v>12467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11960</v>
      </c>
      <c r="D311" s="21" t="str">
        <v>failed</v>
      </c>
      <c r="E311" s="5">
        <v>2505</v>
      </c>
    </row>
    <row r="312" spans="1:5" x14ac:dyDescent="0.2">
      <c r="A312" s="20" t="str">
        <v>successful</v>
      </c>
      <c r="B312" s="5">
        <v>7966</v>
      </c>
      <c r="D312" s="21" t="str">
        <v>failed</v>
      </c>
      <c r="E312" s="5">
        <v>2778</v>
      </c>
    </row>
    <row r="313" spans="1:5" x14ac:dyDescent="0.2">
      <c r="A313" s="20" t="str">
        <v>successful</v>
      </c>
      <c r="B313" s="5">
        <v>106321</v>
      </c>
      <c r="D313" s="21" t="str">
        <v>failed</v>
      </c>
      <c r="E313" s="5">
        <v>2594</v>
      </c>
    </row>
    <row r="314" spans="1:5" x14ac:dyDescent="0.2">
      <c r="A314" s="20" t="str">
        <v>successful</v>
      </c>
      <c r="B314" s="5">
        <v>158832</v>
      </c>
      <c r="D314" s="21" t="str">
        <v>failed</v>
      </c>
      <c r="E314" s="5">
        <v>38376</v>
      </c>
    </row>
    <row r="315" spans="1:5" x14ac:dyDescent="0.2">
      <c r="A315" s="20" t="str">
        <v>successful</v>
      </c>
      <c r="B315" s="5">
        <v>11091</v>
      </c>
      <c r="D315" s="21" t="str">
        <v>failed</v>
      </c>
      <c r="E315" s="5">
        <v>6920</v>
      </c>
    </row>
    <row r="316" spans="1:5" x14ac:dyDescent="0.2">
      <c r="A316" s="20" t="str">
        <v>successful</v>
      </c>
      <c r="B316" s="5">
        <v>5107</v>
      </c>
      <c r="D316" s="21" t="str">
        <v>failed</v>
      </c>
      <c r="E316" s="5">
        <v>5465</v>
      </c>
    </row>
    <row r="317" spans="1:5" x14ac:dyDescent="0.2">
      <c r="A317" s="20" t="str">
        <v>successful</v>
      </c>
      <c r="B317" s="5">
        <v>194166</v>
      </c>
      <c r="D317" s="21" t="str">
        <v>failed</v>
      </c>
      <c r="E317" s="5">
        <v>2111</v>
      </c>
    </row>
    <row r="318" spans="1:5" x14ac:dyDescent="0.2">
      <c r="A318" s="20" t="str">
        <v>successful</v>
      </c>
      <c r="B318" s="5">
        <v>14865</v>
      </c>
      <c r="D318" s="21" t="str">
        <v>failed</v>
      </c>
      <c r="E318" s="5">
        <v>126628</v>
      </c>
    </row>
    <row r="319" spans="1:5" x14ac:dyDescent="0.2">
      <c r="A319" s="20" t="str">
        <v>successful</v>
      </c>
      <c r="B319" s="5">
        <v>134688</v>
      </c>
      <c r="D319" s="21" t="str">
        <v>failed</v>
      </c>
      <c r="E319" s="5">
        <v>1012</v>
      </c>
    </row>
    <row r="320" spans="1:5" x14ac:dyDescent="0.2">
      <c r="A320" s="20" t="str">
        <v>successful</v>
      </c>
      <c r="B320" s="5">
        <v>47705</v>
      </c>
      <c r="D320" s="21" t="str">
        <v>failed</v>
      </c>
      <c r="E320" s="5">
        <v>31665</v>
      </c>
    </row>
    <row r="321" spans="1:5" x14ac:dyDescent="0.2">
      <c r="A321" s="20" t="str">
        <v>successful</v>
      </c>
      <c r="B321" s="5">
        <v>95364</v>
      </c>
      <c r="D321" s="21" t="str">
        <v>failed</v>
      </c>
      <c r="E321" s="5">
        <v>109374</v>
      </c>
    </row>
    <row r="322" spans="1:5" x14ac:dyDescent="0.2">
      <c r="A322" s="20" t="str">
        <v>successful</v>
      </c>
      <c r="B322" s="5">
        <v>7496</v>
      </c>
      <c r="D322" s="21" t="str">
        <v>failed</v>
      </c>
      <c r="E322" s="5">
        <v>127745</v>
      </c>
    </row>
    <row r="323" spans="1:5" x14ac:dyDescent="0.2">
      <c r="A323" s="20" t="str">
        <v>successful</v>
      </c>
      <c r="B323" s="5">
        <v>9967</v>
      </c>
      <c r="D323" s="21" t="str">
        <v>failed</v>
      </c>
      <c r="E323" s="5">
        <v>2289</v>
      </c>
    </row>
    <row r="324" spans="1:5" x14ac:dyDescent="0.2">
      <c r="A324" s="20" t="str">
        <v>successful</v>
      </c>
      <c r="B324" s="5">
        <v>6269</v>
      </c>
      <c r="D324" s="21" t="str">
        <v>failed</v>
      </c>
      <c r="E324" s="5">
        <v>11108</v>
      </c>
    </row>
    <row r="325" spans="1:5" x14ac:dyDescent="0.2">
      <c r="A325" s="20" t="str">
        <v>successful</v>
      </c>
      <c r="B325" s="5">
        <v>149578</v>
      </c>
      <c r="D325" s="21" t="str">
        <v>failed</v>
      </c>
      <c r="E325" s="5">
        <v>2437</v>
      </c>
    </row>
    <row r="326" spans="1:5" x14ac:dyDescent="0.2">
      <c r="A326" s="20" t="str">
        <v>successful</v>
      </c>
      <c r="B326" s="5">
        <v>60934</v>
      </c>
      <c r="D326" s="21" t="str">
        <v>failed</v>
      </c>
      <c r="E326" s="5">
        <v>93991</v>
      </c>
    </row>
    <row r="327" spans="1:5" x14ac:dyDescent="0.2">
      <c r="A327" s="20" t="str">
        <v>successful</v>
      </c>
      <c r="B327" s="5">
        <v>103255</v>
      </c>
      <c r="D327" s="21" t="str">
        <v>failed</v>
      </c>
      <c r="E327" s="5">
        <v>2</v>
      </c>
    </row>
    <row r="328" spans="1:5" x14ac:dyDescent="0.2">
      <c r="A328" s="20" t="str">
        <v>successful</v>
      </c>
      <c r="B328" s="5">
        <v>13065</v>
      </c>
      <c r="D328" s="21" t="str">
        <v>failed</v>
      </c>
      <c r="E328" s="5">
        <v>795</v>
      </c>
    </row>
    <row r="329" spans="1:5" x14ac:dyDescent="0.2">
      <c r="A329" s="20" t="str">
        <v>successful</v>
      </c>
      <c r="B329" s="5">
        <v>6654</v>
      </c>
      <c r="D329" s="21" t="str">
        <v>failed</v>
      </c>
      <c r="E329" s="5">
        <v>1843</v>
      </c>
    </row>
    <row r="330" spans="1:5" x14ac:dyDescent="0.2">
      <c r="A330" s="20" t="str">
        <v>successful</v>
      </c>
      <c r="B330" s="5">
        <v>6226</v>
      </c>
      <c r="D330" s="21" t="str">
        <v>failed</v>
      </c>
      <c r="E330" s="5">
        <v>35536</v>
      </c>
    </row>
    <row r="331" spans="1:5" x14ac:dyDescent="0.2">
      <c r="A331" s="20" t="str">
        <v>successful</v>
      </c>
      <c r="B331" s="5">
        <v>188288</v>
      </c>
      <c r="D331" s="21" t="str">
        <v>failed</v>
      </c>
      <c r="E331" s="5">
        <v>3676</v>
      </c>
    </row>
    <row r="332" spans="1:5" x14ac:dyDescent="0.2">
      <c r="A332" s="20" t="str">
        <v>successful</v>
      </c>
      <c r="B332" s="5">
        <v>146595</v>
      </c>
      <c r="D332" s="21" t="str">
        <v>failed</v>
      </c>
      <c r="E332" s="5">
        <v>1343</v>
      </c>
    </row>
    <row r="333" spans="1:5" x14ac:dyDescent="0.2">
      <c r="A333" s="20" t="str">
        <v>successful</v>
      </c>
      <c r="B333" s="5">
        <v>148779</v>
      </c>
      <c r="D333" s="21" t="str">
        <v>failed</v>
      </c>
      <c r="E333" s="5">
        <v>20915</v>
      </c>
    </row>
    <row r="334" spans="1:5" x14ac:dyDescent="0.2">
      <c r="A334" s="20" t="str">
        <v>successful</v>
      </c>
      <c r="B334" s="5">
        <v>175868</v>
      </c>
      <c r="D334" s="21" t="str">
        <v>failed</v>
      </c>
      <c r="E334" s="5">
        <v>1210</v>
      </c>
    </row>
    <row r="335" spans="1:5" x14ac:dyDescent="0.2">
      <c r="A335" s="20" t="str">
        <v>successful</v>
      </c>
      <c r="B335" s="5">
        <v>13018</v>
      </c>
      <c r="D335" s="21" t="str">
        <v>failed</v>
      </c>
      <c r="E335" s="5">
        <v>1577</v>
      </c>
    </row>
    <row r="336" spans="1:5" x14ac:dyDescent="0.2">
      <c r="A336" s="20" t="str">
        <v>successful</v>
      </c>
      <c r="B336" s="5">
        <v>91176</v>
      </c>
      <c r="D336" s="21" t="str">
        <v>failed</v>
      </c>
      <c r="E336" s="5">
        <v>3301</v>
      </c>
    </row>
    <row r="337" spans="1:5" x14ac:dyDescent="0.2">
      <c r="A337" s="20" t="str">
        <v>successful</v>
      </c>
      <c r="B337" s="5">
        <v>6342</v>
      </c>
      <c r="D337" s="21" t="str">
        <v>failed</v>
      </c>
      <c r="E337" s="5">
        <v>5729</v>
      </c>
    </row>
    <row r="338" spans="1:5" x14ac:dyDescent="0.2">
      <c r="A338" s="20" t="str">
        <v>successful</v>
      </c>
      <c r="B338" s="5">
        <v>151438</v>
      </c>
      <c r="D338" s="21" t="str">
        <v>failed</v>
      </c>
      <c r="E338" s="5">
        <v>1690</v>
      </c>
    </row>
    <row r="339" spans="1:5" x14ac:dyDescent="0.2">
      <c r="A339" s="20" t="str">
        <v>successful</v>
      </c>
      <c r="B339" s="5">
        <v>6178</v>
      </c>
      <c r="D339" s="21" t="str">
        <v>failed</v>
      </c>
      <c r="E339" s="5">
        <v>3839</v>
      </c>
    </row>
    <row r="340" spans="1:5" x14ac:dyDescent="0.2">
      <c r="A340" s="20" t="str">
        <v>successful</v>
      </c>
      <c r="B340" s="5">
        <v>6405</v>
      </c>
      <c r="D340" s="21" t="str">
        <v>failed</v>
      </c>
      <c r="E340" s="5">
        <v>5615</v>
      </c>
    </row>
    <row r="341" spans="1:5" x14ac:dyDescent="0.2">
      <c r="A341" s="20" t="str">
        <v>successful</v>
      </c>
      <c r="B341" s="5">
        <v>180667</v>
      </c>
      <c r="D341" s="21" t="str">
        <v>failed</v>
      </c>
      <c r="E341" s="5">
        <v>6205</v>
      </c>
    </row>
    <row r="342" spans="1:5" x14ac:dyDescent="0.2">
      <c r="A342" s="20" t="str">
        <v>successful</v>
      </c>
      <c r="B342" s="5">
        <v>11075</v>
      </c>
      <c r="D342" s="21" t="str">
        <v>failed</v>
      </c>
      <c r="E342" s="5">
        <v>8142</v>
      </c>
    </row>
    <row r="343" spans="1:5" x14ac:dyDescent="0.2">
      <c r="A343" s="20" t="str">
        <v>successful</v>
      </c>
      <c r="B343" s="5">
        <v>12042</v>
      </c>
      <c r="D343" s="21" t="str">
        <v>failed</v>
      </c>
      <c r="E343" s="5">
        <v>55805</v>
      </c>
    </row>
    <row r="344" spans="1:5" x14ac:dyDescent="0.2">
      <c r="A344" s="20" t="str">
        <v>successful</v>
      </c>
      <c r="B344" s="5">
        <v>179356</v>
      </c>
      <c r="D344" s="21" t="str">
        <v>failed</v>
      </c>
      <c r="E344" s="5">
        <v>15238</v>
      </c>
    </row>
    <row r="345" spans="1:5" x14ac:dyDescent="0.2">
      <c r="A345" s="20" t="str">
        <v>successful</v>
      </c>
      <c r="B345" s="5">
        <v>8645</v>
      </c>
      <c r="D345" s="21" t="str">
        <v>failed</v>
      </c>
      <c r="E345" s="5">
        <v>961</v>
      </c>
    </row>
    <row r="346" spans="1:5" x14ac:dyDescent="0.2">
      <c r="A346" s="20" t="str">
        <v>successful</v>
      </c>
      <c r="B346" s="5">
        <v>1914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41205</v>
      </c>
      <c r="D347" s="21" t="str">
        <v>failed</v>
      </c>
      <c r="E347" s="5">
        <v>1980</v>
      </c>
    </row>
    <row r="348" spans="1:5" x14ac:dyDescent="0.2">
      <c r="A348" s="20" t="str">
        <v>successful</v>
      </c>
      <c r="B348" s="5">
        <v>14488</v>
      </c>
      <c r="D348" s="21" t="str">
        <v>failed</v>
      </c>
      <c r="E348" s="5">
        <v>35698</v>
      </c>
    </row>
    <row r="349" spans="1:5" x14ac:dyDescent="0.2">
      <c r="A349" s="20" t="str">
        <v>successful</v>
      </c>
      <c r="B349" s="5">
        <v>12129</v>
      </c>
      <c r="D349" s="21" t="str">
        <v>failed</v>
      </c>
      <c r="E349" s="5">
        <v>6631</v>
      </c>
    </row>
    <row r="350" spans="1:5" x14ac:dyDescent="0.2">
      <c r="A350" s="20" t="str">
        <v>successful</v>
      </c>
      <c r="B350" s="5">
        <v>3496</v>
      </c>
      <c r="D350" s="21" t="str">
        <v>failed</v>
      </c>
      <c r="E350" s="5">
        <v>4678</v>
      </c>
    </row>
    <row r="351" spans="1:5" x14ac:dyDescent="0.2">
      <c r="A351" s="20" t="str">
        <v>successful</v>
      </c>
      <c r="B351" s="5">
        <v>11525</v>
      </c>
      <c r="D351" s="21" t="str">
        <v>failed</v>
      </c>
      <c r="E351" s="5">
        <v>4997</v>
      </c>
    </row>
    <row r="352" spans="1:5" x14ac:dyDescent="0.2">
      <c r="A352" s="20" t="str">
        <v>successful</v>
      </c>
      <c r="B352" s="5">
        <v>158669</v>
      </c>
      <c r="D352" s="21" t="str">
        <v>failed</v>
      </c>
      <c r="E352" s="5">
        <v>57659</v>
      </c>
    </row>
    <row r="353" spans="1:5" x14ac:dyDescent="0.2">
      <c r="A353" s="20" t="str">
        <v>successful</v>
      </c>
      <c r="B353" s="5">
        <v>150806</v>
      </c>
      <c r="D353" s="21" t="str">
        <v>failed</v>
      </c>
      <c r="E353" s="5">
        <v>1414</v>
      </c>
    </row>
    <row r="354" spans="1:5" x14ac:dyDescent="0.2">
      <c r="A354" s="20" t="str">
        <v>successful</v>
      </c>
      <c r="B354" s="5">
        <v>14249</v>
      </c>
      <c r="D354" s="21" t="str">
        <v>failed</v>
      </c>
      <c r="E354" s="5">
        <v>26176</v>
      </c>
    </row>
    <row r="355" spans="1:5" x14ac:dyDescent="0.2">
      <c r="A355" s="20" t="str">
        <v>successful</v>
      </c>
      <c r="B355" s="5">
        <v>13205</v>
      </c>
      <c r="D355" s="21" t="str">
        <v>failed</v>
      </c>
      <c r="E355" s="5">
        <v>5177</v>
      </c>
    </row>
    <row r="356" spans="1:5" x14ac:dyDescent="0.2">
      <c r="A356" s="20" t="str">
        <v>successful</v>
      </c>
      <c r="B356" s="5">
        <v>11108</v>
      </c>
      <c r="D356" s="21" t="str">
        <v>failed</v>
      </c>
      <c r="E356" s="5">
        <v>78630</v>
      </c>
    </row>
    <row r="357" spans="1:5" x14ac:dyDescent="0.2">
      <c r="A357" s="20" t="str">
        <v>successful</v>
      </c>
      <c r="B357" s="5">
        <v>2884</v>
      </c>
      <c r="D357" s="21" t="str">
        <v>failed</v>
      </c>
      <c r="E357" s="5">
        <v>6115</v>
      </c>
    </row>
    <row r="358" spans="1:5" x14ac:dyDescent="0.2">
      <c r="A358" s="20" t="str">
        <v>successful</v>
      </c>
      <c r="B358" s="5">
        <v>183756</v>
      </c>
      <c r="D358" s="21" t="str">
        <v>failed</v>
      </c>
      <c r="E358" s="5">
        <v>114523</v>
      </c>
    </row>
    <row r="359" spans="1:5" x14ac:dyDescent="0.2">
      <c r="A359" s="20" t="str">
        <v>successful</v>
      </c>
      <c r="B359" s="5">
        <v>158590</v>
      </c>
      <c r="D359" s="21" t="str">
        <v>failed</v>
      </c>
      <c r="E359" s="5">
        <v>3144</v>
      </c>
    </row>
    <row r="360" spans="1:5" x14ac:dyDescent="0.2">
      <c r="A360" s="20" t="str">
        <v>successful</v>
      </c>
      <c r="B360" s="5">
        <v>11277</v>
      </c>
      <c r="D360" s="21" t="str">
        <v>failed</v>
      </c>
      <c r="E360" s="5">
        <v>4899</v>
      </c>
    </row>
    <row r="361" spans="1:5" x14ac:dyDescent="0.2">
      <c r="A361" s="20" t="str">
        <v>successful</v>
      </c>
      <c r="B361" s="5">
        <v>13382</v>
      </c>
      <c r="D361" s="21" t="str">
        <v>failed</v>
      </c>
      <c r="E361" s="5">
        <v>6839</v>
      </c>
    </row>
    <row r="362" spans="1:5" x14ac:dyDescent="0.2">
      <c r="A362" s="20" t="str">
        <v>successful</v>
      </c>
      <c r="B362" s="5">
        <v>32986</v>
      </c>
      <c r="D362" s="21" t="str">
        <v>failed</v>
      </c>
      <c r="E362" s="5">
        <v>74073</v>
      </c>
    </row>
    <row r="363" spans="1:5" x14ac:dyDescent="0.2">
      <c r="A363" s="20" t="str">
        <v>successful</v>
      </c>
      <c r="B363" s="5">
        <v>12684</v>
      </c>
      <c r="D363" s="21" t="str">
        <v>failed</v>
      </c>
      <c r="E363" s="5">
        <v>4814</v>
      </c>
    </row>
    <row r="364" spans="1:5" x14ac:dyDescent="0.2">
      <c r="A364" s="20" t="str">
        <v>successful</v>
      </c>
      <c r="B364" s="5">
        <v>14033</v>
      </c>
      <c r="D364" s="21" t="str">
        <v>failed</v>
      </c>
      <c r="E364" s="5">
        <v>37823</v>
      </c>
    </row>
    <row r="365" spans="1:5" x14ac:dyDescent="0.2">
      <c r="A365" s="20" t="str">
        <v>successful</v>
      </c>
      <c r="B365" s="5">
        <v>177936</v>
      </c>
    </row>
    <row r="366" spans="1:5" x14ac:dyDescent="0.2">
      <c r="A366" s="20" t="str">
        <v>successful</v>
      </c>
      <c r="B366" s="5">
        <v>13212</v>
      </c>
    </row>
    <row r="367" spans="1:5" x14ac:dyDescent="0.2">
      <c r="A367" s="20" t="str">
        <v>successful</v>
      </c>
      <c r="B367" s="5">
        <v>12219</v>
      </c>
    </row>
    <row r="368" spans="1:5" x14ac:dyDescent="0.2">
      <c r="A368" s="20" t="str">
        <v>successful</v>
      </c>
      <c r="B368" s="5">
        <v>12155</v>
      </c>
    </row>
    <row r="369" spans="1:2" x14ac:dyDescent="0.2">
      <c r="A369" s="20" t="str">
        <v>successful</v>
      </c>
      <c r="B369" s="5">
        <v>175020</v>
      </c>
    </row>
    <row r="370" spans="1:2" x14ac:dyDescent="0.2">
      <c r="A370" s="20" t="str">
        <v>successful</v>
      </c>
      <c r="B370" s="5">
        <v>75955</v>
      </c>
    </row>
    <row r="371" spans="1:2" x14ac:dyDescent="0.2">
      <c r="A371" s="20" t="str">
        <v>successful</v>
      </c>
      <c r="B371" s="5">
        <v>119127</v>
      </c>
    </row>
    <row r="372" spans="1:2" x14ac:dyDescent="0.2">
      <c r="A372" s="20" t="str">
        <v>successful</v>
      </c>
      <c r="B372" s="5">
        <v>11929</v>
      </c>
    </row>
    <row r="373" spans="1:2" x14ac:dyDescent="0.2">
      <c r="A373" s="20" t="str">
        <v>successful</v>
      </c>
      <c r="B373" s="5">
        <v>118214</v>
      </c>
    </row>
    <row r="374" spans="1:2" x14ac:dyDescent="0.2">
      <c r="A374" s="20" t="str">
        <v>successful</v>
      </c>
      <c r="B374" s="5">
        <v>14511</v>
      </c>
    </row>
    <row r="375" spans="1:2" x14ac:dyDescent="0.2">
      <c r="A375" s="20" t="str">
        <v>successful</v>
      </c>
      <c r="B375" s="5">
        <v>8109</v>
      </c>
    </row>
    <row r="376" spans="1:2" x14ac:dyDescent="0.2">
      <c r="A376" s="20" t="str">
        <v>successful</v>
      </c>
      <c r="B376" s="5">
        <v>8244</v>
      </c>
    </row>
    <row r="377" spans="1:2" x14ac:dyDescent="0.2">
      <c r="A377" s="20" t="str">
        <v>successful</v>
      </c>
      <c r="B377" s="5">
        <v>7600</v>
      </c>
    </row>
    <row r="378" spans="1:2" x14ac:dyDescent="0.2">
      <c r="A378" s="20" t="str">
        <v>successful</v>
      </c>
      <c r="B378" s="5">
        <v>14381</v>
      </c>
    </row>
    <row r="379" spans="1:2" x14ac:dyDescent="0.2">
      <c r="A379" s="20" t="str">
        <v>successful</v>
      </c>
      <c r="B379" s="5">
        <v>13980</v>
      </c>
    </row>
    <row r="380" spans="1:2" x14ac:dyDescent="0.2">
      <c r="A380" s="20" t="str">
        <v>successful</v>
      </c>
      <c r="B380" s="5">
        <v>12449</v>
      </c>
    </row>
    <row r="381" spans="1:2" x14ac:dyDescent="0.2">
      <c r="A381" s="20" t="str">
        <v>successful</v>
      </c>
      <c r="B381" s="5">
        <v>7348</v>
      </c>
    </row>
    <row r="382" spans="1:2" x14ac:dyDescent="0.2">
      <c r="A382" s="20" t="str">
        <v>successful</v>
      </c>
      <c r="B382" s="5">
        <v>8158</v>
      </c>
    </row>
    <row r="383" spans="1:2" x14ac:dyDescent="0.2">
      <c r="A383" s="20" t="str">
        <v>successful</v>
      </c>
      <c r="B383" s="5">
        <v>7119</v>
      </c>
    </row>
    <row r="384" spans="1:2" x14ac:dyDescent="0.2">
      <c r="A384" s="20" t="str">
        <v>successful</v>
      </c>
      <c r="B384" s="5">
        <v>12322</v>
      </c>
    </row>
    <row r="385" spans="1:2" x14ac:dyDescent="0.2">
      <c r="A385" s="20" t="str">
        <v>successful</v>
      </c>
      <c r="B385" s="5">
        <v>196960</v>
      </c>
    </row>
    <row r="386" spans="1:2" x14ac:dyDescent="0.2">
      <c r="A386" s="20" t="str">
        <v>successful</v>
      </c>
      <c r="B386" s="5">
        <v>188057</v>
      </c>
    </row>
    <row r="387" spans="1:2" x14ac:dyDescent="0.2">
      <c r="A387" s="20" t="str">
        <v>successful</v>
      </c>
      <c r="B387" s="5">
        <v>91014</v>
      </c>
    </row>
    <row r="388" spans="1:2" x14ac:dyDescent="0.2">
      <c r="A388" s="20" t="str">
        <v>successful</v>
      </c>
      <c r="B388" s="5">
        <v>197728</v>
      </c>
    </row>
    <row r="389" spans="1:2" x14ac:dyDescent="0.2">
      <c r="A389" s="20" t="str">
        <v>successful</v>
      </c>
      <c r="B389" s="5">
        <v>10682</v>
      </c>
    </row>
    <row r="390" spans="1:2" x14ac:dyDescent="0.2">
      <c r="A390" s="20" t="str">
        <v>successful</v>
      </c>
      <c r="B390" s="5">
        <v>138586</v>
      </c>
    </row>
    <row r="391" spans="1:2" x14ac:dyDescent="0.2">
      <c r="A391" s="20" t="str">
        <v>successful</v>
      </c>
      <c r="B391" s="5">
        <v>11579</v>
      </c>
    </row>
    <row r="392" spans="1:2" x14ac:dyDescent="0.2">
      <c r="A392" s="20" t="str">
        <v>successful</v>
      </c>
      <c r="B392" s="5">
        <v>12020</v>
      </c>
    </row>
    <row r="393" spans="1:2" x14ac:dyDescent="0.2">
      <c r="A393" s="20" t="str">
        <v>successful</v>
      </c>
      <c r="B393" s="5">
        <v>13954</v>
      </c>
    </row>
    <row r="394" spans="1:2" x14ac:dyDescent="0.2">
      <c r="A394" s="20" t="str">
        <v>successful</v>
      </c>
      <c r="B394" s="5">
        <v>6358</v>
      </c>
    </row>
    <row r="395" spans="1:2" x14ac:dyDescent="0.2">
      <c r="A395" s="20" t="str">
        <v>successful</v>
      </c>
      <c r="B395" s="5">
        <v>14725</v>
      </c>
    </row>
    <row r="396" spans="1:2" x14ac:dyDescent="0.2">
      <c r="A396" s="20" t="str">
        <v>successful</v>
      </c>
      <c r="B396" s="5">
        <v>11174</v>
      </c>
    </row>
    <row r="397" spans="1:2" x14ac:dyDescent="0.2">
      <c r="A397" s="20" t="str">
        <v>successful</v>
      </c>
      <c r="B397" s="5">
        <v>182036</v>
      </c>
    </row>
    <row r="398" spans="1:2" x14ac:dyDescent="0.2">
      <c r="A398" s="20" t="str">
        <v>successful</v>
      </c>
      <c r="B398" s="5">
        <v>10353</v>
      </c>
    </row>
    <row r="399" spans="1:2" x14ac:dyDescent="0.2">
      <c r="A399" s="20" t="str">
        <v>successful</v>
      </c>
      <c r="B399" s="5">
        <v>13868</v>
      </c>
    </row>
    <row r="400" spans="1:2" x14ac:dyDescent="0.2">
      <c r="A400" s="20" t="str">
        <v>successful</v>
      </c>
      <c r="B400" s="5">
        <v>8317</v>
      </c>
    </row>
    <row r="401" spans="1:2" x14ac:dyDescent="0.2">
      <c r="A401" s="20" t="str">
        <v>successful</v>
      </c>
      <c r="B401" s="5">
        <v>10557</v>
      </c>
    </row>
    <row r="402" spans="1:2" x14ac:dyDescent="0.2">
      <c r="A402" s="20" t="str">
        <v>successful</v>
      </c>
      <c r="B402" s="5">
        <v>75906</v>
      </c>
    </row>
    <row r="403" spans="1:2" x14ac:dyDescent="0.2">
      <c r="A403" s="20" t="str">
        <v>successful</v>
      </c>
      <c r="B403" s="5">
        <v>13250</v>
      </c>
    </row>
    <row r="404" spans="1:2" x14ac:dyDescent="0.2">
      <c r="A404" s="20" t="str">
        <v>successful</v>
      </c>
      <c r="B404" s="5">
        <v>11261</v>
      </c>
    </row>
    <row r="405" spans="1:2" x14ac:dyDescent="0.2">
      <c r="A405" s="20" t="str">
        <v>successful</v>
      </c>
      <c r="B405" s="5">
        <v>14685</v>
      </c>
    </row>
    <row r="406" spans="1:2" x14ac:dyDescent="0.2">
      <c r="A406" s="20" t="str">
        <v>successful</v>
      </c>
      <c r="B406" s="5">
        <v>10397</v>
      </c>
    </row>
    <row r="407" spans="1:2" x14ac:dyDescent="0.2">
      <c r="A407" s="20" t="str">
        <v>successful</v>
      </c>
      <c r="B407" s="5">
        <v>118847</v>
      </c>
    </row>
    <row r="408" spans="1:2" x14ac:dyDescent="0.2">
      <c r="A408" s="20" t="str">
        <v>successful</v>
      </c>
      <c r="B408" s="5">
        <v>83267</v>
      </c>
    </row>
    <row r="409" spans="1:2" x14ac:dyDescent="0.2">
      <c r="A409" s="20" t="str">
        <v>successful</v>
      </c>
      <c r="B409" s="5">
        <v>13404</v>
      </c>
    </row>
    <row r="410" spans="1:2" x14ac:dyDescent="0.2">
      <c r="A410" s="20" t="str">
        <v>successful</v>
      </c>
      <c r="B410" s="5">
        <v>131404</v>
      </c>
    </row>
    <row r="411" spans="1:2" x14ac:dyDescent="0.2">
      <c r="A411" s="20" t="str">
        <v>successful</v>
      </c>
      <c r="B411" s="5">
        <v>5028</v>
      </c>
    </row>
    <row r="412" spans="1:2" x14ac:dyDescent="0.2">
      <c r="A412" s="20" t="str">
        <v>successful</v>
      </c>
      <c r="B412" s="5">
        <v>14150</v>
      </c>
    </row>
    <row r="413" spans="1:2" x14ac:dyDescent="0.2">
      <c r="A413" s="20" t="str">
        <v>successful</v>
      </c>
      <c r="B413" s="5">
        <v>13513</v>
      </c>
    </row>
    <row r="414" spans="1:2" x14ac:dyDescent="0.2">
      <c r="A414" s="20" t="str">
        <v>successful</v>
      </c>
      <c r="B414" s="5">
        <v>14240</v>
      </c>
    </row>
    <row r="415" spans="1:2" x14ac:dyDescent="0.2">
      <c r="A415" s="20" t="str">
        <v>successful</v>
      </c>
      <c r="B415" s="5">
        <v>118580</v>
      </c>
    </row>
    <row r="416" spans="1:2" x14ac:dyDescent="0.2">
      <c r="A416" s="20" t="str">
        <v>successful</v>
      </c>
      <c r="B416" s="5">
        <v>11214</v>
      </c>
    </row>
    <row r="417" spans="1:2" x14ac:dyDescent="0.2">
      <c r="A417" s="20" t="str">
        <v>successful</v>
      </c>
      <c r="B417" s="5">
        <v>13527</v>
      </c>
    </row>
    <row r="418" spans="1:2" x14ac:dyDescent="0.2">
      <c r="A418" s="20" t="str">
        <v>successful</v>
      </c>
      <c r="B418" s="5">
        <v>8363</v>
      </c>
    </row>
    <row r="419" spans="1:2" x14ac:dyDescent="0.2">
      <c r="A419" s="20" t="str">
        <v>successful</v>
      </c>
      <c r="B419" s="5">
        <v>12065</v>
      </c>
    </row>
    <row r="420" spans="1:2" x14ac:dyDescent="0.2">
      <c r="A420" s="20" t="str">
        <v>successful</v>
      </c>
      <c r="B420" s="5">
        <v>118603</v>
      </c>
    </row>
    <row r="421" spans="1:2" x14ac:dyDescent="0.2">
      <c r="A421" s="20" t="str">
        <v>successful</v>
      </c>
      <c r="B421" s="5">
        <v>7496</v>
      </c>
    </row>
    <row r="422" spans="1:2" x14ac:dyDescent="0.2">
      <c r="A422" s="20" t="str">
        <v>successful</v>
      </c>
      <c r="B422" s="5">
        <v>10037</v>
      </c>
    </row>
    <row r="423" spans="1:2" x14ac:dyDescent="0.2">
      <c r="A423" s="20" t="str">
        <v>successful</v>
      </c>
      <c r="B423" s="5">
        <v>5696</v>
      </c>
    </row>
    <row r="424" spans="1:2" x14ac:dyDescent="0.2">
      <c r="A424" s="20" t="str">
        <v>successful</v>
      </c>
      <c r="B424" s="5">
        <v>167005</v>
      </c>
    </row>
    <row r="425" spans="1:2" x14ac:dyDescent="0.2">
      <c r="A425" s="20" t="str">
        <v>successful</v>
      </c>
      <c r="B425" s="5">
        <v>14420</v>
      </c>
    </row>
    <row r="426" spans="1:2" x14ac:dyDescent="0.2">
      <c r="A426" s="20" t="str">
        <v>successful</v>
      </c>
      <c r="B426" s="5">
        <v>6204</v>
      </c>
    </row>
    <row r="427" spans="1:2" x14ac:dyDescent="0.2">
      <c r="A427" s="20" t="str">
        <v>successful</v>
      </c>
      <c r="B427" s="5">
        <v>6338</v>
      </c>
    </row>
    <row r="428" spans="1:2" x14ac:dyDescent="0.2">
      <c r="A428" s="20" t="str">
        <v>successful</v>
      </c>
      <c r="B428" s="5">
        <v>8010</v>
      </c>
    </row>
    <row r="429" spans="1:2" x14ac:dyDescent="0.2">
      <c r="A429" s="20" t="str">
        <v>successful</v>
      </c>
      <c r="B429" s="5">
        <v>8125</v>
      </c>
    </row>
    <row r="430" spans="1:2" x14ac:dyDescent="0.2">
      <c r="A430" s="20" t="str">
        <v>successful</v>
      </c>
      <c r="B430" s="5">
        <v>11088</v>
      </c>
    </row>
    <row r="431" spans="1:2" x14ac:dyDescent="0.2">
      <c r="A431" s="20" t="str">
        <v>successful</v>
      </c>
      <c r="B431" s="5">
        <v>11642</v>
      </c>
    </row>
    <row r="432" spans="1:2" x14ac:dyDescent="0.2">
      <c r="A432" s="20" t="str">
        <v>successful</v>
      </c>
      <c r="B432" s="5">
        <v>169586</v>
      </c>
    </row>
    <row r="433" spans="1:2" x14ac:dyDescent="0.2">
      <c r="A433" s="20" t="str">
        <v>successful</v>
      </c>
      <c r="B433" s="5">
        <v>101185</v>
      </c>
    </row>
    <row r="434" spans="1:2" x14ac:dyDescent="0.2">
      <c r="A434" s="20" t="str">
        <v>successful</v>
      </c>
      <c r="B434" s="5">
        <v>6775</v>
      </c>
    </row>
    <row r="435" spans="1:2" x14ac:dyDescent="0.2">
      <c r="A435" s="20" t="str">
        <v>successful</v>
      </c>
      <c r="B435" s="5">
        <v>10243</v>
      </c>
    </row>
    <row r="436" spans="1:2" x14ac:dyDescent="0.2">
      <c r="A436" s="20" t="str">
        <v>successful</v>
      </c>
      <c r="B436" s="5">
        <v>5421</v>
      </c>
    </row>
    <row r="437" spans="1:2" x14ac:dyDescent="0.2">
      <c r="A437" s="20" t="str">
        <v>successful</v>
      </c>
      <c r="B437" s="5">
        <v>10981</v>
      </c>
    </row>
    <row r="438" spans="1:2" x14ac:dyDescent="0.2">
      <c r="A438" s="20" t="str">
        <v>successful</v>
      </c>
      <c r="B438" s="5">
        <v>10451</v>
      </c>
    </row>
    <row r="439" spans="1:2" x14ac:dyDescent="0.2">
      <c r="A439" s="20" t="str">
        <v>successful</v>
      </c>
      <c r="B439" s="5">
        <v>102535</v>
      </c>
    </row>
    <row r="440" spans="1:2" x14ac:dyDescent="0.2">
      <c r="A440" s="20" t="str">
        <v>successful</v>
      </c>
      <c r="B440" s="5">
        <v>12939</v>
      </c>
    </row>
    <row r="441" spans="1:2" x14ac:dyDescent="0.2">
      <c r="A441" s="20" t="str">
        <v>successful</v>
      </c>
      <c r="B441" s="5">
        <v>10946</v>
      </c>
    </row>
    <row r="442" spans="1:2" x14ac:dyDescent="0.2">
      <c r="A442" s="20" t="str">
        <v>successful</v>
      </c>
      <c r="B442" s="5">
        <v>13045</v>
      </c>
    </row>
    <row r="443" spans="1:2" x14ac:dyDescent="0.2">
      <c r="A443" s="20" t="str">
        <v>successful</v>
      </c>
      <c r="B443" s="5">
        <v>8276</v>
      </c>
    </row>
    <row r="444" spans="1:2" x14ac:dyDescent="0.2">
      <c r="A444" s="20" t="str">
        <v>successful</v>
      </c>
      <c r="B444" s="5">
        <v>8332</v>
      </c>
    </row>
    <row r="445" spans="1:2" x14ac:dyDescent="0.2">
      <c r="A445" s="20" t="str">
        <v>successful</v>
      </c>
      <c r="B445" s="5">
        <v>6408</v>
      </c>
    </row>
    <row r="446" spans="1:2" x14ac:dyDescent="0.2">
      <c r="A446" s="20" t="str">
        <v>successful</v>
      </c>
      <c r="B446" s="5">
        <v>4667</v>
      </c>
    </row>
    <row r="447" spans="1:2" x14ac:dyDescent="0.2">
      <c r="A447" s="20" t="str">
        <v>successful</v>
      </c>
      <c r="B447" s="5">
        <v>12216</v>
      </c>
    </row>
    <row r="448" spans="1:2" x14ac:dyDescent="0.2">
      <c r="A448" s="20" t="str">
        <v>successful</v>
      </c>
      <c r="B448" s="5">
        <v>6527</v>
      </c>
    </row>
    <row r="449" spans="1:2" x14ac:dyDescent="0.2">
      <c r="A449" s="20" t="str">
        <v>successful</v>
      </c>
      <c r="B449" s="5">
        <v>6987</v>
      </c>
    </row>
    <row r="450" spans="1:2" x14ac:dyDescent="0.2">
      <c r="A450" s="20" t="str">
        <v>successful</v>
      </c>
      <c r="B450" s="5">
        <v>8262</v>
      </c>
    </row>
    <row r="451" spans="1:2" x14ac:dyDescent="0.2">
      <c r="A451" s="20" t="str">
        <v>successful</v>
      </c>
      <c r="B451" s="5">
        <v>1848</v>
      </c>
    </row>
    <row r="452" spans="1:2" x14ac:dyDescent="0.2">
      <c r="A452" s="20" t="str">
        <v>successful</v>
      </c>
      <c r="B452" s="5">
        <v>12360</v>
      </c>
    </row>
    <row r="453" spans="1:2" x14ac:dyDescent="0.2">
      <c r="A453" s="20" t="str">
        <v>successful</v>
      </c>
      <c r="B453" s="5">
        <v>134640</v>
      </c>
    </row>
    <row r="454" spans="1:2" x14ac:dyDescent="0.2">
      <c r="A454" s="20" t="str">
        <v>successful</v>
      </c>
      <c r="B454" s="5">
        <v>7661</v>
      </c>
    </row>
    <row r="455" spans="1:2" x14ac:dyDescent="0.2">
      <c r="A455" s="20" t="str">
        <v>successful</v>
      </c>
      <c r="B455" s="5">
        <v>11721</v>
      </c>
    </row>
    <row r="456" spans="1:2" x14ac:dyDescent="0.2">
      <c r="A456" s="20" t="str">
        <v>successful</v>
      </c>
      <c r="B456" s="5">
        <v>14150</v>
      </c>
    </row>
    <row r="457" spans="1:2" x14ac:dyDescent="0.2">
      <c r="A457" s="20" t="str">
        <v>successful</v>
      </c>
      <c r="B457" s="5">
        <v>189192</v>
      </c>
    </row>
    <row r="458" spans="1:2" x14ac:dyDescent="0.2">
      <c r="A458" s="20" t="str">
        <v>successful</v>
      </c>
      <c r="B458" s="5">
        <v>7664</v>
      </c>
    </row>
    <row r="459" spans="1:2" x14ac:dyDescent="0.2">
      <c r="A459" s="20" t="str">
        <v>successful</v>
      </c>
      <c r="B459" s="5">
        <v>12009</v>
      </c>
    </row>
    <row r="460" spans="1:2" x14ac:dyDescent="0.2">
      <c r="A460" s="20" t="str">
        <v>successful</v>
      </c>
      <c r="B460" s="5">
        <v>14273</v>
      </c>
    </row>
    <row r="461" spans="1:2" x14ac:dyDescent="0.2">
      <c r="A461" s="20" t="str">
        <v>successful</v>
      </c>
      <c r="B461" s="5">
        <v>188982</v>
      </c>
    </row>
    <row r="462" spans="1:2" x14ac:dyDescent="0.2">
      <c r="A462" s="20" t="str">
        <v>successful</v>
      </c>
      <c r="B462" s="5">
        <v>14640</v>
      </c>
    </row>
    <row r="463" spans="1:2" x14ac:dyDescent="0.2">
      <c r="A463" s="20" t="str">
        <v>successful</v>
      </c>
      <c r="B463" s="5">
        <v>107516</v>
      </c>
    </row>
    <row r="464" spans="1:2" x14ac:dyDescent="0.2">
      <c r="A464" s="20" t="str">
        <v>successful</v>
      </c>
      <c r="B464" s="5">
        <v>13950</v>
      </c>
    </row>
    <row r="465" spans="1:2" x14ac:dyDescent="0.2">
      <c r="A465" s="20" t="str">
        <v>successful</v>
      </c>
      <c r="B465" s="5">
        <v>12797</v>
      </c>
    </row>
    <row r="466" spans="1:2" x14ac:dyDescent="0.2">
      <c r="A466" s="20" t="str">
        <v>successful</v>
      </c>
      <c r="B466" s="5">
        <v>6134</v>
      </c>
    </row>
    <row r="467" spans="1:2" x14ac:dyDescent="0.2">
      <c r="A467" s="20" t="str">
        <v>successful</v>
      </c>
      <c r="B467" s="5">
        <v>105817</v>
      </c>
    </row>
    <row r="468" spans="1:2" x14ac:dyDescent="0.2">
      <c r="A468" s="20" t="str">
        <v>successful</v>
      </c>
      <c r="B468" s="5">
        <v>136156</v>
      </c>
    </row>
    <row r="469" spans="1:2" x14ac:dyDescent="0.2">
      <c r="A469" s="20" t="str">
        <v>successful</v>
      </c>
      <c r="B469" s="5">
        <v>10723</v>
      </c>
    </row>
    <row r="470" spans="1:2" x14ac:dyDescent="0.2">
      <c r="A470" s="20" t="str">
        <v>successful</v>
      </c>
      <c r="B470" s="5">
        <v>11228</v>
      </c>
    </row>
    <row r="471" spans="1:2" x14ac:dyDescent="0.2">
      <c r="A471" s="20" t="str">
        <v>successful</v>
      </c>
      <c r="B471" s="5">
        <v>150960</v>
      </c>
    </row>
    <row r="472" spans="1:2" x14ac:dyDescent="0.2">
      <c r="A472" s="20" t="str">
        <v>successful</v>
      </c>
      <c r="B472" s="5">
        <v>8890</v>
      </c>
    </row>
    <row r="473" spans="1:2" x14ac:dyDescent="0.2">
      <c r="A473" s="20" t="str">
        <v>successful</v>
      </c>
      <c r="B473" s="5">
        <v>14644</v>
      </c>
    </row>
    <row r="474" spans="1:2" x14ac:dyDescent="0.2">
      <c r="A474" s="20" t="str">
        <v>successful</v>
      </c>
      <c r="B474" s="5">
        <v>116583</v>
      </c>
    </row>
    <row r="475" spans="1:2" x14ac:dyDescent="0.2">
      <c r="A475" s="20" t="str">
        <v>successful</v>
      </c>
      <c r="B475" s="5">
        <v>12991</v>
      </c>
    </row>
    <row r="476" spans="1:2" x14ac:dyDescent="0.2">
      <c r="A476" s="20" t="str">
        <v>successful</v>
      </c>
      <c r="B476" s="5">
        <v>8447</v>
      </c>
    </row>
    <row r="477" spans="1:2" x14ac:dyDescent="0.2">
      <c r="A477" s="20" t="str">
        <v>successful</v>
      </c>
      <c r="B477" s="5">
        <v>138087</v>
      </c>
    </row>
    <row r="478" spans="1:2" x14ac:dyDescent="0.2">
      <c r="A478" s="20" t="str">
        <v>successful</v>
      </c>
      <c r="B478" s="5">
        <v>5085</v>
      </c>
    </row>
    <row r="479" spans="1:2" x14ac:dyDescent="0.2">
      <c r="A479" s="20" t="str">
        <v>successful</v>
      </c>
      <c r="B479" s="5">
        <v>11174</v>
      </c>
    </row>
    <row r="480" spans="1:2" x14ac:dyDescent="0.2">
      <c r="A480" s="20" t="str">
        <v>successful</v>
      </c>
      <c r="B480" s="5">
        <v>10831</v>
      </c>
    </row>
    <row r="481" spans="1:2" x14ac:dyDescent="0.2">
      <c r="A481" s="20" t="str">
        <v>successful</v>
      </c>
      <c r="B481" s="5">
        <v>8917</v>
      </c>
    </row>
    <row r="482" spans="1:2" x14ac:dyDescent="0.2">
      <c r="A482" s="20" t="str">
        <v>successful</v>
      </c>
      <c r="B482" s="5">
        <v>12468</v>
      </c>
    </row>
    <row r="483" spans="1:2" x14ac:dyDescent="0.2">
      <c r="A483" s="20" t="str">
        <v>successful</v>
      </c>
      <c r="B483" s="5">
        <v>111502</v>
      </c>
    </row>
    <row r="484" spans="1:2" x14ac:dyDescent="0.2">
      <c r="A484" s="20" t="str">
        <v>successful</v>
      </c>
      <c r="B484" s="5">
        <v>194309</v>
      </c>
    </row>
    <row r="485" spans="1:2" x14ac:dyDescent="0.2">
      <c r="A485" s="20" t="str">
        <v>successful</v>
      </c>
      <c r="B485" s="5">
        <v>23956</v>
      </c>
    </row>
    <row r="486" spans="1:2" x14ac:dyDescent="0.2">
      <c r="A486" s="20" t="str">
        <v>successful</v>
      </c>
      <c r="B486" s="5">
        <v>8558</v>
      </c>
    </row>
    <row r="487" spans="1:2" x14ac:dyDescent="0.2">
      <c r="A487" s="20" t="str">
        <v>successful</v>
      </c>
      <c r="B487" s="5">
        <v>7413</v>
      </c>
    </row>
    <row r="488" spans="1:2" x14ac:dyDescent="0.2">
      <c r="A488" s="20" t="str">
        <v>successful</v>
      </c>
      <c r="B488" s="5">
        <v>5033</v>
      </c>
    </row>
    <row r="489" spans="1:2" x14ac:dyDescent="0.2">
      <c r="A489" s="20" t="str">
        <v>successful</v>
      </c>
      <c r="B489" s="5">
        <v>9317</v>
      </c>
    </row>
    <row r="490" spans="1:2" x14ac:dyDescent="0.2">
      <c r="A490" s="20" t="str">
        <v>successful</v>
      </c>
      <c r="B490" s="5">
        <v>6560</v>
      </c>
    </row>
    <row r="491" spans="1:2" x14ac:dyDescent="0.2">
      <c r="A491" s="20" t="str">
        <v>successful</v>
      </c>
      <c r="B491" s="5">
        <v>5415</v>
      </c>
    </row>
    <row r="492" spans="1:2" x14ac:dyDescent="0.2">
      <c r="A492" s="20" t="str">
        <v>successful</v>
      </c>
      <c r="B492" s="5">
        <v>14577</v>
      </c>
    </row>
    <row r="493" spans="1:2" x14ac:dyDescent="0.2">
      <c r="A493" s="20" t="str">
        <v>successful</v>
      </c>
      <c r="B493" s="5">
        <v>150515</v>
      </c>
    </row>
    <row r="494" spans="1:2" x14ac:dyDescent="0.2">
      <c r="A494" s="20" t="str">
        <v>successful</v>
      </c>
      <c r="B494" s="5">
        <v>7797</v>
      </c>
    </row>
    <row r="495" spans="1:2" x14ac:dyDescent="0.2">
      <c r="A495" s="20" t="str">
        <v>successful</v>
      </c>
      <c r="B495" s="5">
        <v>12939</v>
      </c>
    </row>
    <row r="496" spans="1:2" x14ac:dyDescent="0.2">
      <c r="A496" s="20" t="str">
        <v>successful</v>
      </c>
      <c r="B496" s="5">
        <v>194912</v>
      </c>
    </row>
    <row r="497" spans="1:2" x14ac:dyDescent="0.2">
      <c r="A497" s="20" t="str">
        <v>successful</v>
      </c>
      <c r="B497" s="5">
        <v>7992</v>
      </c>
    </row>
    <row r="498" spans="1:2" x14ac:dyDescent="0.2">
      <c r="A498" s="20" t="str">
        <v>successful</v>
      </c>
      <c r="B498" s="5">
        <v>79268</v>
      </c>
    </row>
    <row r="499" spans="1:2" x14ac:dyDescent="0.2">
      <c r="A499" s="20" t="str">
        <v>successful</v>
      </c>
      <c r="B499" s="5">
        <v>139468</v>
      </c>
    </row>
    <row r="500" spans="1:2" x14ac:dyDescent="0.2">
      <c r="A500" s="20" t="str">
        <v>successful</v>
      </c>
      <c r="B500" s="5">
        <v>5438</v>
      </c>
    </row>
    <row r="501" spans="1:2" x14ac:dyDescent="0.2">
      <c r="A501" s="20" t="str">
        <v>successful</v>
      </c>
      <c r="B501" s="5">
        <v>193101</v>
      </c>
    </row>
    <row r="502" spans="1:2" x14ac:dyDescent="0.2">
      <c r="A502" s="20" t="str">
        <v>successful</v>
      </c>
      <c r="B502" s="5">
        <v>2960</v>
      </c>
    </row>
    <row r="503" spans="1:2" x14ac:dyDescent="0.2">
      <c r="A503" s="20" t="str">
        <v>successful</v>
      </c>
      <c r="B503" s="5">
        <v>8089</v>
      </c>
    </row>
    <row r="504" spans="1:2" x14ac:dyDescent="0.2">
      <c r="A504" s="20" t="str">
        <v>successful</v>
      </c>
      <c r="B504" s="5">
        <v>2129</v>
      </c>
    </row>
    <row r="505" spans="1:2" x14ac:dyDescent="0.2">
      <c r="A505" s="20" t="str">
        <v>successful</v>
      </c>
      <c r="B505" s="5">
        <v>12174</v>
      </c>
    </row>
    <row r="506" spans="1:2" x14ac:dyDescent="0.2">
      <c r="A506" s="20" t="str">
        <v>successful</v>
      </c>
      <c r="B506" s="5">
        <v>9508</v>
      </c>
    </row>
    <row r="507" spans="1:2" x14ac:dyDescent="0.2">
      <c r="A507" s="20" t="str">
        <v>successful</v>
      </c>
      <c r="B507" s="5">
        <v>155849</v>
      </c>
    </row>
    <row r="508" spans="1:2" x14ac:dyDescent="0.2">
      <c r="A508" s="20" t="str">
        <v>successful</v>
      </c>
      <c r="B508" s="5">
        <v>7758</v>
      </c>
    </row>
    <row r="509" spans="1:2" x14ac:dyDescent="0.2">
      <c r="A509" s="20" t="str">
        <v>successful</v>
      </c>
      <c r="B509" s="5">
        <v>13835</v>
      </c>
    </row>
    <row r="510" spans="1:2" x14ac:dyDescent="0.2">
      <c r="A510" s="20" t="str">
        <v>successful</v>
      </c>
      <c r="B510" s="5">
        <v>10770</v>
      </c>
    </row>
    <row r="511" spans="1:2" x14ac:dyDescent="0.2">
      <c r="A511" s="20" t="str">
        <v>successful</v>
      </c>
      <c r="B511" s="5">
        <v>3208</v>
      </c>
    </row>
    <row r="512" spans="1:2" x14ac:dyDescent="0.2">
      <c r="A512" s="20" t="str">
        <v>successful</v>
      </c>
      <c r="B512" s="5">
        <v>153338</v>
      </c>
    </row>
    <row r="513" spans="1:2" x14ac:dyDescent="0.2">
      <c r="A513" s="20" t="str">
        <v>successful</v>
      </c>
      <c r="B513" s="5">
        <v>12620</v>
      </c>
    </row>
    <row r="514" spans="1:2" x14ac:dyDescent="0.2">
      <c r="A514" s="20" t="str">
        <v>successful</v>
      </c>
      <c r="B514" s="5">
        <v>8746</v>
      </c>
    </row>
    <row r="515" spans="1:2" x14ac:dyDescent="0.2">
      <c r="A515" s="20" t="str">
        <v>successful</v>
      </c>
      <c r="B515" s="5">
        <v>3534</v>
      </c>
    </row>
    <row r="516" spans="1:2" x14ac:dyDescent="0.2">
      <c r="A516" s="20" t="str">
        <v>successful</v>
      </c>
      <c r="B516" s="5">
        <v>12955</v>
      </c>
    </row>
    <row r="517" spans="1:2" x14ac:dyDescent="0.2">
      <c r="A517" s="20" t="str">
        <v>successful</v>
      </c>
      <c r="B517" s="5">
        <v>8964</v>
      </c>
    </row>
    <row r="518" spans="1:2" x14ac:dyDescent="0.2">
      <c r="A518" s="20" t="str">
        <v>successful</v>
      </c>
      <c r="B518" s="5">
        <v>121950</v>
      </c>
    </row>
    <row r="519" spans="1:2" x14ac:dyDescent="0.2">
      <c r="A519" s="20" t="str">
        <v>successful</v>
      </c>
      <c r="B519" s="5">
        <v>8621</v>
      </c>
    </row>
    <row r="520" spans="1:2" x14ac:dyDescent="0.2">
      <c r="A520" s="20" t="str">
        <v>successful</v>
      </c>
      <c r="B520" s="5">
        <v>11539</v>
      </c>
    </row>
    <row r="521" spans="1:2" x14ac:dyDescent="0.2">
      <c r="A521" s="20" t="str">
        <v>successful</v>
      </c>
      <c r="B521" s="5">
        <v>14310</v>
      </c>
    </row>
    <row r="522" spans="1:2" x14ac:dyDescent="0.2">
      <c r="A522" s="20" t="str">
        <v>successful</v>
      </c>
      <c r="B522" s="5">
        <v>195936</v>
      </c>
    </row>
    <row r="523" spans="1:2" x14ac:dyDescent="0.2">
      <c r="A523" s="20" t="str">
        <v>successful</v>
      </c>
      <c r="B523" s="5">
        <v>9021</v>
      </c>
    </row>
    <row r="524" spans="1:2" x14ac:dyDescent="0.2">
      <c r="A524" s="20" t="str">
        <v>successful</v>
      </c>
      <c r="B524" s="5">
        <v>9676</v>
      </c>
    </row>
    <row r="525" spans="1:2" x14ac:dyDescent="0.2">
      <c r="A525" s="20" t="str">
        <v>successful</v>
      </c>
      <c r="B525" s="5">
        <v>90440</v>
      </c>
    </row>
    <row r="526" spans="1:2" x14ac:dyDescent="0.2">
      <c r="A526" s="20" t="str">
        <v>successful</v>
      </c>
      <c r="B526" s="5">
        <v>4044</v>
      </c>
    </row>
    <row r="527" spans="1:2" x14ac:dyDescent="0.2">
      <c r="A527" s="20" t="str">
        <v>successful</v>
      </c>
      <c r="B527" s="5">
        <v>192292</v>
      </c>
    </row>
    <row r="528" spans="1:2" x14ac:dyDescent="0.2">
      <c r="A528" s="20" t="str">
        <v>successful</v>
      </c>
      <c r="B528" s="5">
        <v>6722</v>
      </c>
    </row>
    <row r="529" spans="1:2" x14ac:dyDescent="0.2">
      <c r="A529" s="20" t="str">
        <v>successful</v>
      </c>
      <c r="B529" s="5">
        <v>196386</v>
      </c>
    </row>
    <row r="530" spans="1:2" x14ac:dyDescent="0.2">
      <c r="A530" s="20" t="str">
        <v>successful</v>
      </c>
      <c r="B530" s="5">
        <v>11952</v>
      </c>
    </row>
    <row r="531" spans="1:2" x14ac:dyDescent="0.2">
      <c r="A531" s="20" t="str">
        <v>successful</v>
      </c>
      <c r="B531" s="5">
        <v>3930</v>
      </c>
    </row>
    <row r="532" spans="1:2" x14ac:dyDescent="0.2">
      <c r="A532" s="20" t="str">
        <v>successful</v>
      </c>
      <c r="B532" s="5">
        <v>4883</v>
      </c>
    </row>
    <row r="533" spans="1:2" x14ac:dyDescent="0.2">
      <c r="A533" s="20" t="str">
        <v>successful</v>
      </c>
      <c r="B533" s="5">
        <v>175015</v>
      </c>
    </row>
    <row r="534" spans="1:2" x14ac:dyDescent="0.2">
      <c r="A534" s="20" t="str">
        <v>successful</v>
      </c>
      <c r="B534" s="5">
        <v>11280</v>
      </c>
    </row>
    <row r="535" spans="1:2" x14ac:dyDescent="0.2">
      <c r="A535" s="20" t="str">
        <v>successful</v>
      </c>
      <c r="B535" s="5">
        <v>10012</v>
      </c>
    </row>
    <row r="536" spans="1:2" x14ac:dyDescent="0.2">
      <c r="A536" s="20" t="str">
        <v>successful</v>
      </c>
      <c r="B536" s="5">
        <v>10093</v>
      </c>
    </row>
    <row r="537" spans="1:2" x14ac:dyDescent="0.2">
      <c r="A537" s="20" t="str">
        <v>successful</v>
      </c>
      <c r="B537" s="5">
        <v>11969</v>
      </c>
    </row>
    <row r="538" spans="1:2" x14ac:dyDescent="0.2">
      <c r="A538" s="20" t="str">
        <v>successful</v>
      </c>
      <c r="B538" s="5">
        <v>9520</v>
      </c>
    </row>
    <row r="539" spans="1:2" x14ac:dyDescent="0.2">
      <c r="A539" s="20" t="str">
        <v>successful</v>
      </c>
      <c r="B539" s="5">
        <v>159056</v>
      </c>
    </row>
    <row r="540" spans="1:2" x14ac:dyDescent="0.2">
      <c r="A540" s="20" t="str">
        <v>successful</v>
      </c>
      <c r="B540" s="5">
        <v>156384</v>
      </c>
    </row>
    <row r="541" spans="1:2" x14ac:dyDescent="0.2">
      <c r="A541" s="20" t="str">
        <v>successful</v>
      </c>
      <c r="B541" s="5">
        <v>7763</v>
      </c>
    </row>
    <row r="542" spans="1:2" x14ac:dyDescent="0.2">
      <c r="A542" s="20" t="str">
        <v>successful</v>
      </c>
      <c r="B542" s="5">
        <v>12434</v>
      </c>
    </row>
    <row r="543" spans="1:2" x14ac:dyDescent="0.2">
      <c r="A543" s="20" t="str">
        <v>successful</v>
      </c>
      <c r="B543" s="5">
        <v>8081</v>
      </c>
    </row>
    <row r="544" spans="1:2" x14ac:dyDescent="0.2">
      <c r="A544" s="20" t="str">
        <v>successful</v>
      </c>
      <c r="B544" s="5">
        <v>6800</v>
      </c>
    </row>
    <row r="545" spans="1:2" x14ac:dyDescent="0.2">
      <c r="A545" s="20" t="str">
        <v>successful</v>
      </c>
      <c r="B545" s="5">
        <v>10657</v>
      </c>
    </row>
    <row r="546" spans="1:2" x14ac:dyDescent="0.2">
      <c r="A546" s="20" t="str">
        <v>successful</v>
      </c>
      <c r="B546" s="5">
        <v>13164</v>
      </c>
    </row>
    <row r="547" spans="1:2" x14ac:dyDescent="0.2">
      <c r="A547" s="20" t="str">
        <v>successful</v>
      </c>
      <c r="B547" s="5">
        <v>8501</v>
      </c>
    </row>
    <row r="548" spans="1:2" x14ac:dyDescent="0.2">
      <c r="A548" s="20" t="str">
        <v>successful</v>
      </c>
      <c r="B548" s="5">
        <v>13468</v>
      </c>
    </row>
    <row r="549" spans="1:2" x14ac:dyDescent="0.2">
      <c r="A549" s="20" t="str">
        <v>successful</v>
      </c>
      <c r="B549" s="5">
        <v>121138</v>
      </c>
    </row>
    <row r="550" spans="1:2" x14ac:dyDescent="0.2">
      <c r="A550" s="20" t="str">
        <v>successful</v>
      </c>
      <c r="B550" s="5">
        <v>8117</v>
      </c>
    </row>
    <row r="551" spans="1:2" x14ac:dyDescent="0.2">
      <c r="A551" s="20" t="str">
        <v>successful</v>
      </c>
      <c r="B551" s="5">
        <v>8550</v>
      </c>
    </row>
    <row r="552" spans="1:2" x14ac:dyDescent="0.2">
      <c r="A552" s="20" t="str">
        <v>successful</v>
      </c>
      <c r="B552" s="5">
        <v>97524</v>
      </c>
    </row>
    <row r="553" spans="1:2" x14ac:dyDescent="0.2">
      <c r="A553" s="20" t="str">
        <v>successful</v>
      </c>
      <c r="B553" s="5">
        <v>2991</v>
      </c>
    </row>
    <row r="554" spans="1:2" x14ac:dyDescent="0.2">
      <c r="A554" s="20" t="str">
        <v>successful</v>
      </c>
      <c r="B554" s="5">
        <v>8366</v>
      </c>
    </row>
    <row r="555" spans="1:2" x14ac:dyDescent="0.2">
      <c r="A555" s="20" t="str">
        <v>successful</v>
      </c>
      <c r="B555" s="5">
        <v>12886</v>
      </c>
    </row>
    <row r="556" spans="1:2" x14ac:dyDescent="0.2">
      <c r="A556" s="20" t="str">
        <v>successful</v>
      </c>
      <c r="B556" s="5">
        <v>8641</v>
      </c>
    </row>
    <row r="557" spans="1:2" x14ac:dyDescent="0.2">
      <c r="A557" s="20" t="str">
        <v>successful</v>
      </c>
      <c r="B557" s="5">
        <v>86244</v>
      </c>
    </row>
    <row r="558" spans="1:2" x14ac:dyDescent="0.2">
      <c r="A558" s="20" t="str">
        <v>successful</v>
      </c>
      <c r="B558" s="5">
        <v>11941</v>
      </c>
    </row>
    <row r="559" spans="1:2" x14ac:dyDescent="0.2">
      <c r="A559" s="20" t="str">
        <v>successful</v>
      </c>
      <c r="B559" s="5">
        <v>188404</v>
      </c>
    </row>
    <row r="560" spans="1:2" x14ac:dyDescent="0.2">
      <c r="A560" s="20" t="str">
        <v>successful</v>
      </c>
      <c r="B560" s="5">
        <v>9910</v>
      </c>
    </row>
    <row r="561" spans="1:2" x14ac:dyDescent="0.2">
      <c r="A561" s="20" t="str">
        <v>successful</v>
      </c>
      <c r="B561" s="5">
        <v>13441</v>
      </c>
    </row>
    <row r="562" spans="1:2" x14ac:dyDescent="0.2">
      <c r="A562" s="20" t="str">
        <v>successful</v>
      </c>
      <c r="B562" s="5">
        <v>11990</v>
      </c>
    </row>
    <row r="563" spans="1:2" x14ac:dyDescent="0.2">
      <c r="A563" s="20" t="str">
        <v>successful</v>
      </c>
      <c r="B563" s="5">
        <v>11091</v>
      </c>
    </row>
    <row r="564" spans="1:2" x14ac:dyDescent="0.2">
      <c r="A564" s="20" t="str">
        <v>successful</v>
      </c>
      <c r="B564" s="5">
        <v>13223</v>
      </c>
    </row>
    <row r="565" spans="1:2" x14ac:dyDescent="0.2">
      <c r="A565" s="20" t="str">
        <v>successful</v>
      </c>
      <c r="B565" s="5">
        <v>153216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AC6-A38F-844A-BB19-E5A457216C6A}">
  <dimension ref="A1:P41"/>
  <sheetViews>
    <sheetView zoomScale="120" zoomScaleNormal="120" workbookViewId="0"/>
  </sheetViews>
  <sheetFormatPr baseColWidth="10" defaultRowHeight="16" x14ac:dyDescent="0.2"/>
  <cols>
    <col min="1" max="1" width="20.83203125" style="5" customWidth="1"/>
    <col min="2" max="2" width="14.83203125" style="62" customWidth="1"/>
    <col min="3" max="4" width="14.83203125" style="49" customWidth="1"/>
    <col min="5" max="6" width="16.83203125" style="30" customWidth="1"/>
    <col min="7" max="16" width="12.83203125" style="30" customWidth="1"/>
    <col min="17" max="16384" width="10.83203125" style="5"/>
  </cols>
  <sheetData>
    <row r="1" spans="1:16" x14ac:dyDescent="0.2">
      <c r="A1"/>
      <c r="B1"/>
      <c r="D1" s="63"/>
    </row>
    <row r="2" spans="1:16" x14ac:dyDescent="0.2">
      <c r="A2"/>
      <c r="B2"/>
      <c r="D2" s="63"/>
    </row>
    <row r="3" spans="1:16" x14ac:dyDescent="0.2">
      <c r="A3"/>
      <c r="B3"/>
      <c r="D3" s="64"/>
    </row>
    <row r="5" spans="1:16" x14ac:dyDescent="0.2">
      <c r="A5" s="13" t="s">
        <v>2034</v>
      </c>
      <c r="B5" s="66" t="s">
        <v>2162</v>
      </c>
      <c r="C5" s="66" t="s">
        <v>2103</v>
      </c>
      <c r="D5" s="35" t="s">
        <v>2163</v>
      </c>
      <c r="E5" s="35" t="s">
        <v>2166</v>
      </c>
      <c r="F5" s="35" t="s">
        <v>2174</v>
      </c>
      <c r="G5" s="70" t="s">
        <v>2164</v>
      </c>
      <c r="H5" s="71" t="s">
        <v>2168</v>
      </c>
      <c r="I5" s="70" t="s">
        <v>2167</v>
      </c>
      <c r="J5" s="72" t="s">
        <v>2169</v>
      </c>
      <c r="K5" s="72" t="s">
        <v>2165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6">
        <v>178</v>
      </c>
      <c r="C6" s="66">
        <v>8744700</v>
      </c>
      <c r="D6" s="35">
        <v>49127.528089887637</v>
      </c>
      <c r="E6" s="35">
        <v>4171861657.9346042</v>
      </c>
      <c r="F6" s="35">
        <v>64589.950131073827</v>
      </c>
      <c r="G6" s="80" cm="1">
        <f t="array" ref="G6">MIN(_xlfn._xlws.FILTER(CrowdfundingTable[goal],CrowdfundingTable[Primary Category]=A6))</f>
        <v>100</v>
      </c>
      <c r="H6" s="80" cm="1">
        <f t="array" ref="H6">_xlfn.QUARTILE.EXC(_xlfn._xlws.FILTER(CrowdfundingTable[goal],CrowdfundingTable[Primary Category]=A6),1)</f>
        <v>4775</v>
      </c>
      <c r="I6" s="80" cm="1">
        <f t="array" ref="I6">MEDIAN(_xlfn._xlws.FILTER(CrowdfundingTable[goal],CrowdfundingTable[Primary Category]=A6))</f>
        <v>8450</v>
      </c>
      <c r="J6" s="80" cm="1">
        <f t="array" ref="J6">_xlfn.QUARTILE.EXC(_xlfn._xlws.FILTER(CrowdfundingTable[goal],CrowdfundingTable[Primary Category]=A6),3)</f>
        <v>99875</v>
      </c>
      <c r="K6" s="80" cm="1">
        <f t="array" ref="K6">MAX(_xlfn._xlws.FILTER(CrowdfundingTable[goal],CrowdfundingTable[Primary Category]=A6))</f>
        <v>197700</v>
      </c>
      <c r="L6" s="80">
        <f>J6-H6</f>
        <v>95100</v>
      </c>
      <c r="M6" s="80">
        <f>J6+(1.5*L6)</f>
        <v>242525</v>
      </c>
      <c r="N6" s="80">
        <f>H6-(1.5*L6)</f>
        <v>-137875</v>
      </c>
      <c r="O6" s="80" cm="1">
        <f t="array" ref="O6">SUMPRODUCT(--_xlfn._xlws.FILTER(CrowdfundingTable[goal],CrowdfundingTable[Primary Category]=A6) &gt; M6)</f>
        <v>0</v>
      </c>
      <c r="P6" s="81" cm="1">
        <f t="array" ref="P6">_xlfn.SKEW.P(_xlfn._xlws.FILTER(CrowdfundingTable[goal],CrowdfundingTable[Primary Category]=A6))</f>
        <v>1.0946420574999836</v>
      </c>
    </row>
    <row r="7" spans="1:16" x14ac:dyDescent="0.2">
      <c r="A7" s="22" t="s">
        <v>2045</v>
      </c>
      <c r="B7" s="66">
        <v>34</v>
      </c>
      <c r="C7" s="66">
        <v>1728400</v>
      </c>
      <c r="D7" s="35">
        <v>50835.294117647056</v>
      </c>
      <c r="E7" s="35">
        <v>4921186989.6193771</v>
      </c>
      <c r="F7" s="35">
        <v>70151.172403740886</v>
      </c>
      <c r="G7" s="75" cm="1">
        <f t="array" ref="G7">MIN(_xlfn._xlws.FILTER(CrowdfundingTable[goal],CrowdfundingTable[Subcategory]=A7))</f>
        <v>100</v>
      </c>
      <c r="H7" s="75" cm="1">
        <f t="array" ref="H7">_xlfn.QUARTILE.EXC(_xlfn._xlws.FILTER(CrowdfundingTable[goal],CrowdfundingTable[Subcategory]=A7),1)</f>
        <v>3950</v>
      </c>
      <c r="I7" s="75" cm="1">
        <f t="array" ref="I7">MEDIAN(_xlfn._xlws.FILTER(CrowdfundingTable[goal],CrowdfundingTable[Subcategory]=A7))</f>
        <v>8750</v>
      </c>
      <c r="J7" s="75" cm="1">
        <f t="array" ref="J7">_xlfn.QUARTILE.EXC(_xlfn._xlws.FILTER(CrowdfundingTable[goal],CrowdfundingTable[Subcategory]=A7),3)</f>
        <v>106450</v>
      </c>
      <c r="K7" s="75" cm="1">
        <f t="array" ref="K7">MAX(_xlfn._xlws.FILTER(CrowdfundingTable[goal],CrowdfundingTable[Subcategory]=A7))</f>
        <v>197700</v>
      </c>
      <c r="L7" s="75">
        <f t="shared" ref="L7:L38" si="0">J7-H7</f>
        <v>102500</v>
      </c>
      <c r="M7" s="75">
        <f t="shared" ref="M7:M38" si="1">J7+(1.5*L7)</f>
        <v>260200</v>
      </c>
      <c r="N7" s="75">
        <f t="shared" ref="N7:N38" si="2">H7-(1.5*L7)</f>
        <v>-149800</v>
      </c>
      <c r="O7" s="75" cm="1">
        <f t="array" ref="O7">SUMPRODUCT(--_xlfn._xlws.FILTER(CrowdfundingTable[goal],CrowdfundingTable[Subcategory]=A7) &gt; M7)</f>
        <v>0</v>
      </c>
      <c r="P7" s="76" cm="1">
        <f t="array" ref="P7">_xlfn.SKEW.P(_xlfn._xlws.FILTER(CrowdfundingTable[goal],CrowdfundingTable[Subcategory]=A7))</f>
        <v>1.1517927314954581</v>
      </c>
    </row>
    <row r="8" spans="1:16" x14ac:dyDescent="0.2">
      <c r="A8" s="22" t="s">
        <v>2047</v>
      </c>
      <c r="B8" s="66">
        <v>60</v>
      </c>
      <c r="C8" s="66">
        <v>3386600</v>
      </c>
      <c r="D8" s="35">
        <v>56443.333333333336</v>
      </c>
      <c r="E8" s="35">
        <v>4730814122.2222223</v>
      </c>
      <c r="F8" s="35">
        <v>68780.913938550002</v>
      </c>
      <c r="G8" s="75" cm="1">
        <f t="array" ref="G8">MIN(_xlfn._xlws.FILTER(CrowdfundingTable[goal],CrowdfundingTable[Subcategory]=A8))</f>
        <v>800</v>
      </c>
      <c r="H8" s="75" cm="1">
        <f t="array" ref="H8">_xlfn.QUARTILE.EXC(_xlfn._xlws.FILTER(CrowdfundingTable[goal],CrowdfundingTable[Subcategory]=A8),1)</f>
        <v>5000</v>
      </c>
      <c r="I8" s="75" cm="1">
        <f t="array" ref="I8">MEDIAN(_xlfn._xlws.FILTER(CrowdfundingTable[goal],CrowdfundingTable[Subcategory]=A8))</f>
        <v>8850</v>
      </c>
      <c r="J8" s="75" cm="1">
        <f t="array" ref="J8">_xlfn.QUARTILE.EXC(_xlfn._xlws.FILTER(CrowdfundingTable[goal],CrowdfundingTable[Subcategory]=A8),3)</f>
        <v>127175</v>
      </c>
      <c r="K8" s="75" cm="1">
        <f t="array" ref="K8">MAX(_xlfn._xlws.FILTER(CrowdfundingTable[goal],CrowdfundingTable[Subcategory]=A8))</f>
        <v>196900</v>
      </c>
      <c r="L8" s="75">
        <f t="shared" si="0"/>
        <v>122175</v>
      </c>
      <c r="M8" s="75">
        <f t="shared" si="1"/>
        <v>310437.5</v>
      </c>
      <c r="N8" s="75">
        <f t="shared" si="2"/>
        <v>-178262.5</v>
      </c>
      <c r="O8" s="75" cm="1">
        <f t="array" ref="O8">SUMPRODUCT(--_xlfn._xlws.FILTER(CrowdfundingTable[goal],CrowdfundingTable[Subcategory]=A8) &gt; M8)</f>
        <v>0</v>
      </c>
      <c r="P8" s="76" cm="1">
        <f t="array" ref="P8">_xlfn.SKEW.P(_xlfn._xlws.FILTER(CrowdfundingTable[goal],CrowdfundingTable[Subcategory]=A8))</f>
        <v>0.79622663590117471</v>
      </c>
    </row>
    <row r="9" spans="1:16" x14ac:dyDescent="0.2">
      <c r="A9" s="22" t="s">
        <v>2048</v>
      </c>
      <c r="B9" s="66">
        <v>37</v>
      </c>
      <c r="C9" s="66">
        <v>1395300</v>
      </c>
      <c r="D9" s="35">
        <v>37710.810810810814</v>
      </c>
      <c r="E9" s="35">
        <v>2495622585.8290725</v>
      </c>
      <c r="F9" s="35">
        <v>49956.206679741736</v>
      </c>
      <c r="G9" s="75" cm="1">
        <f t="array" ref="G9">MIN(_xlfn._xlws.FILTER(CrowdfundingTable[goal],CrowdfundingTable[Subcategory]=A9))</f>
        <v>700</v>
      </c>
      <c r="H9" s="75" cm="1">
        <f t="array" ref="H9">_xlfn.QUARTILE.EXC(_xlfn._xlws.FILTER(CrowdfundingTable[goal],CrowdfundingTable[Subcategory]=A9),1)</f>
        <v>4950</v>
      </c>
      <c r="I9" s="75" cm="1">
        <f t="array" ref="I9">MEDIAN(_xlfn._xlws.FILTER(CrowdfundingTable[goal],CrowdfundingTable[Subcategory]=A9))</f>
        <v>7800</v>
      </c>
      <c r="J9" s="75" cm="1">
        <f t="array" ref="J9">_xlfn.QUARTILE.EXC(_xlfn._xlws.FILTER(CrowdfundingTable[goal],CrowdfundingTable[Subcategory]=A9),3)</f>
        <v>76500</v>
      </c>
      <c r="K9" s="75" cm="1">
        <f t="array" ref="K9">MAX(_xlfn._xlws.FILTER(CrowdfundingTable[goal],CrowdfundingTable[Subcategory]=A9))</f>
        <v>161900</v>
      </c>
      <c r="L9" s="75">
        <f t="shared" si="0"/>
        <v>71550</v>
      </c>
      <c r="M9" s="75">
        <f t="shared" si="1"/>
        <v>183825</v>
      </c>
      <c r="N9" s="75">
        <f t="shared" si="2"/>
        <v>-102375</v>
      </c>
      <c r="O9" s="75" cm="1">
        <f t="array" ref="O9">SUMPRODUCT(--_xlfn._xlws.FILTER(CrowdfundingTable[goal],CrowdfundingTable[Subcategory]=A9) &gt; M9)</f>
        <v>0</v>
      </c>
      <c r="P9" s="76" cm="1">
        <f t="array" ref="P9">_xlfn.SKEW.P(_xlfn._xlws.FILTER(CrowdfundingTable[goal],CrowdfundingTable[Subcategory]=A9))</f>
        <v>1.2231584513194318</v>
      </c>
    </row>
    <row r="10" spans="1:16" x14ac:dyDescent="0.2">
      <c r="A10" s="22" t="s">
        <v>2061</v>
      </c>
      <c r="B10" s="66">
        <v>14</v>
      </c>
      <c r="C10" s="66">
        <v>766300</v>
      </c>
      <c r="D10" s="35">
        <v>54735.714285714283</v>
      </c>
      <c r="E10" s="35">
        <v>4133888010.2040815</v>
      </c>
      <c r="F10" s="35">
        <v>64295.318726981059</v>
      </c>
      <c r="G10" s="75" cm="1">
        <f t="array" ref="G10">MIN(_xlfn._xlws.FILTER(CrowdfundingTable[goal],CrowdfundingTable[Subcategory]=A10))</f>
        <v>3300</v>
      </c>
      <c r="H10" s="75" cm="1">
        <f t="array" ref="H10">_xlfn.QUARTILE.EXC(_xlfn._xlws.FILTER(CrowdfundingTable[goal],CrowdfundingTable[Subcategory]=A10),1)</f>
        <v>7875</v>
      </c>
      <c r="I10" s="75" cm="1">
        <f t="array" ref="I10">MEDIAN(_xlfn._xlws.FILTER(CrowdfundingTable[goal],CrowdfundingTable[Subcategory]=A10))</f>
        <v>19200</v>
      </c>
      <c r="J10" s="75" cm="1">
        <f t="array" ref="J10">_xlfn.QUARTILE.EXC(_xlfn._xlws.FILTER(CrowdfundingTable[goal],CrowdfundingTable[Subcategory]=A10),3)</f>
        <v>104725</v>
      </c>
      <c r="K10" s="75" cm="1">
        <f t="array" ref="K10">MAX(_xlfn._xlws.FILTER(CrowdfundingTable[goal],CrowdfundingTable[Subcategory]=A10))</f>
        <v>187600</v>
      </c>
      <c r="L10" s="75">
        <f t="shared" si="0"/>
        <v>96850</v>
      </c>
      <c r="M10" s="75">
        <f t="shared" si="1"/>
        <v>250000</v>
      </c>
      <c r="N10" s="75">
        <f t="shared" si="2"/>
        <v>-137400</v>
      </c>
      <c r="O10" s="75" cm="1">
        <f t="array" ref="O10">SUMPRODUCT(--_xlfn._xlws.FILTER(CrowdfundingTable[goal],CrowdfundingTable[Subcategory]=A10) &gt; M10)</f>
        <v>0</v>
      </c>
      <c r="P10" s="76" cm="1">
        <f t="array" ref="P10">_xlfn.SKEW.P(_xlfn._xlws.FILTER(CrowdfundingTable[goal],CrowdfundingTable[Subcategory]=A10))</f>
        <v>1.1144324388177722</v>
      </c>
    </row>
    <row r="11" spans="1:16" x14ac:dyDescent="0.2">
      <c r="A11" s="22" t="s">
        <v>2062</v>
      </c>
      <c r="B11" s="66">
        <v>16</v>
      </c>
      <c r="C11" s="66">
        <v>775500</v>
      </c>
      <c r="D11" s="35">
        <v>48468.75</v>
      </c>
      <c r="E11" s="35">
        <v>4726660898.4375</v>
      </c>
      <c r="F11" s="35">
        <v>68750.715621275536</v>
      </c>
      <c r="G11" s="75" cm="1">
        <f t="array" ref="G11">MIN(_xlfn._xlws.FILTER(CrowdfundingTable[goal],CrowdfundingTable[Subcategory]=A11))</f>
        <v>900</v>
      </c>
      <c r="H11" s="75" cm="1">
        <f t="array" ref="H11">_xlfn.QUARTILE.EXC(_xlfn._xlws.FILTER(CrowdfundingTable[goal],CrowdfundingTable[Subcategory]=A11),1)</f>
        <v>3600</v>
      </c>
      <c r="I11" s="75" cm="1">
        <f t="array" ref="I11">MEDIAN(_xlfn._xlws.FILTER(CrowdfundingTable[goal],CrowdfundingTable[Subcategory]=A11))</f>
        <v>6500</v>
      </c>
      <c r="J11" s="75" cm="1">
        <f t="array" ref="J11">_xlfn.QUARTILE.EXC(_xlfn._xlws.FILTER(CrowdfundingTable[goal],CrowdfundingTable[Subcategory]=A11),3)</f>
        <v>57775</v>
      </c>
      <c r="K11" s="75" cm="1">
        <f t="array" ref="K11">MAX(_xlfn._xlws.FILTER(CrowdfundingTable[goal],CrowdfundingTable[Subcategory]=A11))</f>
        <v>196700</v>
      </c>
      <c r="L11" s="75">
        <f t="shared" si="0"/>
        <v>54175</v>
      </c>
      <c r="M11" s="75">
        <f t="shared" si="1"/>
        <v>139037.5</v>
      </c>
      <c r="N11" s="75">
        <f t="shared" si="2"/>
        <v>-77662.5</v>
      </c>
      <c r="O11" s="75" cm="1">
        <f t="array" ref="O11">SUMPRODUCT(--_xlfn._xlws.FILTER(CrowdfundingTable[goal],CrowdfundingTable[Subcategory]=A11) &gt; M11)</f>
        <v>0</v>
      </c>
      <c r="P11" s="76" cm="1">
        <f t="array" ref="P11">_xlfn.SKEW.P(_xlfn._xlws.FILTER(CrowdfundingTable[goal],CrowdfundingTable[Subcategory]=A11))</f>
        <v>1.3780513956639509</v>
      </c>
    </row>
    <row r="12" spans="1:16" x14ac:dyDescent="0.2">
      <c r="A12" s="22" t="s">
        <v>2063</v>
      </c>
      <c r="B12" s="66">
        <v>17</v>
      </c>
      <c r="C12" s="66">
        <v>692600</v>
      </c>
      <c r="D12" s="35">
        <v>40741.176470588238</v>
      </c>
      <c r="E12" s="35">
        <v>3282775363.3217993</v>
      </c>
      <c r="F12" s="35">
        <v>57295.509102562297</v>
      </c>
      <c r="G12" s="75" cm="1">
        <f t="array" ref="G12">MIN(_xlfn._xlws.FILTER(CrowdfundingTable[goal],CrowdfundingTable[Subcategory]=A12))</f>
        <v>1000</v>
      </c>
      <c r="H12" s="75" cm="1">
        <f t="array" ref="H12">_xlfn.QUARTILE.EXC(_xlfn._xlws.FILTER(CrowdfundingTable[goal],CrowdfundingTable[Subcategory]=A12),1)</f>
        <v>3200</v>
      </c>
      <c r="I12" s="75" cm="1">
        <f t="array" ref="I12">MEDIAN(_xlfn._xlws.FILTER(CrowdfundingTable[goal],CrowdfundingTable[Subcategory]=A12))</f>
        <v>5200</v>
      </c>
      <c r="J12" s="75" cm="1">
        <f t="array" ref="J12">_xlfn.QUARTILE.EXC(_xlfn._xlws.FILTER(CrowdfundingTable[goal],CrowdfundingTable[Subcategory]=A12),3)</f>
        <v>110350</v>
      </c>
      <c r="K12" s="75" cm="1">
        <f t="array" ref="K12">MAX(_xlfn._xlws.FILTER(CrowdfundingTable[goal],CrowdfundingTable[Subcategory]=A12))</f>
        <v>155200</v>
      </c>
      <c r="L12" s="75">
        <f t="shared" si="0"/>
        <v>107150</v>
      </c>
      <c r="M12" s="75">
        <f t="shared" si="1"/>
        <v>271075</v>
      </c>
      <c r="N12" s="75">
        <f t="shared" si="2"/>
        <v>-157525</v>
      </c>
      <c r="O12" s="75" cm="1">
        <f t="array" ref="O12">SUMPRODUCT(--_xlfn._xlws.FILTER(CrowdfundingTable[goal],CrowdfundingTable[Subcategory]=A12) &gt; M12)</f>
        <v>0</v>
      </c>
      <c r="P12" s="76" cm="1">
        <f t="array" ref="P12">_xlfn.SKEW.P(_xlfn._xlws.FILTER(CrowdfundingTable[goal],CrowdfundingTable[Subcategory]=A12))</f>
        <v>0.99425472443770035</v>
      </c>
    </row>
    <row r="13" spans="1:16" x14ac:dyDescent="0.2">
      <c r="A13" s="14" t="s">
        <v>2036</v>
      </c>
      <c r="B13" s="66">
        <v>46</v>
      </c>
      <c r="C13" s="66">
        <v>1921300</v>
      </c>
      <c r="D13" s="35">
        <v>41767.391304347824</v>
      </c>
      <c r="E13" s="35">
        <v>3703157849.7164459</v>
      </c>
      <c r="F13" s="35">
        <v>60853.577131639897</v>
      </c>
      <c r="G13" s="80" cm="1">
        <f t="array" ref="G13">MIN(_xlfn._xlws.FILTER(CrowdfundingTable[goal],CrowdfundingTable[Primary Category]=A13))</f>
        <v>100</v>
      </c>
      <c r="H13" s="80" cm="1">
        <f t="array" ref="H13">_xlfn.QUARTILE.EXC(_xlfn._xlws.FILTER(CrowdfundingTable[goal],CrowdfundingTable[Primary Category]=A13),1)</f>
        <v>3000</v>
      </c>
      <c r="I13" s="80" cm="1">
        <f t="array" ref="I13">MEDIAN(_xlfn._xlws.FILTER(CrowdfundingTable[goal],CrowdfundingTable[Primary Category]=A13))</f>
        <v>7100</v>
      </c>
      <c r="J13" s="80" cm="1">
        <f t="array" ref="J13">_xlfn.QUARTILE.EXC(_xlfn._xlws.FILTER(CrowdfundingTable[goal],CrowdfundingTable[Primary Category]=A13),3)</f>
        <v>97625</v>
      </c>
      <c r="K13" s="80" cm="1">
        <f t="array" ref="K13">MAX(_xlfn._xlws.FILTER(CrowdfundingTable[goal],CrowdfundingTable[Primary Category]=A13))</f>
        <v>199000</v>
      </c>
      <c r="L13" s="80">
        <f t="shared" si="0"/>
        <v>94625</v>
      </c>
      <c r="M13" s="80">
        <f t="shared" si="1"/>
        <v>239562.5</v>
      </c>
      <c r="N13" s="80">
        <f t="shared" si="2"/>
        <v>-138937.5</v>
      </c>
      <c r="O13" s="80" cm="1">
        <f t="array" ref="O13">SUMPRODUCT(--_xlfn._xlws.FILTER(CrowdfundingTable[goal],CrowdfundingTable[Primary Category]=A13) &gt; M13)</f>
        <v>0</v>
      </c>
      <c r="P13" s="81" cm="1">
        <f t="array" ref="P13">_xlfn.SKEW.P(_xlfn._xlws.FILTER(CrowdfundingTable[goal],CrowdfundingTable[Primary Category]=A13))</f>
        <v>1.2688608837053412</v>
      </c>
    </row>
    <row r="14" spans="1:16" x14ac:dyDescent="0.2">
      <c r="A14" s="22" t="s">
        <v>2051</v>
      </c>
      <c r="B14" s="66">
        <v>46</v>
      </c>
      <c r="C14" s="66">
        <v>1921300</v>
      </c>
      <c r="D14" s="35">
        <v>41767.391304347824</v>
      </c>
      <c r="E14" s="35">
        <v>3703157849.7164459</v>
      </c>
      <c r="F14" s="35">
        <v>60853.577131639897</v>
      </c>
      <c r="G14" s="75" cm="1">
        <f t="array" ref="G14">MIN(_xlfn._xlws.FILTER(CrowdfundingTable[goal],CrowdfundingTable[Subcategory]=A14))</f>
        <v>100</v>
      </c>
      <c r="H14" s="75" cm="1">
        <f t="array" ref="H14">_xlfn.QUARTILE.EXC(_xlfn._xlws.FILTER(CrowdfundingTable[goal],CrowdfundingTable[Subcategory]=A14),1)</f>
        <v>3000</v>
      </c>
      <c r="I14" s="75" cm="1">
        <f t="array" ref="I14">MEDIAN(_xlfn._xlws.FILTER(CrowdfundingTable[goal],CrowdfundingTable[Subcategory]=A14))</f>
        <v>7100</v>
      </c>
      <c r="J14" s="75" cm="1">
        <f t="array" ref="J14">_xlfn.QUARTILE.EXC(_xlfn._xlws.FILTER(CrowdfundingTable[goal],CrowdfundingTable[Subcategory]=A14),3)</f>
        <v>97625</v>
      </c>
      <c r="K14" s="75" cm="1">
        <f t="array" ref="K14">MAX(_xlfn._xlws.FILTER(CrowdfundingTable[goal],CrowdfundingTable[Subcategory]=A14))</f>
        <v>199000</v>
      </c>
      <c r="L14" s="75">
        <f t="shared" si="0"/>
        <v>94625</v>
      </c>
      <c r="M14" s="75">
        <f t="shared" si="1"/>
        <v>239562.5</v>
      </c>
      <c r="N14" s="75">
        <f t="shared" si="2"/>
        <v>-138937.5</v>
      </c>
      <c r="O14" s="75" cm="1">
        <f t="array" ref="O14">SUMPRODUCT(--_xlfn._xlws.FILTER(CrowdfundingTable[goal],CrowdfundingTable[Subcategory]=A14) &gt; M14)</f>
        <v>0</v>
      </c>
      <c r="P14" s="76" cm="1">
        <f t="array" ref="P14">_xlfn.SKEW.P(_xlfn._xlws.FILTER(CrowdfundingTable[goal],CrowdfundingTable[Subcategory]=A14))</f>
        <v>1.2688608837053412</v>
      </c>
    </row>
    <row r="15" spans="1:16" x14ac:dyDescent="0.2">
      <c r="A15" s="14" t="s">
        <v>2037</v>
      </c>
      <c r="B15" s="66">
        <v>48</v>
      </c>
      <c r="C15" s="66">
        <v>2858000</v>
      </c>
      <c r="D15" s="35">
        <v>59541.666666666664</v>
      </c>
      <c r="E15" s="35">
        <v>4410017013.8888893</v>
      </c>
      <c r="F15" s="35">
        <v>66407.958964938007</v>
      </c>
      <c r="G15" s="80" cm="1">
        <f t="array" ref="G15">MIN(_xlfn._xlws.FILTER(CrowdfundingTable[goal],CrowdfundingTable[Primary Category]=A15))</f>
        <v>600</v>
      </c>
      <c r="H15" s="80" cm="1">
        <f t="array" ref="H15">_xlfn.QUARTILE.EXC(_xlfn._xlws.FILTER(CrowdfundingTable[goal],CrowdfundingTable[Primary Category]=A15),1)</f>
        <v>4950</v>
      </c>
      <c r="I15" s="80" cm="1">
        <f t="array" ref="I15">MEDIAN(_xlfn._xlws.FILTER(CrowdfundingTable[goal],CrowdfundingTable[Primary Category]=A15))</f>
        <v>14800</v>
      </c>
      <c r="J15" s="80" cm="1">
        <f t="array" ref="J15">_xlfn.QUARTILE.EXC(_xlfn._xlws.FILTER(CrowdfundingTable[goal],CrowdfundingTable[Primary Category]=A15),3)</f>
        <v>98475</v>
      </c>
      <c r="K15" s="80" cm="1">
        <f t="array" ref="K15">MAX(_xlfn._xlws.FILTER(CrowdfundingTable[goal],CrowdfundingTable[Primary Category]=A15))</f>
        <v>197600</v>
      </c>
      <c r="L15" s="80">
        <f t="shared" si="0"/>
        <v>93525</v>
      </c>
      <c r="M15" s="80">
        <f t="shared" si="1"/>
        <v>238762.5</v>
      </c>
      <c r="N15" s="80">
        <f t="shared" si="2"/>
        <v>-135337.5</v>
      </c>
      <c r="O15" s="80" cm="1">
        <f t="array" ref="O15">SUMPRODUCT(--_xlfn._xlws.FILTER(CrowdfundingTable[goal],CrowdfundingTable[Primary Category]=A15) &gt; M15)</f>
        <v>0</v>
      </c>
      <c r="P15" s="81" cm="1">
        <f t="array" ref="P15">_xlfn.SKEW.P(_xlfn._xlws.FILTER(CrowdfundingTable[goal],CrowdfundingTable[Primary Category]=A15))</f>
        <v>0.80592296531604768</v>
      </c>
    </row>
    <row r="16" spans="1:16" x14ac:dyDescent="0.2">
      <c r="A16" s="22" t="s">
        <v>2055</v>
      </c>
      <c r="B16" s="66">
        <v>13</v>
      </c>
      <c r="C16" s="66">
        <v>1373800</v>
      </c>
      <c r="D16" s="35">
        <v>105676.92307692308</v>
      </c>
      <c r="E16" s="35">
        <v>4460237159.7633133</v>
      </c>
      <c r="F16" s="35">
        <v>66785.006998302502</v>
      </c>
      <c r="G16" s="75" cm="1">
        <f t="array" ref="G16">MIN(_xlfn._xlws.FILTER(CrowdfundingTable[goal],CrowdfundingTable[Subcategory]=A16))</f>
        <v>6200</v>
      </c>
      <c r="H16" s="75" cm="1">
        <f t="array" ref="H16">_xlfn.QUARTILE.EXC(_xlfn._xlws.FILTER(CrowdfundingTable[goal],CrowdfundingTable[Subcategory]=A16),1)</f>
        <v>35250</v>
      </c>
      <c r="I16" s="75" cm="1">
        <f t="array" ref="I16">MEDIAN(_xlfn._xlws.FILTER(CrowdfundingTable[goal],CrowdfundingTable[Subcategory]=A16))</f>
        <v>118000</v>
      </c>
      <c r="J16" s="75" cm="1">
        <f t="array" ref="J16">_xlfn.QUARTILE.EXC(_xlfn._xlws.FILTER(CrowdfundingTable[goal],CrowdfundingTable[Subcategory]=A16),3)</f>
        <v>165850</v>
      </c>
      <c r="K16" s="75" cm="1">
        <f t="array" ref="K16">MAX(_xlfn._xlws.FILTER(CrowdfundingTable[goal],CrowdfundingTable[Subcategory]=A16))</f>
        <v>193200</v>
      </c>
      <c r="L16" s="75">
        <f t="shared" si="0"/>
        <v>130600</v>
      </c>
      <c r="M16" s="75">
        <f t="shared" si="1"/>
        <v>361750</v>
      </c>
      <c r="N16" s="75">
        <f t="shared" si="2"/>
        <v>-160650</v>
      </c>
      <c r="O16" s="75" cm="1">
        <f t="array" ref="O16">SUMPRODUCT(--_xlfn._xlws.FILTER(CrowdfundingTable[goal],CrowdfundingTable[Subcategory]=A16) &gt; M16)</f>
        <v>0</v>
      </c>
      <c r="P16" s="76" cm="1">
        <f t="array" ref="P16">_xlfn.SKEW.P(_xlfn._xlws.FILTER(CrowdfundingTable[goal],CrowdfundingTable[Subcategory]=A16))</f>
        <v>-0.2688416774226785</v>
      </c>
    </row>
    <row r="17" spans="1:16" x14ac:dyDescent="0.2">
      <c r="A17" s="22" t="s">
        <v>2065</v>
      </c>
      <c r="B17" s="66">
        <v>35</v>
      </c>
      <c r="C17" s="66">
        <v>1484200</v>
      </c>
      <c r="D17" s="35">
        <v>42405.714285714283</v>
      </c>
      <c r="E17" s="35">
        <v>3307151395.9183674</v>
      </c>
      <c r="F17" s="35">
        <v>57507.837691208384</v>
      </c>
      <c r="G17" s="75" cm="1">
        <f t="array" ref="G17">MIN(_xlfn._xlws.FILTER(CrowdfundingTable[goal],CrowdfundingTable[Subcategory]=A17))</f>
        <v>600</v>
      </c>
      <c r="H17" s="75" cm="1">
        <f t="array" ref="H17">_xlfn.QUARTILE.EXC(_xlfn._xlws.FILTER(CrowdfundingTable[goal],CrowdfundingTable[Subcategory]=A17),1)</f>
        <v>2900</v>
      </c>
      <c r="I17" s="75" cm="1">
        <f t="array" ref="I17">MEDIAN(_xlfn._xlws.FILTER(CrowdfundingTable[goal],CrowdfundingTable[Subcategory]=A17))</f>
        <v>7800</v>
      </c>
      <c r="J17" s="75" cm="1">
        <f t="array" ref="J17">_xlfn.QUARTILE.EXC(_xlfn._xlws.FILTER(CrowdfundingTable[goal],CrowdfundingTable[Subcategory]=A17),3)</f>
        <v>89900</v>
      </c>
      <c r="K17" s="75" cm="1">
        <f t="array" ref="K17">MAX(_xlfn._xlws.FILTER(CrowdfundingTable[goal],CrowdfundingTable[Subcategory]=A17))</f>
        <v>197600</v>
      </c>
      <c r="L17" s="75">
        <f t="shared" si="0"/>
        <v>87000</v>
      </c>
      <c r="M17" s="75">
        <f t="shared" si="1"/>
        <v>220400</v>
      </c>
      <c r="N17" s="75">
        <f t="shared" si="2"/>
        <v>-127600</v>
      </c>
      <c r="O17" s="75" cm="1">
        <f t="array" ref="O17">SUMPRODUCT(--_xlfn._xlws.FILTER(CrowdfundingTable[goal],CrowdfundingTable[Subcategory]=A17) &gt; M17)</f>
        <v>0</v>
      </c>
      <c r="P17" s="76" cm="1">
        <f t="array" ref="P17">_xlfn.SKEW.P(_xlfn._xlws.FILTER(CrowdfundingTable[goal],CrowdfundingTable[Subcategory]=A17))</f>
        <v>1.3813446239886458</v>
      </c>
    </row>
    <row r="18" spans="1:16" x14ac:dyDescent="0.2">
      <c r="A18" s="23" t="s">
        <v>2038</v>
      </c>
      <c r="B18" s="67">
        <v>4</v>
      </c>
      <c r="C18" s="67">
        <v>25700</v>
      </c>
      <c r="D18" s="68">
        <v>6425</v>
      </c>
      <c r="E18" s="68">
        <v>6806875</v>
      </c>
      <c r="F18" s="68">
        <v>2608.9988501338976</v>
      </c>
      <c r="G18" s="82" cm="1">
        <f t="array" ref="G18">MIN(_xlfn._xlws.FILTER(CrowdfundingTable[goal],CrowdfundingTable[Primary Category]=A18))</f>
        <v>2400</v>
      </c>
      <c r="H18" s="82" cm="1">
        <f t="array" ref="H18">_xlfn.QUARTILE.EXC(_xlfn._xlws.FILTER(CrowdfundingTable[goal],CrowdfundingTable[Primary Category]=A18),1)</f>
        <v>3475</v>
      </c>
      <c r="I18" s="82" cm="1">
        <f t="array" ref="I18">MEDIAN(_xlfn._xlws.FILTER(CrowdfundingTable[goal],CrowdfundingTable[Primary Category]=A18))</f>
        <v>6800</v>
      </c>
      <c r="J18" s="82" cm="1">
        <f t="array" ref="J18">_xlfn.QUARTILE.EXC(_xlfn._xlws.FILTER(CrowdfundingTable[goal],CrowdfundingTable[Primary Category]=A18),3)</f>
        <v>9000</v>
      </c>
      <c r="K18" s="82" cm="1">
        <f t="array" ref="K18">MAX(_xlfn._xlws.FILTER(CrowdfundingTable[goal],CrowdfundingTable[Primary Category]=A18))</f>
        <v>9700</v>
      </c>
      <c r="L18" s="82">
        <f t="shared" si="0"/>
        <v>5525</v>
      </c>
      <c r="M18" s="82">
        <f t="shared" si="1"/>
        <v>17287.5</v>
      </c>
      <c r="N18" s="82">
        <f t="shared" si="2"/>
        <v>-4812.5</v>
      </c>
      <c r="O18" s="82" cm="1">
        <f t="array" ref="O18">SUMPRODUCT(--_xlfn._xlws.FILTER(CrowdfundingTable[goal],CrowdfundingTable[Primary Category]=A18) &gt; M18)</f>
        <v>0</v>
      </c>
      <c r="P18" s="83" cm="1">
        <f t="array" ref="P18">_xlfn.SKEW.P(_xlfn._xlws.FILTER(CrowdfundingTable[goal],CrowdfundingTable[Primary Category]=A18))</f>
        <v>-0.42165813592312035</v>
      </c>
    </row>
    <row r="19" spans="1:16" x14ac:dyDescent="0.2">
      <c r="A19" s="24" t="s">
        <v>2046</v>
      </c>
      <c r="B19" s="67">
        <v>4</v>
      </c>
      <c r="C19" s="67">
        <v>25700</v>
      </c>
      <c r="D19" s="68">
        <v>6425</v>
      </c>
      <c r="E19" s="68">
        <v>6806875</v>
      </c>
      <c r="F19" s="68">
        <v>2608.9988501338976</v>
      </c>
      <c r="G19" s="77" cm="1">
        <f t="array" ref="G19">MIN(_xlfn._xlws.FILTER(CrowdfundingTable[goal],CrowdfundingTable[Subcategory]=A19))</f>
        <v>2400</v>
      </c>
      <c r="H19" s="77" cm="1">
        <f t="array" ref="H19">_xlfn.QUARTILE.EXC(_xlfn._xlws.FILTER(CrowdfundingTable[goal],CrowdfundingTable[Subcategory]=A19),1)</f>
        <v>3475</v>
      </c>
      <c r="I19" s="77" cm="1">
        <f t="array" ref="I19">MEDIAN(_xlfn._xlws.FILTER(CrowdfundingTable[goal],CrowdfundingTable[Subcategory]=A19))</f>
        <v>6800</v>
      </c>
      <c r="J19" s="77" cm="1">
        <f t="array" ref="J19">_xlfn.QUARTILE.EXC(_xlfn._xlws.FILTER(CrowdfundingTable[goal],CrowdfundingTable[Subcategory]=A19),3)</f>
        <v>9000</v>
      </c>
      <c r="K19" s="77" cm="1">
        <f t="array" ref="K19">MAX(_xlfn._xlws.FILTER(CrowdfundingTable[goal],CrowdfundingTable[Subcategory]=A19))</f>
        <v>9700</v>
      </c>
      <c r="L19" s="77">
        <f t="shared" si="0"/>
        <v>5525</v>
      </c>
      <c r="M19" s="77">
        <f t="shared" si="1"/>
        <v>17287.5</v>
      </c>
      <c r="N19" s="77">
        <f t="shared" si="2"/>
        <v>-4812.5</v>
      </c>
      <c r="O19" s="77" cm="1">
        <f t="array" ref="O19">SUMPRODUCT(--_xlfn._xlws.FILTER(CrowdfundingTable[goal],CrowdfundingTable[Subcategory]=A19) &gt; M19)</f>
        <v>0</v>
      </c>
      <c r="P19" s="68" cm="1">
        <f t="array" ref="P19">_xlfn.SKEW.P(_xlfn._xlws.FILTER(CrowdfundingTable[goal],CrowdfundingTable[Subcategory]=A19))</f>
        <v>-0.42165813592312035</v>
      </c>
    </row>
    <row r="20" spans="1:16" x14ac:dyDescent="0.2">
      <c r="A20" s="14" t="s">
        <v>2039</v>
      </c>
      <c r="B20" s="66">
        <v>175</v>
      </c>
      <c r="C20" s="66">
        <v>7026300</v>
      </c>
      <c r="D20" s="35">
        <v>40150.285714285717</v>
      </c>
      <c r="E20" s="35">
        <v>3035298042.7755103</v>
      </c>
      <c r="F20" s="35">
        <v>55093.539029322761</v>
      </c>
      <c r="G20" s="80" cm="1">
        <f t="array" ref="G20">MIN(_xlfn._xlws.FILTER(CrowdfundingTable[goal],CrowdfundingTable[Primary Category]=A20))</f>
        <v>100</v>
      </c>
      <c r="H20" s="80" cm="1">
        <f t="array" ref="H20">_xlfn.QUARTILE.EXC(_xlfn._xlws.FILTER(CrowdfundingTable[goal],CrowdfundingTable[Primary Category]=A20),1)</f>
        <v>3700</v>
      </c>
      <c r="I20" s="80" cm="1">
        <f t="array" ref="I20">MEDIAN(_xlfn._xlws.FILTER(CrowdfundingTable[goal],CrowdfundingTable[Primary Category]=A20))</f>
        <v>7800</v>
      </c>
      <c r="J20" s="80" cm="1">
        <f t="array" ref="J20">_xlfn.QUARTILE.EXC(_xlfn._xlws.FILTER(CrowdfundingTable[goal],CrowdfundingTable[Primary Category]=A20),3)</f>
        <v>70600</v>
      </c>
      <c r="K20" s="80" cm="1">
        <f t="array" ref="K20">MAX(_xlfn._xlws.FILTER(CrowdfundingTable[goal],CrowdfundingTable[Primary Category]=A20))</f>
        <v>198500</v>
      </c>
      <c r="L20" s="80">
        <f t="shared" si="0"/>
        <v>66900</v>
      </c>
      <c r="M20" s="80">
        <f t="shared" si="1"/>
        <v>170950</v>
      </c>
      <c r="N20" s="80">
        <f t="shared" si="2"/>
        <v>-96650</v>
      </c>
      <c r="O20" s="80" cm="1">
        <f t="array" ref="O20">SUMPRODUCT(--_xlfn._xlws.FILTER(CrowdfundingTable[goal],CrowdfundingTable[Primary Category]=A20) &gt; M20)</f>
        <v>0</v>
      </c>
      <c r="P20" s="81" cm="1">
        <f t="array" ref="P20">_xlfn.SKEW.P(_xlfn._xlws.FILTER(CrowdfundingTable[goal],CrowdfundingTable[Primary Category]=A20))</f>
        <v>1.3535087809945414</v>
      </c>
    </row>
    <row r="21" spans="1:16" x14ac:dyDescent="0.2">
      <c r="A21" s="22" t="s">
        <v>2049</v>
      </c>
      <c r="B21" s="66">
        <v>18</v>
      </c>
      <c r="C21" s="66">
        <v>760300</v>
      </c>
      <c r="D21" s="35">
        <v>42238.888888888891</v>
      </c>
      <c r="E21" s="35">
        <v>3026880154.3209877</v>
      </c>
      <c r="F21" s="35">
        <v>55017.08965695103</v>
      </c>
      <c r="G21" s="75" cm="1">
        <f t="array" ref="G21">MIN(_xlfn._xlws.FILTER(CrowdfundingTable[goal],CrowdfundingTable[Subcategory]=A21))</f>
        <v>100</v>
      </c>
      <c r="H21" s="75" cm="1">
        <f t="array" ref="H21">_xlfn.QUARTILE.EXC(_xlfn._xlws.FILTER(CrowdfundingTable[goal],CrowdfundingTable[Subcategory]=A21),1)</f>
        <v>5450</v>
      </c>
      <c r="I21" s="75" cm="1">
        <f t="array" ref="I21">MEDIAN(_xlfn._xlws.FILTER(CrowdfundingTable[goal],CrowdfundingTable[Subcategory]=A21))</f>
        <v>7800</v>
      </c>
      <c r="J21" s="75" cm="1">
        <f t="array" ref="J21">_xlfn.QUARTILE.EXC(_xlfn._xlws.FILTER(CrowdfundingTable[goal],CrowdfundingTable[Subcategory]=A21),3)</f>
        <v>89975</v>
      </c>
      <c r="K21" s="75" cm="1">
        <f t="array" ref="K21">MAX(_xlfn._xlws.FILTER(CrowdfundingTable[goal],CrowdfundingTable[Subcategory]=A21))</f>
        <v>167500</v>
      </c>
      <c r="L21" s="75">
        <f t="shared" si="0"/>
        <v>84525</v>
      </c>
      <c r="M21" s="75">
        <f t="shared" si="1"/>
        <v>216762.5</v>
      </c>
      <c r="N21" s="75">
        <f t="shared" si="2"/>
        <v>-121337.5</v>
      </c>
      <c r="O21" s="75" cm="1">
        <f t="array" ref="O21">SUMPRODUCT(--_xlfn._xlws.FILTER(CrowdfundingTable[goal],CrowdfundingTable[Subcategory]=A21) &gt; M21)</f>
        <v>0</v>
      </c>
      <c r="P21" s="76" cm="1">
        <f t="array" ref="P21">_xlfn.SKEW.P(_xlfn._xlws.FILTER(CrowdfundingTable[goal],CrowdfundingTable[Subcategory]=A21))</f>
        <v>1.0777511229738839</v>
      </c>
    </row>
    <row r="22" spans="1:16" x14ac:dyDescent="0.2">
      <c r="A22" s="22" t="s">
        <v>2052</v>
      </c>
      <c r="B22" s="66">
        <v>45</v>
      </c>
      <c r="C22" s="66">
        <v>2278300</v>
      </c>
      <c r="D22" s="35">
        <v>50628.888888888891</v>
      </c>
      <c r="E22" s="35">
        <v>3807087387.6543212</v>
      </c>
      <c r="F22" s="35">
        <v>61701.599555070869</v>
      </c>
      <c r="G22" s="75" cm="1">
        <f t="array" ref="G22">MIN(_xlfn._xlws.FILTER(CrowdfundingTable[goal],CrowdfundingTable[Subcategory]=A22))</f>
        <v>100</v>
      </c>
      <c r="H22" s="75" cm="1">
        <f t="array" ref="H22">_xlfn.QUARTILE.EXC(_xlfn._xlws.FILTER(CrowdfundingTable[goal],CrowdfundingTable[Subcategory]=A22),1)</f>
        <v>4550</v>
      </c>
      <c r="I22" s="75" cm="1">
        <f t="array" ref="I22">MEDIAN(_xlfn._xlws.FILTER(CrowdfundingTable[goal],CrowdfundingTable[Subcategory]=A22))</f>
        <v>9000</v>
      </c>
      <c r="J22" s="75" cm="1">
        <f t="array" ref="J22">_xlfn.QUARTILE.EXC(_xlfn._xlws.FILTER(CrowdfundingTable[goal],CrowdfundingTable[Subcategory]=A22),3)</f>
        <v>114550</v>
      </c>
      <c r="K22" s="75" cm="1">
        <f t="array" ref="K22">MAX(_xlfn._xlws.FILTER(CrowdfundingTable[goal],CrowdfundingTable[Subcategory]=A22))</f>
        <v>189000</v>
      </c>
      <c r="L22" s="75">
        <f t="shared" si="0"/>
        <v>110000</v>
      </c>
      <c r="M22" s="75">
        <f t="shared" si="1"/>
        <v>279550</v>
      </c>
      <c r="N22" s="75">
        <f t="shared" si="2"/>
        <v>-160450</v>
      </c>
      <c r="O22" s="75" cm="1">
        <f t="array" ref="O22">SUMPRODUCT(--_xlfn._xlws.FILTER(CrowdfundingTable[goal],CrowdfundingTable[Subcategory]=A22) &gt; M22)</f>
        <v>0</v>
      </c>
      <c r="P22" s="76" cm="1">
        <f t="array" ref="P22">_xlfn.SKEW.P(_xlfn._xlws.FILTER(CrowdfundingTable[goal],CrowdfundingTable[Subcategory]=A22))</f>
        <v>0.91852545791211593</v>
      </c>
    </row>
    <row r="23" spans="1:16" x14ac:dyDescent="0.2">
      <c r="A23" s="22" t="s">
        <v>2053</v>
      </c>
      <c r="B23" s="66">
        <v>17</v>
      </c>
      <c r="C23" s="66">
        <v>489500</v>
      </c>
      <c r="D23" s="35">
        <v>28794.117647058825</v>
      </c>
      <c r="E23" s="35">
        <v>1541873494.8096886</v>
      </c>
      <c r="F23" s="35">
        <v>39266.697019353291</v>
      </c>
      <c r="G23" s="75" cm="1">
        <f t="array" ref="G23">MIN(_xlfn._xlws.FILTER(CrowdfundingTable[goal],CrowdfundingTable[Subcategory]=A23))</f>
        <v>100</v>
      </c>
      <c r="H23" s="75" cm="1">
        <f t="array" ref="H23">_xlfn.QUARTILE.EXC(_xlfn._xlws.FILTER(CrowdfundingTable[goal],CrowdfundingTable[Subcategory]=A23),1)</f>
        <v>1450</v>
      </c>
      <c r="I23" s="75" cm="1">
        <f t="array" ref="I23">MEDIAN(_xlfn._xlws.FILTER(CrowdfundingTable[goal],CrowdfundingTable[Subcategory]=A23))</f>
        <v>6200</v>
      </c>
      <c r="J23" s="75" cm="1">
        <f t="array" ref="J23">_xlfn.QUARTILE.EXC(_xlfn._xlws.FILTER(CrowdfundingTable[goal],CrowdfundingTable[Subcategory]=A23),3)</f>
        <v>68900</v>
      </c>
      <c r="K23" s="75" cm="1">
        <f t="array" ref="K23">MAX(_xlfn._xlws.FILTER(CrowdfundingTable[goal],CrowdfundingTable[Subcategory]=A23))</f>
        <v>111900</v>
      </c>
      <c r="L23" s="75">
        <f t="shared" si="0"/>
        <v>67450</v>
      </c>
      <c r="M23" s="75">
        <f t="shared" si="1"/>
        <v>170075</v>
      </c>
      <c r="N23" s="75">
        <f t="shared" si="2"/>
        <v>-99725</v>
      </c>
      <c r="O23" s="75" cm="1">
        <f t="array" ref="O23">SUMPRODUCT(--_xlfn._xlws.FILTER(CrowdfundingTable[goal],CrowdfundingTable[Subcategory]=A23) &gt; M23)</f>
        <v>0</v>
      </c>
      <c r="P23" s="76" cm="1">
        <f t="array" ref="P23">_xlfn.SKEW.P(_xlfn._xlws.FILTER(CrowdfundingTable[goal],CrowdfundingTable[Subcategory]=A23))</f>
        <v>1.0941388166915118</v>
      </c>
    </row>
    <row r="24" spans="1:16" x14ac:dyDescent="0.2">
      <c r="A24" s="22" t="s">
        <v>2054</v>
      </c>
      <c r="B24" s="66">
        <v>7</v>
      </c>
      <c r="C24" s="66">
        <v>70200</v>
      </c>
      <c r="D24" s="35">
        <v>10028.571428571429</v>
      </c>
      <c r="E24" s="35">
        <v>124987755.10204081</v>
      </c>
      <c r="F24" s="35">
        <v>11179.792265603186</v>
      </c>
      <c r="G24" s="75" cm="1">
        <f t="array" ref="G24">MIN(_xlfn._xlws.FILTER(CrowdfundingTable[goal],CrowdfundingTable[Subcategory]=A24))</f>
        <v>100</v>
      </c>
      <c r="H24" s="75" cm="1">
        <f t="array" ref="H24">_xlfn.QUARTILE.EXC(_xlfn._xlws.FILTER(CrowdfundingTable[goal],CrowdfundingTable[Subcategory]=A24),1)</f>
        <v>2700</v>
      </c>
      <c r="I24" s="75" cm="1">
        <f t="array" ref="I24">MEDIAN(_xlfn._xlws.FILTER(CrowdfundingTable[goal],CrowdfundingTable[Subcategory]=A24))</f>
        <v>5600</v>
      </c>
      <c r="J24" s="75" cm="1">
        <f t="array" ref="J24">_xlfn.QUARTILE.EXC(_xlfn._xlws.FILTER(CrowdfundingTable[goal],CrowdfundingTable[Subcategory]=A24),3)</f>
        <v>15800</v>
      </c>
      <c r="K24" s="75" cm="1">
        <f t="array" ref="K24">MAX(_xlfn._xlws.FILTER(CrowdfundingTable[goal],CrowdfundingTable[Subcategory]=A24))</f>
        <v>35000</v>
      </c>
      <c r="L24" s="75">
        <f t="shared" si="0"/>
        <v>13100</v>
      </c>
      <c r="M24" s="75">
        <f t="shared" si="1"/>
        <v>35450</v>
      </c>
      <c r="N24" s="75">
        <f t="shared" si="2"/>
        <v>-16950</v>
      </c>
      <c r="O24" s="75" cm="1">
        <f t="array" ref="O24">SUMPRODUCT(--_xlfn._xlws.FILTER(CrowdfundingTable[goal],CrowdfundingTable[Subcategory]=A24) &gt; M24)</f>
        <v>0</v>
      </c>
      <c r="P24" s="76" cm="1">
        <f t="array" ref="P24">_xlfn.SKEW.P(_xlfn._xlws.FILTER(CrowdfundingTable[goal],CrowdfundingTable[Subcategory]=A24))</f>
        <v>1.4363288167158057</v>
      </c>
    </row>
    <row r="25" spans="1:16" x14ac:dyDescent="0.2">
      <c r="A25" s="22" t="s">
        <v>2060</v>
      </c>
      <c r="B25" s="66">
        <v>85</v>
      </c>
      <c r="C25" s="66">
        <v>3283700</v>
      </c>
      <c r="D25" s="35">
        <v>38631.76470588235</v>
      </c>
      <c r="E25" s="35">
        <v>3068269696.8858132</v>
      </c>
      <c r="F25" s="35">
        <v>55391.964190537721</v>
      </c>
      <c r="G25" s="75" cm="1">
        <f t="array" ref="G25">MIN(_xlfn._xlws.FILTER(CrowdfundingTable[goal],CrowdfundingTable[Subcategory]=A25))</f>
        <v>100</v>
      </c>
      <c r="H25" s="75" cm="1">
        <f t="array" ref="H25">_xlfn.QUARTILE.EXC(_xlfn._xlws.FILTER(CrowdfundingTable[goal],CrowdfundingTable[Subcategory]=A25),1)</f>
        <v>3400</v>
      </c>
      <c r="I25" s="75" cm="1">
        <f t="array" ref="I25">MEDIAN(_xlfn._xlws.FILTER(CrowdfundingTable[goal],CrowdfundingTable[Subcategory]=A25))</f>
        <v>7800</v>
      </c>
      <c r="J25" s="75" cm="1">
        <f t="array" ref="J25">_xlfn.QUARTILE.EXC(_xlfn._xlws.FILTER(CrowdfundingTable[goal],CrowdfundingTable[Subcategory]=A25),3)</f>
        <v>63700</v>
      </c>
      <c r="K25" s="75" cm="1">
        <f t="array" ref="K25">MAX(_xlfn._xlws.FILTER(CrowdfundingTable[goal],CrowdfundingTable[Subcategory]=A25))</f>
        <v>198500</v>
      </c>
      <c r="L25" s="75">
        <f t="shared" si="0"/>
        <v>60300</v>
      </c>
      <c r="M25" s="75">
        <f t="shared" si="1"/>
        <v>154150</v>
      </c>
      <c r="N25" s="75">
        <f t="shared" si="2"/>
        <v>-87050</v>
      </c>
      <c r="O25" s="75" cm="1">
        <f t="array" ref="O25">SUMPRODUCT(--_xlfn._xlws.FILTER(CrowdfundingTable[goal],CrowdfundingTable[Subcategory]=A25) &gt; M25)</f>
        <v>0</v>
      </c>
      <c r="P25" s="76" cm="1">
        <f t="array" ref="P25">_xlfn.SKEW.P(_xlfn._xlws.FILTER(CrowdfundingTable[goal],CrowdfundingTable[Subcategory]=A25))</f>
        <v>1.5269426363950489</v>
      </c>
    </row>
    <row r="26" spans="1:16" x14ac:dyDescent="0.2">
      <c r="A26" s="24" t="s">
        <v>2068</v>
      </c>
      <c r="B26" s="67">
        <v>3</v>
      </c>
      <c r="C26" s="67">
        <v>144300</v>
      </c>
      <c r="D26" s="68">
        <v>48100</v>
      </c>
      <c r="E26" s="68">
        <v>1178646666.6666667</v>
      </c>
      <c r="F26" s="68">
        <v>34331.423895123648</v>
      </c>
      <c r="G26" s="77" cm="1">
        <f t="array" ref="G26">MIN(_xlfn._xlws.FILTER(CrowdfundingTable[goal],CrowdfundingTable[Subcategory]=A26))</f>
        <v>4500</v>
      </c>
      <c r="H26" s="77" cm="1">
        <f t="array" ref="H26">_xlfn.QUARTILE.EXC(_xlfn._xlws.FILTER(CrowdfundingTable[goal],CrowdfundingTable[Subcategory]=A26),1)</f>
        <v>4500</v>
      </c>
      <c r="I26" s="77" cm="1">
        <f t="array" ref="I26">MEDIAN(_xlfn._xlws.FILTER(CrowdfundingTable[goal],CrowdfundingTable[Subcategory]=A26))</f>
        <v>51400</v>
      </c>
      <c r="J26" s="77" cm="1">
        <f t="array" ref="J26">_xlfn.QUARTILE.EXC(_xlfn._xlws.FILTER(CrowdfundingTable[goal],CrowdfundingTable[Subcategory]=A26),3)</f>
        <v>88400</v>
      </c>
      <c r="K26" s="77" cm="1">
        <f t="array" ref="K26">MAX(_xlfn._xlws.FILTER(CrowdfundingTable[goal],CrowdfundingTable[Subcategory]=A26))</f>
        <v>88400</v>
      </c>
      <c r="L26" s="77">
        <f t="shared" si="0"/>
        <v>83900</v>
      </c>
      <c r="M26" s="77">
        <f t="shared" si="1"/>
        <v>214250</v>
      </c>
      <c r="N26" s="77">
        <f t="shared" si="2"/>
        <v>-121350</v>
      </c>
      <c r="O26" s="77" cm="1">
        <f t="array" ref="O26">SUMPRODUCT(--_xlfn._xlws.FILTER(CrowdfundingTable[goal],CrowdfundingTable[Subcategory]=A26) &gt; M26)</f>
        <v>0</v>
      </c>
      <c r="P26" s="68" cm="1">
        <f t="array" ref="P26">_xlfn.SKEW.P(_xlfn._xlws.FILTER(CrowdfundingTable[goal],CrowdfundingTable[Subcategory]=A26))</f>
        <v>-0.14329466675964184</v>
      </c>
    </row>
    <row r="27" spans="1:16" x14ac:dyDescent="0.2">
      <c r="A27" s="14" t="s">
        <v>2040</v>
      </c>
      <c r="B27" s="66">
        <v>42</v>
      </c>
      <c r="C27" s="66">
        <v>1351700</v>
      </c>
      <c r="D27" s="35">
        <v>32183.333333333332</v>
      </c>
      <c r="E27" s="35">
        <v>3079586626.984127</v>
      </c>
      <c r="F27" s="35">
        <v>55494.023344718189</v>
      </c>
      <c r="G27" s="80" cm="1">
        <f t="array" ref="G27">MIN(_xlfn._xlws.FILTER(CrowdfundingTable[goal],CrowdfundingTable[Primary Category]=A27))</f>
        <v>100</v>
      </c>
      <c r="H27" s="80" cm="1">
        <f t="array" ref="H27">_xlfn.QUARTILE.EXC(_xlfn._xlws.FILTER(CrowdfundingTable[goal],CrowdfundingTable[Primary Category]=A27),1)</f>
        <v>3400</v>
      </c>
      <c r="I27" s="80" cm="1">
        <f t="array" ref="I27">MEDIAN(_xlfn._xlws.FILTER(CrowdfundingTable[goal],CrowdfundingTable[Primary Category]=A27))</f>
        <v>6550</v>
      </c>
      <c r="J27" s="80" cm="1">
        <f t="array" ref="J27">_xlfn.QUARTILE.EXC(_xlfn._xlws.FILTER(CrowdfundingTable[goal],CrowdfundingTable[Primary Category]=A27),3)</f>
        <v>37100</v>
      </c>
      <c r="K27" s="80" cm="1">
        <f t="array" ref="K27">MAX(_xlfn._xlws.FILTER(CrowdfundingTable[goal],CrowdfundingTable[Primary Category]=A27))</f>
        <v>191000</v>
      </c>
      <c r="L27" s="80">
        <f t="shared" si="0"/>
        <v>33700</v>
      </c>
      <c r="M27" s="80">
        <f t="shared" si="1"/>
        <v>87650</v>
      </c>
      <c r="N27" s="80">
        <f t="shared" si="2"/>
        <v>-47150</v>
      </c>
      <c r="O27" s="80" cm="1">
        <f t="array" ref="O27">SUMPRODUCT(--_xlfn._xlws.FILTER(CrowdfundingTable[goal],CrowdfundingTable[Primary Category]=A27) &gt; M27)</f>
        <v>0</v>
      </c>
      <c r="P27" s="81" cm="1">
        <f t="array" ref="P27">_xlfn.SKEW.P(_xlfn._xlws.FILTER(CrowdfundingTable[goal],CrowdfundingTable[Primary Category]=A27))</f>
        <v>1.9908413386239259</v>
      </c>
    </row>
    <row r="28" spans="1:16" x14ac:dyDescent="0.2">
      <c r="A28" s="22" t="s">
        <v>2057</v>
      </c>
      <c r="B28" s="66">
        <v>42</v>
      </c>
      <c r="C28" s="66">
        <v>1351700</v>
      </c>
      <c r="D28" s="35">
        <v>32183.333333333332</v>
      </c>
      <c r="E28" s="35">
        <v>3079586626.984127</v>
      </c>
      <c r="F28" s="35">
        <v>55494.023344718189</v>
      </c>
      <c r="G28" s="75" cm="1">
        <f t="array" ref="G28">MIN(_xlfn._xlws.FILTER(CrowdfundingTable[goal],CrowdfundingTable[Subcategory]=A28))</f>
        <v>100</v>
      </c>
      <c r="H28" s="75" cm="1">
        <f t="array" ref="H28">_xlfn.QUARTILE.EXC(_xlfn._xlws.FILTER(CrowdfundingTable[goal],CrowdfundingTable[Subcategory]=A28),1)</f>
        <v>3400</v>
      </c>
      <c r="I28" s="75" cm="1">
        <f t="array" ref="I28">MEDIAN(_xlfn._xlws.FILTER(CrowdfundingTable[goal],CrowdfundingTable[Subcategory]=A28))</f>
        <v>6550</v>
      </c>
      <c r="J28" s="75" cm="1">
        <f t="array" ref="J28">_xlfn.QUARTILE.EXC(_xlfn._xlws.FILTER(CrowdfundingTable[goal],CrowdfundingTable[Subcategory]=A28),3)</f>
        <v>37100</v>
      </c>
      <c r="K28" s="75" cm="1">
        <f t="array" ref="K28">MAX(_xlfn._xlws.FILTER(CrowdfundingTable[goal],CrowdfundingTable[Subcategory]=A28))</f>
        <v>191000</v>
      </c>
      <c r="L28" s="75">
        <f t="shared" si="0"/>
        <v>33700</v>
      </c>
      <c r="M28" s="75">
        <f t="shared" si="1"/>
        <v>87650</v>
      </c>
      <c r="N28" s="75">
        <f t="shared" si="2"/>
        <v>-47150</v>
      </c>
      <c r="O28" s="75" cm="1">
        <f t="array" ref="O28">SUMPRODUCT(--_xlfn._xlws.FILTER(CrowdfundingTable[goal],CrowdfundingTable[Subcategory]=A28) &gt; M28)</f>
        <v>0</v>
      </c>
      <c r="P28" s="76" cm="1">
        <f t="array" ref="P28">_xlfn.SKEW.P(_xlfn._xlws.FILTER(CrowdfundingTable[goal],CrowdfundingTable[Subcategory]=A28))</f>
        <v>1.9908413386239259</v>
      </c>
    </row>
    <row r="29" spans="1:16" x14ac:dyDescent="0.2">
      <c r="A29" s="14" t="s">
        <v>2041</v>
      </c>
      <c r="B29" s="66">
        <v>67</v>
      </c>
      <c r="C29" s="66">
        <v>3240100</v>
      </c>
      <c r="D29" s="35">
        <v>48359.701492537315</v>
      </c>
      <c r="E29" s="35">
        <v>3748325987.9705949</v>
      </c>
      <c r="F29" s="35">
        <v>61223.573792866708</v>
      </c>
      <c r="G29" s="80" cm="1">
        <f t="array" ref="G29">MIN(_xlfn._xlws.FILTER(CrowdfundingTable[goal],CrowdfundingTable[Primary Category]=A29))</f>
        <v>100</v>
      </c>
      <c r="H29" s="80" cm="1">
        <f t="array" ref="H29">_xlfn.QUARTILE.EXC(_xlfn._xlws.FILTER(CrowdfundingTable[goal],CrowdfundingTable[Primary Category]=A29),1)</f>
        <v>4600</v>
      </c>
      <c r="I29" s="80" cm="1">
        <f t="array" ref="I29">MEDIAN(_xlfn._xlws.FILTER(CrowdfundingTable[goal],CrowdfundingTable[Primary Category]=A29))</f>
        <v>8900</v>
      </c>
      <c r="J29" s="80" cm="1">
        <f t="array" ref="J29">_xlfn.QUARTILE.EXC(_xlfn._xlws.FILTER(CrowdfundingTable[goal],CrowdfundingTable[Primary Category]=A29),3)</f>
        <v>85000</v>
      </c>
      <c r="K29" s="80" cm="1">
        <f t="array" ref="K29">MAX(_xlfn._xlws.FILTER(CrowdfundingTable[goal],CrowdfundingTable[Primary Category]=A29))</f>
        <v>198600</v>
      </c>
      <c r="L29" s="80">
        <f t="shared" si="0"/>
        <v>80400</v>
      </c>
      <c r="M29" s="80">
        <f t="shared" si="1"/>
        <v>205600</v>
      </c>
      <c r="N29" s="80">
        <f t="shared" si="2"/>
        <v>-116000</v>
      </c>
      <c r="O29" s="80" cm="1">
        <f t="array" ref="O29">SUMPRODUCT(--_xlfn._xlws.FILTER(CrowdfundingTable[goal],CrowdfundingTable[Primary Category]=A29) &gt; M29)</f>
        <v>0</v>
      </c>
      <c r="P29" s="81" cm="1">
        <f t="array" ref="P29">_xlfn.SKEW.P(_xlfn._xlws.FILTER(CrowdfundingTable[goal],CrowdfundingTable[Primary Category]=A29))</f>
        <v>1.167296953023784</v>
      </c>
    </row>
    <row r="30" spans="1:16" x14ac:dyDescent="0.2">
      <c r="A30" s="22" t="s">
        <v>2050</v>
      </c>
      <c r="B30" s="66">
        <v>17</v>
      </c>
      <c r="C30" s="66">
        <v>964300</v>
      </c>
      <c r="D30" s="35">
        <v>56723.529411764706</v>
      </c>
      <c r="E30" s="35">
        <v>4574605328.7197227</v>
      </c>
      <c r="F30" s="35">
        <v>67635.828735365722</v>
      </c>
      <c r="G30" s="75" cm="1">
        <f t="array" ref="G30">MIN(_xlfn._xlws.FILTER(CrowdfundingTable[goal],CrowdfundingTable[Subcategory]=A30))</f>
        <v>1600</v>
      </c>
      <c r="H30" s="75" cm="1">
        <f t="array" ref="H30">_xlfn.QUARTILE.EXC(_xlfn._xlws.FILTER(CrowdfundingTable[goal],CrowdfundingTable[Subcategory]=A30),1)</f>
        <v>6100</v>
      </c>
      <c r="I30" s="75" cm="1">
        <f t="array" ref="I30">MEDIAN(_xlfn._xlws.FILTER(CrowdfundingTable[goal],CrowdfundingTable[Subcategory]=A30))</f>
        <v>9800</v>
      </c>
      <c r="J30" s="75" cm="1">
        <f t="array" ref="J30">_xlfn.QUARTILE.EXC(_xlfn._xlws.FILTER(CrowdfundingTable[goal],CrowdfundingTable[Subcategory]=A30),3)</f>
        <v>120900</v>
      </c>
      <c r="K30" s="75" cm="1">
        <f t="array" ref="K30">MAX(_xlfn._xlws.FILTER(CrowdfundingTable[goal],CrowdfundingTable[Subcategory]=A30))</f>
        <v>191500</v>
      </c>
      <c r="L30" s="75">
        <f t="shared" si="0"/>
        <v>114800</v>
      </c>
      <c r="M30" s="75">
        <f t="shared" si="1"/>
        <v>293100</v>
      </c>
      <c r="N30" s="75">
        <f t="shared" si="2"/>
        <v>-166100</v>
      </c>
      <c r="O30" s="75" cm="1">
        <f t="array" ref="O30">SUMPRODUCT(--_xlfn._xlws.FILTER(CrowdfundingTable[goal],CrowdfundingTable[Subcategory]=A30) &gt; M30)</f>
        <v>0</v>
      </c>
      <c r="P30" s="76" cm="1">
        <f t="array" ref="P30">_xlfn.SKEW.P(_xlfn._xlws.FILTER(CrowdfundingTable[goal],CrowdfundingTable[Subcategory]=A30))</f>
        <v>0.89063105760527328</v>
      </c>
    </row>
    <row r="31" spans="1:16" x14ac:dyDescent="0.2">
      <c r="A31" s="22" t="s">
        <v>2056</v>
      </c>
      <c r="B31" s="66">
        <v>21</v>
      </c>
      <c r="C31" s="66">
        <v>1220000</v>
      </c>
      <c r="D31" s="35">
        <v>58095.238095238092</v>
      </c>
      <c r="E31" s="35">
        <v>4760098548.7528343</v>
      </c>
      <c r="F31" s="35">
        <v>68993.467435350962</v>
      </c>
      <c r="G31" s="75" cm="1">
        <f t="array" ref="G31">MIN(_xlfn._xlws.FILTER(CrowdfundingTable[goal],CrowdfundingTable[Subcategory]=A31))</f>
        <v>100</v>
      </c>
      <c r="H31" s="75" cm="1">
        <f t="array" ref="H31">_xlfn.QUARTILE.EXC(_xlfn._xlws.FILTER(CrowdfundingTable[goal],CrowdfundingTable[Subcategory]=A31),1)</f>
        <v>1750</v>
      </c>
      <c r="I31" s="75" cm="1">
        <f t="array" ref="I31">MEDIAN(_xlfn._xlws.FILTER(CrowdfundingTable[goal],CrowdfundingTable[Subcategory]=A31))</f>
        <v>38900</v>
      </c>
      <c r="J31" s="75" cm="1">
        <f t="array" ref="J31">_xlfn.QUARTILE.EXC(_xlfn._xlws.FILTER(CrowdfundingTable[goal],CrowdfundingTable[Subcategory]=A31),3)</f>
        <v>105200</v>
      </c>
      <c r="K31" s="75" cm="1">
        <f t="array" ref="K31">MAX(_xlfn._xlws.FILTER(CrowdfundingTable[goal],CrowdfundingTable[Subcategory]=A31))</f>
        <v>198600</v>
      </c>
      <c r="L31" s="75">
        <f t="shared" si="0"/>
        <v>103450</v>
      </c>
      <c r="M31" s="75">
        <f t="shared" si="1"/>
        <v>260375</v>
      </c>
      <c r="N31" s="75">
        <f t="shared" si="2"/>
        <v>-153425</v>
      </c>
      <c r="O31" s="75" cm="1">
        <f t="array" ref="O31">SUMPRODUCT(--_xlfn._xlws.FILTER(CrowdfundingTable[goal],CrowdfundingTable[Subcategory]=A31) &gt; M31)</f>
        <v>0</v>
      </c>
      <c r="P31" s="76" cm="1">
        <f t="array" ref="P31">_xlfn.SKEW.P(_xlfn._xlws.FILTER(CrowdfundingTable[goal],CrowdfundingTable[Subcategory]=A31))</f>
        <v>0.96931661346970577</v>
      </c>
    </row>
    <row r="32" spans="1:16" x14ac:dyDescent="0.2">
      <c r="A32" s="22" t="s">
        <v>2059</v>
      </c>
      <c r="B32" s="66">
        <v>8</v>
      </c>
      <c r="C32" s="66">
        <v>275200</v>
      </c>
      <c r="D32" s="35">
        <v>34400</v>
      </c>
      <c r="E32" s="35">
        <v>1345525000</v>
      </c>
      <c r="F32" s="35">
        <v>36681.398555671236</v>
      </c>
      <c r="G32" s="75" cm="1">
        <f t="array" ref="G32">MIN(_xlfn._xlws.FILTER(CrowdfundingTable[goal],CrowdfundingTable[Subcategory]=A32))</f>
        <v>3800</v>
      </c>
      <c r="H32" s="75" cm="1">
        <f t="array" ref="H32">_xlfn.QUARTILE.EXC(_xlfn._xlws.FILTER(CrowdfundingTable[goal],CrowdfundingTable[Subcategory]=A32),1)</f>
        <v>6600</v>
      </c>
      <c r="I32" s="75" cm="1">
        <f t="array" ref="I32">MEDIAN(_xlfn._xlws.FILTER(CrowdfundingTable[goal],CrowdfundingTable[Subcategory]=A32))</f>
        <v>8250</v>
      </c>
      <c r="J32" s="75" cm="1">
        <f t="array" ref="J32">_xlfn.QUARTILE.EXC(_xlfn._xlws.FILTER(CrowdfundingTable[goal],CrowdfundingTable[Subcategory]=A32),3)</f>
        <v>82775</v>
      </c>
      <c r="K32" s="75" cm="1">
        <f t="array" ref="K32">MAX(_xlfn._xlws.FILTER(CrowdfundingTable[goal],CrowdfundingTable[Subcategory]=A32))</f>
        <v>90200</v>
      </c>
      <c r="L32" s="75">
        <f t="shared" si="0"/>
        <v>76175</v>
      </c>
      <c r="M32" s="75">
        <f t="shared" si="1"/>
        <v>197037.5</v>
      </c>
      <c r="N32" s="75">
        <f t="shared" si="2"/>
        <v>-107662.5</v>
      </c>
      <c r="O32" s="75" cm="1">
        <f t="array" ref="O32">SUMPRODUCT(--_xlfn._xlws.FILTER(CrowdfundingTable[goal],CrowdfundingTable[Subcategory]=A32) &gt; M32)</f>
        <v>0</v>
      </c>
      <c r="P32" s="76" cm="1">
        <f t="array" ref="P32">_xlfn.SKEW.P(_xlfn._xlws.FILTER(CrowdfundingTable[goal],CrowdfundingTable[Subcategory]=A32))</f>
        <v>0.65149323639462631</v>
      </c>
    </row>
    <row r="33" spans="1:16" x14ac:dyDescent="0.2">
      <c r="A33" s="22" t="s">
        <v>2064</v>
      </c>
      <c r="B33" s="66">
        <v>21</v>
      </c>
      <c r="C33" s="66">
        <v>780600</v>
      </c>
      <c r="D33" s="35">
        <v>37171.428571428572</v>
      </c>
      <c r="E33" s="35">
        <v>2632188707.4829931</v>
      </c>
      <c r="F33" s="35">
        <v>51304.86046646061</v>
      </c>
      <c r="G33" s="75" cm="1">
        <f t="array" ref="G33">MIN(_xlfn._xlws.FILTER(CrowdfundingTable[goal],CrowdfundingTable[Subcategory]=A33))</f>
        <v>2400</v>
      </c>
      <c r="H33" s="75" cm="1">
        <f t="array" ref="H33">_xlfn.QUARTILE.EXC(_xlfn._xlws.FILTER(CrowdfundingTable[goal],CrowdfundingTable[Subcategory]=A33),1)</f>
        <v>4750</v>
      </c>
      <c r="I33" s="75" cm="1">
        <f t="array" ref="I33">MEDIAN(_xlfn._xlws.FILTER(CrowdfundingTable[goal],CrowdfundingTable[Subcategory]=A33))</f>
        <v>6000</v>
      </c>
      <c r="J33" s="75" cm="1">
        <f t="array" ref="J33">_xlfn.QUARTILE.EXC(_xlfn._xlws.FILTER(CrowdfundingTable[goal],CrowdfundingTable[Subcategory]=A33),3)</f>
        <v>62450</v>
      </c>
      <c r="K33" s="75" cm="1">
        <f t="array" ref="K33">MAX(_xlfn._xlws.FILTER(CrowdfundingTable[goal],CrowdfundingTable[Subcategory]=A33))</f>
        <v>154300</v>
      </c>
      <c r="L33" s="75">
        <f t="shared" si="0"/>
        <v>57700</v>
      </c>
      <c r="M33" s="75">
        <f t="shared" si="1"/>
        <v>149000</v>
      </c>
      <c r="N33" s="75">
        <f t="shared" si="2"/>
        <v>-81800</v>
      </c>
      <c r="O33" s="75" cm="1">
        <f t="array" ref="O33">SUMPRODUCT(--_xlfn._xlws.FILTER(CrowdfundingTable[goal],CrowdfundingTable[Subcategory]=A33) &gt; M33)</f>
        <v>0</v>
      </c>
      <c r="P33" s="76" cm="1">
        <f t="array" ref="P33">_xlfn.SKEW.P(_xlfn._xlws.FILTER(CrowdfundingTable[goal],CrowdfundingTable[Subcategory]=A33))</f>
        <v>1.3321692400552367</v>
      </c>
    </row>
    <row r="34" spans="1:16" x14ac:dyDescent="0.2">
      <c r="A34" s="14" t="s">
        <v>2042</v>
      </c>
      <c r="B34" s="66">
        <v>96</v>
      </c>
      <c r="C34" s="66">
        <v>3177400</v>
      </c>
      <c r="D34" s="35">
        <v>33097.916666666664</v>
      </c>
      <c r="E34" s="35">
        <v>2301309995.6597223</v>
      </c>
      <c r="F34" s="35">
        <v>47971.970937827042</v>
      </c>
      <c r="G34" s="80" cm="1">
        <f t="array" ref="G34">MIN(_xlfn._xlws.FILTER(CrowdfundingTable[goal],CrowdfundingTable[Primary Category]=A34))</f>
        <v>100</v>
      </c>
      <c r="H34" s="80" cm="1">
        <f t="array" ref="H34">_xlfn.QUARTILE.EXC(_xlfn._xlws.FILTER(CrowdfundingTable[goal],CrowdfundingTable[Primary Category]=A34),1)</f>
        <v>3725</v>
      </c>
      <c r="I34" s="80" cm="1">
        <f t="array" ref="I34">MEDIAN(_xlfn._xlws.FILTER(CrowdfundingTable[goal],CrowdfundingTable[Primary Category]=A34))</f>
        <v>8250</v>
      </c>
      <c r="J34" s="80" cm="1">
        <f t="array" ref="J34">_xlfn.QUARTILE.EXC(_xlfn._xlws.FILTER(CrowdfundingTable[goal],CrowdfundingTable[Primary Category]=A34),3)</f>
        <v>52525</v>
      </c>
      <c r="K34" s="80" cm="1">
        <f t="array" ref="K34">MAX(_xlfn._xlws.FILTER(CrowdfundingTable[goal],CrowdfundingTable[Primary Category]=A34))</f>
        <v>193400</v>
      </c>
      <c r="L34" s="80">
        <f t="shared" si="0"/>
        <v>48800</v>
      </c>
      <c r="M34" s="80">
        <f t="shared" si="1"/>
        <v>125725</v>
      </c>
      <c r="N34" s="80">
        <f t="shared" si="2"/>
        <v>-69475</v>
      </c>
      <c r="O34" s="80" cm="1">
        <f t="array" ref="O34">SUMPRODUCT(--_xlfn._xlws.FILTER(CrowdfundingTable[goal],CrowdfundingTable[Primary Category]=A34) &gt; M34)</f>
        <v>0</v>
      </c>
      <c r="P34" s="81" cm="1">
        <f t="array" ref="P34">_xlfn.SKEW.P(_xlfn._xlws.FILTER(CrowdfundingTable[goal],CrowdfundingTable[Primary Category]=A34))</f>
        <v>1.7128326033660617</v>
      </c>
    </row>
    <row r="35" spans="1:16" x14ac:dyDescent="0.2">
      <c r="A35" s="22" t="s">
        <v>2066</v>
      </c>
      <c r="B35" s="66">
        <v>45</v>
      </c>
      <c r="C35" s="66">
        <v>1182800</v>
      </c>
      <c r="D35" s="35">
        <v>26284.444444444445</v>
      </c>
      <c r="E35" s="35">
        <v>1331577313.5802469</v>
      </c>
      <c r="F35" s="35">
        <v>36490.783954037586</v>
      </c>
      <c r="G35" s="75" cm="1">
        <f t="array" ref="G35">MIN(_xlfn._xlws.FILTER(CrowdfundingTable[goal],CrowdfundingTable[Subcategory]=A35))</f>
        <v>100</v>
      </c>
      <c r="H35" s="75" cm="1">
        <f t="array" ref="H35">_xlfn.QUARTILE.EXC(_xlfn._xlws.FILTER(CrowdfundingTable[goal],CrowdfundingTable[Subcategory]=A35),1)</f>
        <v>3750</v>
      </c>
      <c r="I35" s="75" cm="1">
        <f t="array" ref="I35">MEDIAN(_xlfn._xlws.FILTER(CrowdfundingTable[goal],CrowdfundingTable[Subcategory]=A35))</f>
        <v>8600</v>
      </c>
      <c r="J35" s="75" cm="1">
        <f t="array" ref="J35">_xlfn.QUARTILE.EXC(_xlfn._xlws.FILTER(CrowdfundingTable[goal],CrowdfundingTable[Subcategory]=A35),3)</f>
        <v>30450</v>
      </c>
      <c r="K35" s="75" cm="1">
        <f t="array" ref="K35">MAX(_xlfn._xlws.FILTER(CrowdfundingTable[goal],CrowdfundingTable[Subcategory]=A35))</f>
        <v>158100</v>
      </c>
      <c r="L35" s="75">
        <f t="shared" si="0"/>
        <v>26700</v>
      </c>
      <c r="M35" s="75">
        <f t="shared" si="1"/>
        <v>70500</v>
      </c>
      <c r="N35" s="75">
        <f t="shared" si="2"/>
        <v>-36300</v>
      </c>
      <c r="O35" s="75" cm="1">
        <f t="array" ref="O35">SUMPRODUCT(--_xlfn._xlws.FILTER(CrowdfundingTable[goal],CrowdfundingTable[Subcategory]=A35) &gt; M35)</f>
        <v>0</v>
      </c>
      <c r="P35" s="76" cm="1">
        <f t="array" ref="P35">_xlfn.SKEW.P(_xlfn._xlws.FILTER(CrowdfundingTable[goal],CrowdfundingTable[Subcategory]=A35))</f>
        <v>1.8173189518486996</v>
      </c>
    </row>
    <row r="36" spans="1:16" x14ac:dyDescent="0.2">
      <c r="A36" s="22" t="s">
        <v>2067</v>
      </c>
      <c r="B36" s="66">
        <v>51</v>
      </c>
      <c r="C36" s="66">
        <v>1994600</v>
      </c>
      <c r="D36" s="35">
        <v>39109.803921568629</v>
      </c>
      <c r="E36" s="35">
        <v>3079851864.6674356</v>
      </c>
      <c r="F36" s="35">
        <v>55496.413079292215</v>
      </c>
      <c r="G36" s="75" cm="1">
        <f t="array" ref="G36">MIN(_xlfn._xlws.FILTER(CrowdfundingTable[goal],CrowdfundingTable[Subcategory]=A36))</f>
        <v>100</v>
      </c>
      <c r="H36" s="75" cm="1">
        <f t="array" ref="H36">_xlfn.QUARTILE.EXC(_xlfn._xlws.FILTER(CrowdfundingTable[goal],CrowdfundingTable[Subcategory]=A36),1)</f>
        <v>2900</v>
      </c>
      <c r="I36" s="75" cm="1">
        <f t="array" ref="I36">MEDIAN(_xlfn._xlws.FILTER(CrowdfundingTable[goal],CrowdfundingTable[Subcategory]=A36))</f>
        <v>7600</v>
      </c>
      <c r="J36" s="75" cm="1">
        <f t="array" ref="J36">_xlfn.QUARTILE.EXC(_xlfn._xlws.FILTER(CrowdfundingTable[goal],CrowdfundingTable[Subcategory]=A36),3)</f>
        <v>69900</v>
      </c>
      <c r="K36" s="75" cm="1">
        <f t="array" ref="K36">MAX(_xlfn._xlws.FILTER(CrowdfundingTable[goal],CrowdfundingTable[Subcategory]=A36))</f>
        <v>193400</v>
      </c>
      <c r="L36" s="75">
        <f t="shared" si="0"/>
        <v>67000</v>
      </c>
      <c r="M36" s="75">
        <f t="shared" si="1"/>
        <v>170400</v>
      </c>
      <c r="N36" s="75">
        <f t="shared" si="2"/>
        <v>-97600</v>
      </c>
      <c r="O36" s="75" cm="1">
        <f t="array" ref="O36">SUMPRODUCT(--_xlfn._xlws.FILTER(CrowdfundingTable[goal],CrowdfundingTable[Subcategory]=A36) &gt; M36)</f>
        <v>0</v>
      </c>
      <c r="P36" s="76" cm="1">
        <f t="array" ref="P36">_xlfn.SKEW.P(_xlfn._xlws.FILTER(CrowdfundingTable[goal],CrowdfundingTable[Subcategory]=A36))</f>
        <v>1.4425206791081719</v>
      </c>
    </row>
    <row r="37" spans="1:16" x14ac:dyDescent="0.2">
      <c r="A37" s="14" t="s">
        <v>2043</v>
      </c>
      <c r="B37" s="66">
        <v>344</v>
      </c>
      <c r="C37" s="66">
        <v>15637900</v>
      </c>
      <c r="D37" s="35">
        <v>45459.011627906977</v>
      </c>
      <c r="E37" s="35">
        <v>3406507128.0928879</v>
      </c>
      <c r="F37" s="35">
        <v>58365.290439548815</v>
      </c>
      <c r="G37" s="80" cm="1">
        <f t="array" ref="G37">MIN(_xlfn._xlws.FILTER(CrowdfundingTable[goal],CrowdfundingTable[Primary Category]=A37))</f>
        <v>100</v>
      </c>
      <c r="H37" s="80" cm="1">
        <f t="array" ref="H37">_xlfn.QUARTILE.EXC(_xlfn._xlws.FILTER(CrowdfundingTable[goal],CrowdfundingTable[Primary Category]=A37),1)</f>
        <v>4900</v>
      </c>
      <c r="I37" s="80" cm="1">
        <f t="array" ref="I37">MEDIAN(_xlfn._xlws.FILTER(CrowdfundingTable[goal],CrowdfundingTable[Primary Category]=A37))</f>
        <v>8550</v>
      </c>
      <c r="J37" s="80" cm="1">
        <f t="array" ref="J37">_xlfn.QUARTILE.EXC(_xlfn._xlws.FILTER(CrowdfundingTable[goal],CrowdfundingTable[Primary Category]=A37),3)</f>
        <v>82650</v>
      </c>
      <c r="K37" s="80" cm="1">
        <f t="array" ref="K37">MAX(_xlfn._xlws.FILTER(CrowdfundingTable[goal],CrowdfundingTable[Primary Category]=A37))</f>
        <v>199200</v>
      </c>
      <c r="L37" s="80">
        <f t="shared" si="0"/>
        <v>77750</v>
      </c>
      <c r="M37" s="80">
        <f t="shared" si="1"/>
        <v>199275</v>
      </c>
      <c r="N37" s="80">
        <f t="shared" si="2"/>
        <v>-111725</v>
      </c>
      <c r="O37" s="80" cm="1">
        <f t="array" ref="O37">SUMPRODUCT(--_xlfn._xlws.FILTER(CrowdfundingTable[goal],CrowdfundingTable[Primary Category]=A37) &gt; M37)</f>
        <v>0</v>
      </c>
      <c r="P37" s="81" cm="1">
        <f t="array" ref="P37">_xlfn.SKEW.P(_xlfn._xlws.FILTER(CrowdfundingTable[goal],CrowdfundingTable[Primary Category]=A37))</f>
        <v>1.2168944693161601</v>
      </c>
    </row>
    <row r="38" spans="1:16" x14ac:dyDescent="0.2">
      <c r="A38" s="22" t="s">
        <v>2058</v>
      </c>
      <c r="B38" s="66">
        <v>344</v>
      </c>
      <c r="C38" s="66">
        <v>15637900</v>
      </c>
      <c r="D38" s="35">
        <v>45459.011627906977</v>
      </c>
      <c r="E38" s="35">
        <v>3406507128.0928879</v>
      </c>
      <c r="F38" s="35">
        <v>58365.290439548815</v>
      </c>
      <c r="G38" s="75" cm="1">
        <f t="array" ref="G38">MIN(_xlfn._xlws.FILTER(CrowdfundingTable[goal],CrowdfundingTable[Subcategory]=A38))</f>
        <v>100</v>
      </c>
      <c r="H38" s="75" cm="1">
        <f t="array" ref="H38">_xlfn.QUARTILE.EXC(_xlfn._xlws.FILTER(CrowdfundingTable[goal],CrowdfundingTable[Subcategory]=A38),1)</f>
        <v>4900</v>
      </c>
      <c r="I38" s="75" cm="1">
        <f t="array" ref="I38">MEDIAN(_xlfn._xlws.FILTER(CrowdfundingTable[goal],CrowdfundingTable[Subcategory]=A38))</f>
        <v>8550</v>
      </c>
      <c r="J38" s="75" cm="1">
        <f t="array" ref="J38">_xlfn.QUARTILE.EXC(_xlfn._xlws.FILTER(CrowdfundingTable[goal],CrowdfundingTable[Subcategory]=A38),3)</f>
        <v>82650</v>
      </c>
      <c r="K38" s="75" cm="1">
        <f t="array" ref="K38">MAX(_xlfn._xlws.FILTER(CrowdfundingTable[goal],CrowdfundingTable[Subcategory]=A38))</f>
        <v>199200</v>
      </c>
      <c r="L38" s="75">
        <f t="shared" si="0"/>
        <v>77750</v>
      </c>
      <c r="M38" s="75">
        <f t="shared" si="1"/>
        <v>199275</v>
      </c>
      <c r="N38" s="75">
        <f t="shared" si="2"/>
        <v>-111725</v>
      </c>
      <c r="O38" s="75" cm="1">
        <f t="array" ref="O38">SUMPRODUCT(--_xlfn._xlws.FILTER(CrowdfundingTable[goal],CrowdfundingTable[Subcategory]=A38) &gt; M38)</f>
        <v>0</v>
      </c>
      <c r="P38" s="76" cm="1">
        <f t="array" ref="P38">_xlfn.SKEW.P(_xlfn._xlws.FILTER(CrowdfundingTable[goal],CrowdfundingTable[Subcategory]=A38))</f>
        <v>1.2168944693161601</v>
      </c>
    </row>
    <row r="39" spans="1:16" x14ac:dyDescent="0.2">
      <c r="A39" s="14" t="s">
        <v>2033</v>
      </c>
      <c r="B39" s="66">
        <v>1000</v>
      </c>
      <c r="C39" s="66">
        <v>43983100</v>
      </c>
      <c r="D39" s="35">
        <v>43983.1</v>
      </c>
      <c r="E39" s="35">
        <v>3473091064.3899999</v>
      </c>
      <c r="F39" s="35">
        <v>58932.937008009365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49"/>
      <c r="F40" s="49"/>
      <c r="G40" s="49"/>
      <c r="H40" s="49"/>
      <c r="I40" s="49"/>
      <c r="J40" s="49"/>
    </row>
    <row r="41" spans="1:16" x14ac:dyDescent="0.2">
      <c r="A41" s="17" t="s">
        <v>2105</v>
      </c>
      <c r="B41" s="78">
        <f>SUM(B6,B13,B15,B20,B27,B29,B34,B37)-GETPIVOTDATA("Count of goal",$A$5,"Primary Category","music","Subcategory","world music")</f>
        <v>993</v>
      </c>
      <c r="C41" s="79">
        <f>SUM(C6,C13,C15,C20,C27,C29,C34,C37)-GETPIVOTDATA("Sum of goal",$A$5,"Primary Category","music","Subcategory","world music")</f>
        <v>43813100</v>
      </c>
      <c r="D41" s="79">
        <f>(SUM(D6,D13,D15,D20,D27,D29,D34,D37)-GETPIVOTDATA("Mean of goal",$A$5,"Primary Category","music","Subcategory","world music"))/8</f>
        <v>37698.354361954021</v>
      </c>
      <c r="E41" s="35"/>
      <c r="F41" s="35"/>
    </row>
  </sheetData>
  <pageMargins left="0.7" right="0.7" top="0.75" bottom="0.75" header="0.3" footer="0.3"/>
  <ignoredErrors>
    <ignoredError sqref="G13:K13 O13:P15 G15:K15 G18:P20 G27:P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9A96-90C4-A448-94DC-6A90C85211DD}">
  <dimension ref="A1:P41"/>
  <sheetViews>
    <sheetView zoomScale="120" zoomScaleNormal="120" workbookViewId="0"/>
  </sheetViews>
  <sheetFormatPr baseColWidth="10" defaultRowHeight="16" x14ac:dyDescent="0.2"/>
  <cols>
    <col min="1" max="1" width="20.5" style="5" bestFit="1" customWidth="1"/>
    <col min="2" max="2" width="16.33203125" style="69" bestFit="1" customWidth="1"/>
    <col min="3" max="3" width="14.6640625" style="88" bestFit="1" customWidth="1"/>
    <col min="4" max="4" width="15.83203125" style="86" bestFit="1" customWidth="1"/>
    <col min="5" max="5" width="15" style="35" bestFit="1" customWidth="1"/>
    <col min="6" max="6" width="17.33203125" style="35" bestFit="1" customWidth="1"/>
    <col min="7" max="7" width="14.83203125" style="30" customWidth="1"/>
    <col min="8" max="8" width="12.83203125" style="30" customWidth="1"/>
    <col min="9" max="9" width="16.83203125" style="30" customWidth="1"/>
    <col min="10" max="16" width="12.83203125" style="30" customWidth="1"/>
    <col min="17" max="16384" width="10.83203125" style="5"/>
  </cols>
  <sheetData>
    <row r="1" spans="1:16" x14ac:dyDescent="0.2">
      <c r="D1" s="84"/>
    </row>
    <row r="2" spans="1:16" x14ac:dyDescent="0.2">
      <c r="D2" s="84"/>
    </row>
    <row r="3" spans="1:16" x14ac:dyDescent="0.2">
      <c r="D3" s="85"/>
    </row>
    <row r="5" spans="1:16" x14ac:dyDescent="0.2">
      <c r="A5" s="13" t="s">
        <v>2034</v>
      </c>
      <c r="B5" s="69" t="s">
        <v>2175</v>
      </c>
      <c r="C5" s="69" t="s">
        <v>2104</v>
      </c>
      <c r="D5" s="35" t="s">
        <v>2176</v>
      </c>
      <c r="E5" s="35" t="s">
        <v>2177</v>
      </c>
      <c r="F5" s="35" t="s">
        <v>2117</v>
      </c>
      <c r="G5" s="70" t="s">
        <v>2178</v>
      </c>
      <c r="H5" s="71" t="s">
        <v>2168</v>
      </c>
      <c r="I5" s="70" t="s">
        <v>2179</v>
      </c>
      <c r="J5" s="72" t="s">
        <v>2169</v>
      </c>
      <c r="K5" s="72" t="s">
        <v>2180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9">
        <v>178</v>
      </c>
      <c r="C6" s="69">
        <v>7510076</v>
      </c>
      <c r="D6" s="35">
        <v>42191.438202247191</v>
      </c>
      <c r="E6" s="35">
        <v>3110722189.6282034</v>
      </c>
      <c r="F6" s="35">
        <v>55931.179955946951</v>
      </c>
      <c r="G6" s="80" cm="1">
        <f t="array" ref="G6">MIN(_xlfn._xlws.FILTER(CrowdfundingTable[pledged],CrowdfundingTable[Primary Category]=A6))</f>
        <v>4</v>
      </c>
      <c r="H6" s="80" cm="1">
        <f t="array" ref="H6">_xlfn.QUARTILE.EXC(_xlfn._xlws.FILTER(CrowdfundingTable[pledged],CrowdfundingTable[Primary Category]=A6),1)</f>
        <v>6129.25</v>
      </c>
      <c r="I6" s="80" cm="1">
        <f t="array" ref="I6">MEDIAN(_xlfn._xlws.FILTER(CrowdfundingTable[pledged],CrowdfundingTable[Primary Category]=A6))</f>
        <v>12402.5</v>
      </c>
      <c r="J6" s="80" cm="1">
        <f t="array" ref="J6">_xlfn.QUARTILE.EXC(_xlfn._xlws.FILTER(CrowdfundingTable[pledged],CrowdfundingTable[Primary Category]=A6),3)</f>
        <v>66350.5</v>
      </c>
      <c r="K6" s="80" cm="1">
        <f t="array" ref="K6">MAX(_xlfn._xlws.FILTER(CrowdfundingTable[pledged],CrowdfundingTable[Primary Category]=A6))</f>
        <v>199110</v>
      </c>
      <c r="L6" s="80">
        <f>J6-H6</f>
        <v>60221.25</v>
      </c>
      <c r="M6" s="80">
        <f>J6+(1.5*L6)</f>
        <v>156682.375</v>
      </c>
      <c r="N6" s="80">
        <f>H6-(1.5*L6)</f>
        <v>-84202.625</v>
      </c>
      <c r="O6" s="80" cm="1">
        <f t="array" ref="O6">SUMPRODUCT(--_xlfn._xlws.FILTER(CrowdfundingTable[pledged],CrowdfundingTable[Primary Category]=A6) &gt; M6)</f>
        <v>0</v>
      </c>
      <c r="P6" s="81" cm="1">
        <f t="array" ref="P6">_xlfn.SKEW.P(_xlfn._xlws.FILTER(CrowdfundingTable[pledged],CrowdfundingTable[Primary Category]=A6))</f>
        <v>1.470466215140686</v>
      </c>
    </row>
    <row r="7" spans="1:16" x14ac:dyDescent="0.2">
      <c r="A7" s="22" t="s">
        <v>2045</v>
      </c>
      <c r="B7" s="69">
        <v>34</v>
      </c>
      <c r="C7" s="69">
        <v>1700624</v>
      </c>
      <c r="D7" s="35">
        <v>50018.352941176468</v>
      </c>
      <c r="E7" s="35">
        <v>4059822161.1695499</v>
      </c>
      <c r="F7" s="35">
        <v>64674.933901353048</v>
      </c>
      <c r="G7" s="75" cm="1">
        <f t="array" ref="G7">MIN(_xlfn._xlws.FILTER(CrowdfundingTable[pledged],CrowdfundingTable[Subcategory]=A7))</f>
        <v>4</v>
      </c>
      <c r="H7" s="75" cm="1">
        <f t="array" ref="H7">_xlfn.QUARTILE.EXC(_xlfn._xlws.FILTER(CrowdfundingTable[pledged],CrowdfundingTable[Subcategory]=A7),1)</f>
        <v>5291.75</v>
      </c>
      <c r="I7" s="75" cm="1">
        <f t="array" ref="I7">MEDIAN(_xlfn._xlws.FILTER(CrowdfundingTable[pledged],CrowdfundingTable[Subcategory]=A7))</f>
        <v>12075</v>
      </c>
      <c r="J7" s="75" cm="1">
        <f t="array" ref="J7">_xlfn.QUARTILE.EXC(_xlfn._xlws.FILTER(CrowdfundingTable[pledged],CrowdfundingTable[Subcategory]=A7),3)</f>
        <v>120118.75</v>
      </c>
      <c r="K7" s="75" cm="1">
        <f t="array" ref="K7">MAX(_xlfn._xlws.FILTER(CrowdfundingTable[pledged],CrowdfundingTable[Subcategory]=A7))</f>
        <v>188480</v>
      </c>
      <c r="L7" s="75">
        <f t="shared" ref="L7:L38" si="0">J7-H7</f>
        <v>114827</v>
      </c>
      <c r="M7" s="75">
        <f t="shared" ref="M7:M38" si="1">J7+(1.5*L7)</f>
        <v>292359.25</v>
      </c>
      <c r="N7" s="75">
        <f t="shared" ref="N7:N38" si="2">H7-(1.5*L7)</f>
        <v>-166948.75</v>
      </c>
      <c r="O7" s="75" cm="1">
        <f t="array" ref="O7">SUMPRODUCT(--_xlfn._xlws.FILTER(CrowdfundingTable[pledged],CrowdfundingTable[Subcategory]=A7) &gt; M7)</f>
        <v>0</v>
      </c>
      <c r="P7" s="76" cm="1">
        <f t="array" ref="P7">_xlfn.SKEW.P(_xlfn._xlws.FILTER(CrowdfundingTable[pledged],CrowdfundingTable[Subcategory]=A7))</f>
        <v>1.064309674917405</v>
      </c>
    </row>
    <row r="8" spans="1:16" x14ac:dyDescent="0.2">
      <c r="A8" s="22" t="s">
        <v>2047</v>
      </c>
      <c r="B8" s="69">
        <v>60</v>
      </c>
      <c r="C8" s="69">
        <v>2448783</v>
      </c>
      <c r="D8" s="35">
        <v>40813.050000000003</v>
      </c>
      <c r="E8" s="35">
        <v>2405802876.8141665</v>
      </c>
      <c r="F8" s="35">
        <v>49462.907281721418</v>
      </c>
      <c r="G8" s="75" cm="1">
        <f t="array" ref="G8">MIN(_xlfn._xlws.FILTER(CrowdfundingTable[pledged],CrowdfundingTable[Subcategory]=A8))</f>
        <v>663</v>
      </c>
      <c r="H8" s="75" cm="1">
        <f t="array" ref="H8">_xlfn.QUARTILE.EXC(_xlfn._xlws.FILTER(CrowdfundingTable[pledged],CrowdfundingTable[Subcategory]=A8),1)</f>
        <v>7226.25</v>
      </c>
      <c r="I8" s="75" cm="1">
        <f t="array" ref="I8">MEDIAN(_xlfn._xlws.FILTER(CrowdfundingTable[pledged],CrowdfundingTable[Subcategory]=A8))</f>
        <v>13946.5</v>
      </c>
      <c r="J8" s="75" cm="1">
        <f t="array" ref="J8">_xlfn.QUARTILE.EXC(_xlfn._xlws.FILTER(CrowdfundingTable[pledged],CrowdfundingTable[Subcategory]=A8),3)</f>
        <v>74825.25</v>
      </c>
      <c r="K8" s="75" cm="1">
        <f t="array" ref="K8">MAX(_xlfn._xlws.FILTER(CrowdfundingTable[pledged],CrowdfundingTable[Subcategory]=A8))</f>
        <v>199110</v>
      </c>
      <c r="L8" s="75">
        <f t="shared" si="0"/>
        <v>67599</v>
      </c>
      <c r="M8" s="75">
        <f t="shared" si="1"/>
        <v>176223.75</v>
      </c>
      <c r="N8" s="75">
        <f t="shared" si="2"/>
        <v>-94172.25</v>
      </c>
      <c r="O8" s="75" cm="1">
        <f t="array" ref="O8">SUMPRODUCT(--_xlfn._xlws.FILTER(CrowdfundingTable[pledged],CrowdfundingTable[Subcategory]=A8) &gt; M8)</f>
        <v>0</v>
      </c>
      <c r="P8" s="76" cm="1">
        <f t="array" ref="P8">_xlfn.SKEW.P(_xlfn._xlws.FILTER(CrowdfundingTable[pledged],CrowdfundingTable[Subcategory]=A8))</f>
        <v>1.6133619250442885</v>
      </c>
    </row>
    <row r="9" spans="1:16" x14ac:dyDescent="0.2">
      <c r="A9" s="22" t="s">
        <v>2048</v>
      </c>
      <c r="B9" s="69">
        <v>37</v>
      </c>
      <c r="C9" s="69">
        <v>1208745</v>
      </c>
      <c r="D9" s="35">
        <v>32668.783783783783</v>
      </c>
      <c r="E9" s="35">
        <v>2424067922.4397368</v>
      </c>
      <c r="F9" s="35">
        <v>49913.957391770768</v>
      </c>
      <c r="G9" s="75" cm="1">
        <f t="array" ref="G9">MIN(_xlfn._xlws.FILTER(CrowdfundingTable[pledged],CrowdfundingTable[Subcategory]=A9))</f>
        <v>1022</v>
      </c>
      <c r="H9" s="75" cm="1">
        <f t="array" ref="H9">_xlfn.QUARTILE.EXC(_xlfn._xlws.FILTER(CrowdfundingTable[pledged],CrowdfundingTable[Subcategory]=A9),1)</f>
        <v>6189.5</v>
      </c>
      <c r="I9" s="75" cm="1">
        <f t="array" ref="I9">MEDIAN(_xlfn._xlws.FILTER(CrowdfundingTable[pledged],CrowdfundingTable[Subcategory]=A9))</f>
        <v>11579</v>
      </c>
      <c r="J9" s="75" cm="1">
        <f t="array" ref="J9">_xlfn.QUARTILE.EXC(_xlfn._xlws.FILTER(CrowdfundingTable[pledged],CrowdfundingTable[Subcategory]=A9),3)</f>
        <v>29347.5</v>
      </c>
      <c r="K9" s="75" cm="1">
        <f t="array" ref="K9">MAX(_xlfn._xlws.FILTER(CrowdfundingTable[pledged],CrowdfundingTable[Subcategory]=A9))</f>
        <v>188628</v>
      </c>
      <c r="L9" s="75">
        <f t="shared" si="0"/>
        <v>23158</v>
      </c>
      <c r="M9" s="75">
        <f t="shared" si="1"/>
        <v>64084.5</v>
      </c>
      <c r="N9" s="75">
        <f t="shared" si="2"/>
        <v>-28547.5</v>
      </c>
      <c r="O9" s="75" cm="1">
        <f t="array" ref="O9">SUMPRODUCT(--_xlfn._xlws.FILTER(CrowdfundingTable[pledged],CrowdfundingTable[Subcategory]=A9) &gt; M9)</f>
        <v>0</v>
      </c>
      <c r="P9" s="76" cm="1">
        <f t="array" ref="P9">_xlfn.SKEW.P(_xlfn._xlws.FILTER(CrowdfundingTable[pledged],CrowdfundingTable[Subcategory]=A9))</f>
        <v>2.0111986850192172</v>
      </c>
    </row>
    <row r="10" spans="1:16" x14ac:dyDescent="0.2">
      <c r="A10" s="22" t="s">
        <v>2061</v>
      </c>
      <c r="B10" s="69">
        <v>14</v>
      </c>
      <c r="C10" s="69">
        <v>559713</v>
      </c>
      <c r="D10" s="35">
        <v>39979.5</v>
      </c>
      <c r="E10" s="35">
        <v>2770066922.6785712</v>
      </c>
      <c r="F10" s="35">
        <v>54618.211190534668</v>
      </c>
      <c r="G10" s="75" cm="1">
        <f t="array" ref="G10">MIN(_xlfn._xlws.FILTER(CrowdfundingTable[pledged],CrowdfundingTable[Subcategory]=A10))</f>
        <v>824</v>
      </c>
      <c r="H10" s="75" cm="1">
        <f t="array" ref="H10">_xlfn.QUARTILE.EXC(_xlfn._xlws.FILTER(CrowdfundingTable[pledged],CrowdfundingTable[Subcategory]=A10),1)</f>
        <v>5906.75</v>
      </c>
      <c r="I10" s="75" cm="1">
        <f t="array" ref="I10">MEDIAN(_xlfn._xlws.FILTER(CrowdfundingTable[pledged],CrowdfundingTable[Subcategory]=A10))</f>
        <v>12847.5</v>
      </c>
      <c r="J10" s="75" cm="1">
        <f t="array" ref="J10">_xlfn.QUARTILE.EXC(_xlfn._xlws.FILTER(CrowdfundingTable[pledged],CrowdfundingTable[Subcategory]=A10),3)</f>
        <v>68658.25</v>
      </c>
      <c r="K10" s="75" cm="1">
        <f t="array" ref="K10">MAX(_xlfn._xlws.FILTER(CrowdfundingTable[pledged],CrowdfundingTable[Subcategory]=A10))</f>
        <v>186885</v>
      </c>
      <c r="L10" s="75">
        <f t="shared" si="0"/>
        <v>62751.5</v>
      </c>
      <c r="M10" s="75">
        <f t="shared" si="1"/>
        <v>162785.5</v>
      </c>
      <c r="N10" s="75">
        <f t="shared" si="2"/>
        <v>-88220.5</v>
      </c>
      <c r="O10" s="75" cm="1">
        <f t="array" ref="O10">SUMPRODUCT(--_xlfn._xlws.FILTER(CrowdfundingTable[pledged],CrowdfundingTable[Subcategory]=A10) &gt; M10)</f>
        <v>0</v>
      </c>
      <c r="P10" s="76" cm="1">
        <f t="array" ref="P10">_xlfn.SKEW.P(_xlfn._xlws.FILTER(CrowdfundingTable[pledged],CrowdfundingTable[Subcategory]=A10))</f>
        <v>1.6383374281391734</v>
      </c>
    </row>
    <row r="11" spans="1:16" x14ac:dyDescent="0.2">
      <c r="A11" s="22" t="s">
        <v>2062</v>
      </c>
      <c r="B11" s="69">
        <v>16</v>
      </c>
      <c r="C11" s="69">
        <v>855820</v>
      </c>
      <c r="D11" s="35">
        <v>53488.75</v>
      </c>
      <c r="E11" s="35">
        <v>4066497151.4375</v>
      </c>
      <c r="F11" s="35">
        <v>65860.435479378168</v>
      </c>
      <c r="G11" s="75" cm="1">
        <f t="array" ref="G11">MIN(_xlfn._xlws.FILTER(CrowdfundingTable[pledged],CrowdfundingTable[Subcategory]=A11))</f>
        <v>2097</v>
      </c>
      <c r="H11" s="75" cm="1">
        <f t="array" ref="H11">_xlfn.QUARTILE.EXC(_xlfn._xlws.FILTER(CrowdfundingTable[pledged],CrowdfundingTable[Subcategory]=A11),1)</f>
        <v>6580.5</v>
      </c>
      <c r="I11" s="75" cm="1">
        <f t="array" ref="I11">MEDIAN(_xlfn._xlws.FILTER(CrowdfundingTable[pledged],CrowdfundingTable[Subcategory]=A11))</f>
        <v>14263.5</v>
      </c>
      <c r="J11" s="75" cm="1">
        <f t="array" ref="J11">_xlfn.QUARTILE.EXC(_xlfn._xlws.FILTER(CrowdfundingTable[pledged],CrowdfundingTable[Subcategory]=A11),3)</f>
        <v>128490.75</v>
      </c>
      <c r="K11" s="75" cm="1">
        <f t="array" ref="K11">MAX(_xlfn._xlws.FILTER(CrowdfundingTable[pledged],CrowdfundingTable[Subcategory]=A11))</f>
        <v>174039</v>
      </c>
      <c r="L11" s="75">
        <f t="shared" si="0"/>
        <v>121910.25</v>
      </c>
      <c r="M11" s="75">
        <f t="shared" si="1"/>
        <v>311356.125</v>
      </c>
      <c r="N11" s="75">
        <f t="shared" si="2"/>
        <v>-176284.875</v>
      </c>
      <c r="O11" s="75" cm="1">
        <f t="array" ref="O11">SUMPRODUCT(--_xlfn._xlws.FILTER(CrowdfundingTable[pledged],CrowdfundingTable[Subcategory]=A11) &gt; M11)</f>
        <v>0</v>
      </c>
      <c r="P11" s="76" cm="1">
        <f t="array" ref="P11">_xlfn.SKEW.P(_xlfn._xlws.FILTER(CrowdfundingTable[pledged],CrowdfundingTable[Subcategory]=A11))</f>
        <v>0.88596696363353611</v>
      </c>
    </row>
    <row r="12" spans="1:16" x14ac:dyDescent="0.2">
      <c r="A12" s="22" t="s">
        <v>2063</v>
      </c>
      <c r="B12" s="69">
        <v>17</v>
      </c>
      <c r="C12" s="69">
        <v>736391</v>
      </c>
      <c r="D12" s="35">
        <v>43317.117647058825</v>
      </c>
      <c r="E12" s="35">
        <v>4123932919.2802768</v>
      </c>
      <c r="F12" s="35">
        <v>66194.24995220729</v>
      </c>
      <c r="G12" s="75" cm="1">
        <f t="array" ref="G12">MIN(_xlfn._xlws.FILTER(CrowdfundingTable[pledged],CrowdfundingTable[Subcategory]=A12))</f>
        <v>718</v>
      </c>
      <c r="H12" s="75" cm="1">
        <f t="array" ref="H12">_xlfn.QUARTILE.EXC(_xlfn._xlws.FILTER(CrowdfundingTable[pledged],CrowdfundingTable[Subcategory]=A12),1)</f>
        <v>3234</v>
      </c>
      <c r="I12" s="75" cm="1">
        <f t="array" ref="I12">MEDIAN(_xlfn._xlws.FILTER(CrowdfundingTable[pledged],CrowdfundingTable[Subcategory]=A12))</f>
        <v>9076</v>
      </c>
      <c r="J12" s="75" cm="1">
        <f t="array" ref="J12">_xlfn.QUARTILE.EXC(_xlfn._xlws.FILTER(CrowdfundingTable[pledged],CrowdfundingTable[Subcategory]=A12),3)</f>
        <v>65289</v>
      </c>
      <c r="K12" s="75" cm="1">
        <f t="array" ref="K12">MAX(_xlfn._xlws.FILTER(CrowdfundingTable[pledged],CrowdfundingTable[Subcategory]=A12))</f>
        <v>195936</v>
      </c>
      <c r="L12" s="75">
        <f t="shared" si="0"/>
        <v>62055</v>
      </c>
      <c r="M12" s="75">
        <f t="shared" si="1"/>
        <v>158371.5</v>
      </c>
      <c r="N12" s="75">
        <f t="shared" si="2"/>
        <v>-89848.5</v>
      </c>
      <c r="O12" s="75" cm="1">
        <f t="array" ref="O12">SUMPRODUCT(--_xlfn._xlws.FILTER(CrowdfundingTable[pledged],CrowdfundingTable[Subcategory]=A12) &gt; M12)</f>
        <v>0</v>
      </c>
      <c r="P12" s="76" cm="1">
        <f t="array" ref="P12">_xlfn.SKEW.P(_xlfn._xlws.FILTER(CrowdfundingTable[pledged],CrowdfundingTable[Subcategory]=A12))</f>
        <v>1.4333880871010203</v>
      </c>
    </row>
    <row r="13" spans="1:16" x14ac:dyDescent="0.2">
      <c r="A13" s="14" t="s">
        <v>2036</v>
      </c>
      <c r="B13" s="69">
        <v>46</v>
      </c>
      <c r="C13" s="69">
        <v>1735179</v>
      </c>
      <c r="D13" s="35">
        <v>37721.282608695656</v>
      </c>
      <c r="E13" s="35">
        <v>3038579316.3766541</v>
      </c>
      <c r="F13" s="35">
        <v>55732.425940246168</v>
      </c>
      <c r="G13" s="80" cm="1">
        <f t="array" ref="G13">MIN(_xlfn._xlws.FILTER(CrowdfundingTable[pledged],CrowdfundingTable[Primary Category]=A13))</f>
        <v>0</v>
      </c>
      <c r="H13" s="80" cm="1">
        <f t="array" ref="H13">_xlfn.QUARTILE.EXC(_xlfn._xlws.FILTER(CrowdfundingTable[pledged],CrowdfundingTable[Primary Category]=A13),1)</f>
        <v>6507.5</v>
      </c>
      <c r="I13" s="80" cm="1">
        <f t="array" ref="I13">MEDIAN(_xlfn._xlws.FILTER(CrowdfundingTable[pledged],CrowdfundingTable[Primary Category]=A13))</f>
        <v>10882.5</v>
      </c>
      <c r="J13" s="80" cm="1">
        <f t="array" ref="J13">_xlfn.QUARTILE.EXC(_xlfn._xlws.FILTER(CrowdfundingTable[pledged],CrowdfundingTable[Primary Category]=A13),3)</f>
        <v>52952.75</v>
      </c>
      <c r="K13" s="80" cm="1">
        <f t="array" ref="K13">MAX(_xlfn._xlws.FILTER(CrowdfundingTable[pledged],CrowdfundingTable[Primary Category]=A13))</f>
        <v>180667</v>
      </c>
      <c r="L13" s="80">
        <f t="shared" si="0"/>
        <v>46445.25</v>
      </c>
      <c r="M13" s="80">
        <f t="shared" si="1"/>
        <v>122620.625</v>
      </c>
      <c r="N13" s="80">
        <f t="shared" si="2"/>
        <v>-63160.375</v>
      </c>
      <c r="O13" s="80" cm="1">
        <f t="array" ref="O13">SUMPRODUCT(--_xlfn._xlws.FILTER(CrowdfundingTable[pledged],CrowdfundingTable[Primary Category]=A13) &gt; M13)</f>
        <v>0</v>
      </c>
      <c r="P13" s="81" cm="1">
        <f t="array" ref="P13">_xlfn.SKEW.P(_xlfn._xlws.FILTER(CrowdfundingTable[pledged],CrowdfundingTable[Primary Category]=A13))</f>
        <v>1.5385263262244167</v>
      </c>
    </row>
    <row r="14" spans="1:16" x14ac:dyDescent="0.2">
      <c r="A14" s="22" t="s">
        <v>2051</v>
      </c>
      <c r="B14" s="69">
        <v>46</v>
      </c>
      <c r="C14" s="69">
        <v>1735179</v>
      </c>
      <c r="D14" s="35">
        <v>37721.282608695656</v>
      </c>
      <c r="E14" s="35">
        <v>3038579316.3766541</v>
      </c>
      <c r="F14" s="35">
        <v>55732.425940246168</v>
      </c>
      <c r="G14" s="75" cm="1">
        <f t="array" ref="G14">MIN(_xlfn._xlws.FILTER(CrowdfundingTable[pledged],CrowdfundingTable[Subcategory]=A14))</f>
        <v>0</v>
      </c>
      <c r="H14" s="75" cm="1">
        <f t="array" ref="H14">_xlfn.QUARTILE.EXC(_xlfn._xlws.FILTER(CrowdfundingTable[pledged],CrowdfundingTable[Subcategory]=A14),1)</f>
        <v>6507.5</v>
      </c>
      <c r="I14" s="75" cm="1">
        <f t="array" ref="I14">MEDIAN(_xlfn._xlws.FILTER(CrowdfundingTable[pledged],CrowdfundingTable[Subcategory]=A14))</f>
        <v>10882.5</v>
      </c>
      <c r="J14" s="75" cm="1">
        <f t="array" ref="J14">_xlfn.QUARTILE.EXC(_xlfn._xlws.FILTER(CrowdfundingTable[pledged],CrowdfundingTable[Subcategory]=A14),3)</f>
        <v>52952.75</v>
      </c>
      <c r="K14" s="75" cm="1">
        <f t="array" ref="K14">MAX(_xlfn._xlws.FILTER(CrowdfundingTable[pledged],CrowdfundingTable[Subcategory]=A14))</f>
        <v>180667</v>
      </c>
      <c r="L14" s="75">
        <f t="shared" si="0"/>
        <v>46445.25</v>
      </c>
      <c r="M14" s="75">
        <f t="shared" si="1"/>
        <v>122620.625</v>
      </c>
      <c r="N14" s="75">
        <f t="shared" si="2"/>
        <v>-63160.375</v>
      </c>
      <c r="O14" s="75" cm="1">
        <f t="array" ref="O14">SUMPRODUCT(--_xlfn._xlws.FILTER(CrowdfundingTable[pledged],CrowdfundingTable[Subcategory]=A14) &gt; M14)</f>
        <v>0</v>
      </c>
      <c r="P14" s="76" cm="1">
        <f t="array" ref="P14">_xlfn.SKEW.P(_xlfn._xlws.FILTER(CrowdfundingTable[pledged],CrowdfundingTable[Subcategory]=A14))</f>
        <v>1.5385263262244167</v>
      </c>
    </row>
    <row r="15" spans="1:16" x14ac:dyDescent="0.2">
      <c r="A15" s="14" t="s">
        <v>2037</v>
      </c>
      <c r="B15" s="69">
        <v>48</v>
      </c>
      <c r="C15" s="69">
        <v>2015817</v>
      </c>
      <c r="D15" s="35">
        <v>41996.1875</v>
      </c>
      <c r="E15" s="35">
        <v>2220610091.2356772</v>
      </c>
      <c r="F15" s="35">
        <v>47622.023418303608</v>
      </c>
      <c r="G15" s="80" cm="1">
        <f t="array" ref="G15">MIN(_xlfn._xlws.FILTER(CrowdfundingTable[pledged],CrowdfundingTable[Primary Category]=A15))</f>
        <v>574</v>
      </c>
      <c r="H15" s="80" cm="1">
        <f t="array" ref="H15">_xlfn.QUARTILE.EXC(_xlfn._xlws.FILTER(CrowdfundingTable[pledged],CrowdfundingTable[Primary Category]=A15),1)</f>
        <v>6919.75</v>
      </c>
      <c r="I15" s="80" cm="1">
        <f t="array" ref="I15">MEDIAN(_xlfn._xlws.FILTER(CrowdfundingTable[pledged],CrowdfundingTable[Primary Category]=A15))</f>
        <v>14418.5</v>
      </c>
      <c r="J15" s="80" cm="1">
        <f t="array" ref="J15">_xlfn.QUARTILE.EXC(_xlfn._xlws.FILTER(CrowdfundingTable[pledged],CrowdfundingTable[Primary Category]=A15),3)</f>
        <v>67923.5</v>
      </c>
      <c r="K15" s="80" cm="1">
        <f t="array" ref="K15">MAX(_xlfn._xlws.FILTER(CrowdfundingTable[pledged],CrowdfundingTable[Primary Category]=A15))</f>
        <v>178338</v>
      </c>
      <c r="L15" s="80">
        <f t="shared" si="0"/>
        <v>61003.75</v>
      </c>
      <c r="M15" s="80">
        <f t="shared" si="1"/>
        <v>159429.125</v>
      </c>
      <c r="N15" s="80">
        <f t="shared" si="2"/>
        <v>-84585.875</v>
      </c>
      <c r="O15" s="80" cm="1">
        <f t="array" ref="O15">SUMPRODUCT(--_xlfn._xlws.FILTER(CrowdfundingTable[pledged],CrowdfundingTable[Primary Category]=A15) &gt; M15)</f>
        <v>0</v>
      </c>
      <c r="P15" s="81" cm="1">
        <f t="array" ref="P15">_xlfn.SKEW.P(_xlfn._xlws.FILTER(CrowdfundingTable[pledged],CrowdfundingTable[Primary Category]=A15))</f>
        <v>1.2497390120989915</v>
      </c>
    </row>
    <row r="16" spans="1:16" x14ac:dyDescent="0.2">
      <c r="A16" s="22" t="s">
        <v>2055</v>
      </c>
      <c r="B16" s="69">
        <v>13</v>
      </c>
      <c r="C16" s="69">
        <v>888866</v>
      </c>
      <c r="D16" s="35">
        <v>68374.307692307688</v>
      </c>
      <c r="E16" s="35">
        <v>2469651511.2899408</v>
      </c>
      <c r="F16" s="35">
        <v>51724.808398847032</v>
      </c>
      <c r="G16" s="75" cm="1">
        <f t="array" ref="G16">MIN(_xlfn._xlws.FILTER(CrowdfundingTable[pledged],CrowdfundingTable[Subcategory]=A16))</f>
        <v>4275</v>
      </c>
      <c r="H16" s="75" cm="1">
        <f t="array" ref="H16">_xlfn.QUARTILE.EXC(_xlfn._xlws.FILTER(CrowdfundingTable[pledged],CrowdfundingTable[Subcategory]=A16),1)</f>
        <v>20986.5</v>
      </c>
      <c r="I16" s="75" cm="1">
        <f t="array" ref="I16">MEDIAN(_xlfn._xlws.FILTER(CrowdfundingTable[pledged],CrowdfundingTable[Subcategory]=A16))</f>
        <v>57034</v>
      </c>
      <c r="J16" s="75" cm="1">
        <f t="array" ref="J16">_xlfn.QUARTILE.EXC(_xlfn._xlws.FILTER(CrowdfundingTable[pledged],CrowdfundingTable[Subcategory]=A16),3)</f>
        <v>107511.5</v>
      </c>
      <c r="K16" s="75" cm="1">
        <f t="array" ref="K16">MAX(_xlfn._xlws.FILTER(CrowdfundingTable[pledged],CrowdfundingTable[Subcategory]=A16))</f>
        <v>165798</v>
      </c>
      <c r="L16" s="75">
        <f t="shared" si="0"/>
        <v>86525</v>
      </c>
      <c r="M16" s="75">
        <f t="shared" si="1"/>
        <v>237299</v>
      </c>
      <c r="N16" s="75">
        <f t="shared" si="2"/>
        <v>-108801</v>
      </c>
      <c r="O16" s="75" cm="1">
        <f t="array" ref="O16">SUMPRODUCT(--_xlfn._xlws.FILTER(CrowdfundingTable[pledged],CrowdfundingTable[Subcategory]=A16) &gt; M16)</f>
        <v>0</v>
      </c>
      <c r="P16" s="76" cm="1">
        <f t="array" ref="P16">_xlfn.SKEW.P(_xlfn._xlws.FILTER(CrowdfundingTable[pledged],CrowdfundingTable[Subcategory]=A16))</f>
        <v>0.46922070102873453</v>
      </c>
    </row>
    <row r="17" spans="1:16" x14ac:dyDescent="0.2">
      <c r="A17" s="22" t="s">
        <v>2065</v>
      </c>
      <c r="B17" s="69">
        <v>35</v>
      </c>
      <c r="C17" s="69">
        <v>1126951</v>
      </c>
      <c r="D17" s="35">
        <v>32198.6</v>
      </c>
      <c r="E17" s="35">
        <v>1773674330.8685715</v>
      </c>
      <c r="F17" s="35">
        <v>42729.863362207718</v>
      </c>
      <c r="G17" s="75" cm="1">
        <f t="array" ref="G17">MIN(_xlfn._xlws.FILTER(CrowdfundingTable[pledged],CrowdfundingTable[Subcategory]=A17))</f>
        <v>574</v>
      </c>
      <c r="H17" s="75" cm="1">
        <f t="array" ref="H17">_xlfn.QUARTILE.EXC(_xlfn._xlws.FILTER(CrowdfundingTable[pledged],CrowdfundingTable[Subcategory]=A17),1)</f>
        <v>6226</v>
      </c>
      <c r="I17" s="75" cm="1">
        <f t="array" ref="I17">MEDIAN(_xlfn._xlws.FILTER(CrowdfundingTable[pledged],CrowdfundingTable[Subcategory]=A17))</f>
        <v>10850</v>
      </c>
      <c r="J17" s="75" cm="1">
        <f t="array" ref="J17">_xlfn.QUARTILE.EXC(_xlfn._xlws.FILTER(CrowdfundingTable[pledged],CrowdfundingTable[Subcategory]=A17),3)</f>
        <v>47260</v>
      </c>
      <c r="K17" s="75" cm="1">
        <f t="array" ref="K17">MAX(_xlfn._xlws.FILTER(CrowdfundingTable[pledged],CrowdfundingTable[Subcategory]=A17))</f>
        <v>178338</v>
      </c>
      <c r="L17" s="75">
        <f t="shared" si="0"/>
        <v>41034</v>
      </c>
      <c r="M17" s="75">
        <f t="shared" si="1"/>
        <v>108811</v>
      </c>
      <c r="N17" s="75">
        <f t="shared" si="2"/>
        <v>-55325</v>
      </c>
      <c r="O17" s="75" cm="1">
        <f t="array" ref="O17">SUMPRODUCT(--_xlfn._xlws.FILTER(CrowdfundingTable[pledged],CrowdfundingTable[Subcategory]=A17) &gt; M17)</f>
        <v>0</v>
      </c>
      <c r="P17" s="76" cm="1">
        <f t="array" ref="P17">_xlfn.SKEW.P(_xlfn._xlws.FILTER(CrowdfundingTable[pledged],CrowdfundingTable[Subcategory]=A17))</f>
        <v>1.7621101635304963</v>
      </c>
    </row>
    <row r="18" spans="1:16" x14ac:dyDescent="0.2">
      <c r="A18" s="23" t="s">
        <v>2038</v>
      </c>
      <c r="B18" s="77">
        <v>4</v>
      </c>
      <c r="C18" s="77">
        <v>36176</v>
      </c>
      <c r="D18" s="68">
        <v>9044</v>
      </c>
      <c r="E18" s="68">
        <v>10045638.5</v>
      </c>
      <c r="F18" s="68">
        <v>3659.8066433442445</v>
      </c>
      <c r="G18" s="82" cm="1">
        <f t="array" ref="G18">MIN(_xlfn._xlws.FILTER(CrowdfundingTable[pledged],CrowdfundingTable[Primary Category]=A18))</f>
        <v>4596</v>
      </c>
      <c r="H18" s="82" cm="1">
        <f t="array" ref="H18">_xlfn.QUARTILE.EXC(_xlfn._xlws.FILTER(CrowdfundingTable[pledged],CrowdfundingTable[Primary Category]=A18),1)</f>
        <v>5321</v>
      </c>
      <c r="I18" s="82" cm="1">
        <f t="array" ref="I18">MEDIAN(_xlfn._xlws.FILTER(CrowdfundingTable[pledged],CrowdfundingTable[Primary Category]=A18))</f>
        <v>9712.5</v>
      </c>
      <c r="J18" s="82" cm="1">
        <f t="array" ref="J18">_xlfn.QUARTILE.EXC(_xlfn._xlws.FILTER(CrowdfundingTable[pledged],CrowdfundingTable[Primary Category]=A18),3)</f>
        <v>12098.5</v>
      </c>
      <c r="K18" s="82" cm="1">
        <f t="array" ref="K18">MAX(_xlfn._xlws.FILTER(CrowdfundingTable[pledged],CrowdfundingTable[Primary Category]=A18))</f>
        <v>12155</v>
      </c>
      <c r="L18" s="82">
        <f t="shared" si="0"/>
        <v>6777.5</v>
      </c>
      <c r="M18" s="82">
        <f t="shared" si="1"/>
        <v>22264.75</v>
      </c>
      <c r="N18" s="82">
        <f t="shared" si="2"/>
        <v>-4845.25</v>
      </c>
      <c r="O18" s="82" cm="1">
        <f t="array" ref="O18">SUMPRODUCT(--_xlfn._xlws.FILTER(CrowdfundingTable[pledged],CrowdfundingTable[Primary Category]=A18) &gt; M18)</f>
        <v>0</v>
      </c>
      <c r="P18" s="83" cm="1">
        <f t="array" ref="P18">_xlfn.SKEW.P(_xlfn._xlws.FILTER(CrowdfundingTable[pledged],CrowdfundingTable[Primary Category]=A18))</f>
        <v>-0.29515283177999752</v>
      </c>
    </row>
    <row r="19" spans="1:16" x14ac:dyDescent="0.2">
      <c r="A19" s="24" t="s">
        <v>2046</v>
      </c>
      <c r="B19" s="77">
        <v>4</v>
      </c>
      <c r="C19" s="77">
        <v>36176</v>
      </c>
      <c r="D19" s="68">
        <v>9044</v>
      </c>
      <c r="E19" s="68">
        <v>10045638.5</v>
      </c>
      <c r="F19" s="68">
        <v>3659.8066433442445</v>
      </c>
      <c r="G19" s="77" cm="1">
        <f t="array" ref="G19">MIN(_xlfn._xlws.FILTER(CrowdfundingTable[pledged],CrowdfundingTable[Subcategory]=A19))</f>
        <v>4596</v>
      </c>
      <c r="H19" s="77" cm="1">
        <f t="array" ref="H19">_xlfn.QUARTILE.EXC(_xlfn._xlws.FILTER(CrowdfundingTable[pledged],CrowdfundingTable[Subcategory]=A19),1)</f>
        <v>5321</v>
      </c>
      <c r="I19" s="77" cm="1">
        <f t="array" ref="I19">MEDIAN(_xlfn._xlws.FILTER(CrowdfundingTable[pledged],CrowdfundingTable[Subcategory]=A19))</f>
        <v>9712.5</v>
      </c>
      <c r="J19" s="77" cm="1">
        <f t="array" ref="J19">_xlfn.QUARTILE.EXC(_xlfn._xlws.FILTER(CrowdfundingTable[pledged],CrowdfundingTable[Subcategory]=A19),3)</f>
        <v>12098.5</v>
      </c>
      <c r="K19" s="77" cm="1">
        <f t="array" ref="K19">MAX(_xlfn._xlws.FILTER(CrowdfundingTable[pledged],CrowdfundingTable[Subcategory]=A19))</f>
        <v>12155</v>
      </c>
      <c r="L19" s="77">
        <f t="shared" si="0"/>
        <v>6777.5</v>
      </c>
      <c r="M19" s="77">
        <f t="shared" si="1"/>
        <v>22264.75</v>
      </c>
      <c r="N19" s="77">
        <f t="shared" si="2"/>
        <v>-4845.25</v>
      </c>
      <c r="O19" s="77" cm="1">
        <f t="array" ref="O19">SUMPRODUCT(--_xlfn._xlws.FILTER(CrowdfundingTable[pledged],CrowdfundingTable[Subcategory]=A19) &gt; M19)</f>
        <v>0</v>
      </c>
      <c r="P19" s="68" cm="1">
        <f t="array" ref="P19">_xlfn.SKEW.P(_xlfn._xlws.FILTER(CrowdfundingTable[pledged],CrowdfundingTable[Subcategory]=A19))</f>
        <v>-0.29515283177999752</v>
      </c>
    </row>
    <row r="20" spans="1:16" x14ac:dyDescent="0.2">
      <c r="A20" s="14" t="s">
        <v>2039</v>
      </c>
      <c r="B20" s="69">
        <v>175</v>
      </c>
      <c r="C20" s="69">
        <v>7480097</v>
      </c>
      <c r="D20" s="35">
        <v>42743.411428571431</v>
      </c>
      <c r="E20" s="35">
        <v>3523949796.2078695</v>
      </c>
      <c r="F20" s="35">
        <v>59533.204022994993</v>
      </c>
      <c r="G20" s="80" cm="1">
        <f t="array" ref="G20">MIN(_xlfn._xlws.FILTER(CrowdfundingTable[pledged],CrowdfundingTable[Primary Category]=A20))</f>
        <v>1</v>
      </c>
      <c r="H20" s="80" cm="1">
        <f t="array" ref="H20">_xlfn.QUARTILE.EXC(_xlfn._xlws.FILTER(CrowdfundingTable[pledged],CrowdfundingTable[Primary Category]=A20),1)</f>
        <v>5028</v>
      </c>
      <c r="I20" s="80" cm="1">
        <f t="array" ref="I20">MEDIAN(_xlfn._xlws.FILTER(CrowdfundingTable[pledged],CrowdfundingTable[Primary Category]=A20))</f>
        <v>11075</v>
      </c>
      <c r="J20" s="80" cm="1">
        <f t="array" ref="J20">_xlfn.QUARTILE.EXC(_xlfn._xlws.FILTER(CrowdfundingTable[pledged],CrowdfundingTable[Primary Category]=A20),3)</f>
        <v>62804</v>
      </c>
      <c r="K20" s="80" cm="1">
        <f t="array" ref="K20">MAX(_xlfn._xlws.FILTER(CrowdfundingTable[pledged],CrowdfundingTable[Primary Category]=A20))</f>
        <v>198628</v>
      </c>
      <c r="L20" s="80">
        <f t="shared" si="0"/>
        <v>57776</v>
      </c>
      <c r="M20" s="80">
        <f t="shared" si="1"/>
        <v>149468</v>
      </c>
      <c r="N20" s="80">
        <f t="shared" si="2"/>
        <v>-81636</v>
      </c>
      <c r="O20" s="80" cm="1">
        <f t="array" ref="O20">SUMPRODUCT(--_xlfn._xlws.FILTER(CrowdfundingTable[pledged],CrowdfundingTable[Primary Category]=A20) &gt; M20)</f>
        <v>0</v>
      </c>
      <c r="P20" s="81" cm="1">
        <f t="array" ref="P20">_xlfn.SKEW.P(_xlfn._xlws.FILTER(CrowdfundingTable[pledged],CrowdfundingTable[Primary Category]=A20))</f>
        <v>1.410735132382521</v>
      </c>
    </row>
    <row r="21" spans="1:16" x14ac:dyDescent="0.2">
      <c r="A21" s="22" t="s">
        <v>2049</v>
      </c>
      <c r="B21" s="69">
        <v>18</v>
      </c>
      <c r="C21" s="69">
        <v>781148</v>
      </c>
      <c r="D21" s="35">
        <v>43397.111111111109</v>
      </c>
      <c r="E21" s="35">
        <v>3824825216.7654319</v>
      </c>
      <c r="F21" s="35">
        <v>63638.15628535048</v>
      </c>
      <c r="G21" s="75" cm="1">
        <f t="array" ref="G21">MIN(_xlfn._xlws.FILTER(CrowdfundingTable[pledged],CrowdfundingTable[Subcategory]=A21))</f>
        <v>1</v>
      </c>
      <c r="H21" s="75" cm="1">
        <f t="array" ref="H21">_xlfn.QUARTILE.EXC(_xlfn._xlws.FILTER(CrowdfundingTable[pledged],CrowdfundingTable[Subcategory]=A21),1)</f>
        <v>5561.75</v>
      </c>
      <c r="I21" s="75" cm="1">
        <f t="array" ref="I21">MEDIAN(_xlfn._xlws.FILTER(CrowdfundingTable[pledged],CrowdfundingTable[Subcategory]=A21))</f>
        <v>10988</v>
      </c>
      <c r="J21" s="75" cm="1">
        <f t="array" ref="J21">_xlfn.QUARTILE.EXC(_xlfn._xlws.FILTER(CrowdfundingTable[pledged],CrowdfundingTable[Subcategory]=A21),3)</f>
        <v>64877</v>
      </c>
      <c r="K21" s="75" cm="1">
        <f t="array" ref="K21">MAX(_xlfn._xlws.FILTER(CrowdfundingTable[pledged],CrowdfundingTable[Subcategory]=A21))</f>
        <v>196960</v>
      </c>
      <c r="L21" s="75">
        <f t="shared" si="0"/>
        <v>59315.25</v>
      </c>
      <c r="M21" s="75">
        <f t="shared" si="1"/>
        <v>153849.875</v>
      </c>
      <c r="N21" s="75">
        <f t="shared" si="2"/>
        <v>-83411.125</v>
      </c>
      <c r="O21" s="75" cm="1">
        <f t="array" ref="O21">SUMPRODUCT(--_xlfn._xlws.FILTER(CrowdfundingTable[pledged],CrowdfundingTable[Subcategory]=A21) &gt; M21)</f>
        <v>0</v>
      </c>
      <c r="P21" s="76" cm="1">
        <f t="array" ref="P21">_xlfn.SKEW.P(_xlfn._xlws.FILTER(CrowdfundingTable[pledged],CrowdfundingTable[Subcategory]=A21))</f>
        <v>1.6100609733413913</v>
      </c>
    </row>
    <row r="22" spans="1:16" x14ac:dyDescent="0.2">
      <c r="A22" s="22" t="s">
        <v>2052</v>
      </c>
      <c r="B22" s="69">
        <v>45</v>
      </c>
      <c r="C22" s="69">
        <v>2037576</v>
      </c>
      <c r="D22" s="35">
        <v>45279.466666666667</v>
      </c>
      <c r="E22" s="35">
        <v>3783317413.5377779</v>
      </c>
      <c r="F22" s="35">
        <v>62203.712913371106</v>
      </c>
      <c r="G22" s="75" cm="1">
        <f t="array" ref="G22">MIN(_xlfn._xlws.FILTER(CrowdfundingTable[pledged],CrowdfundingTable[Subcategory]=A22))</f>
        <v>4</v>
      </c>
      <c r="H22" s="75" cm="1">
        <f t="array" ref="H22">_xlfn.QUARTILE.EXC(_xlfn._xlws.FILTER(CrowdfundingTable[pledged],CrowdfundingTable[Subcategory]=A22),1)</f>
        <v>4057.5</v>
      </c>
      <c r="I22" s="75" cm="1">
        <f t="array" ref="I22">MEDIAN(_xlfn._xlws.FILTER(CrowdfundingTable[pledged],CrowdfundingTable[Subcategory]=A22))</f>
        <v>10295</v>
      </c>
      <c r="J22" s="75" cm="1">
        <f t="array" ref="J22">_xlfn.QUARTILE.EXC(_xlfn._xlws.FILTER(CrowdfundingTable[pledged],CrowdfundingTable[Subcategory]=A22),3)</f>
        <v>86366</v>
      </c>
      <c r="K22" s="75" cm="1">
        <f t="array" ref="K22">MAX(_xlfn._xlws.FILTER(CrowdfundingTable[pledged],CrowdfundingTable[Subcategory]=A22))</f>
        <v>184086</v>
      </c>
      <c r="L22" s="75">
        <f t="shared" si="0"/>
        <v>82308.5</v>
      </c>
      <c r="M22" s="75">
        <f t="shared" si="1"/>
        <v>209828.75</v>
      </c>
      <c r="N22" s="75">
        <f t="shared" si="2"/>
        <v>-119405.25</v>
      </c>
      <c r="O22" s="75" cm="1">
        <f t="array" ref="O22">SUMPRODUCT(--_xlfn._xlws.FILTER(CrowdfundingTable[pledged],CrowdfundingTable[Subcategory]=A22) &gt; M22)</f>
        <v>0</v>
      </c>
      <c r="P22" s="76" cm="1">
        <f t="array" ref="P22">_xlfn.SKEW.P(_xlfn._xlws.FILTER(CrowdfundingTable[pledged],CrowdfundingTable[Subcategory]=A22))</f>
        <v>1.2209813898102801</v>
      </c>
    </row>
    <row r="23" spans="1:16" x14ac:dyDescent="0.2">
      <c r="A23" s="22" t="s">
        <v>2053</v>
      </c>
      <c r="B23" s="69">
        <v>17</v>
      </c>
      <c r="C23" s="69">
        <v>550966</v>
      </c>
      <c r="D23" s="35">
        <v>32409.764705882353</v>
      </c>
      <c r="E23" s="35">
        <v>2231797486.1799307</v>
      </c>
      <c r="F23" s="35">
        <v>48695.839956470372</v>
      </c>
      <c r="G23" s="75" cm="1">
        <f t="array" ref="G23">MIN(_xlfn._xlws.FILTER(CrowdfundingTable[pledged],CrowdfundingTable[Subcategory]=A23))</f>
        <v>2</v>
      </c>
      <c r="H23" s="75" cm="1">
        <f t="array" ref="H23">_xlfn.QUARTILE.EXC(_xlfn._xlws.FILTER(CrowdfundingTable[pledged],CrowdfundingTable[Subcategory]=A23),1)</f>
        <v>4366.5</v>
      </c>
      <c r="I23" s="75" cm="1">
        <f t="array" ref="I23">MEDIAN(_xlfn._xlws.FILTER(CrowdfundingTable[pledged],CrowdfundingTable[Subcategory]=A23))</f>
        <v>11075</v>
      </c>
      <c r="J23" s="75" cm="1">
        <f t="array" ref="J23">_xlfn.QUARTILE.EXC(_xlfn._xlws.FILTER(CrowdfundingTable[pledged],CrowdfundingTable[Subcategory]=A23),3)</f>
        <v>42221.5</v>
      </c>
      <c r="K23" s="75" cm="1">
        <f t="array" ref="K23">MAX(_xlfn._xlws.FILTER(CrowdfundingTable[pledged],CrowdfundingTable[Subcategory]=A23))</f>
        <v>150960</v>
      </c>
      <c r="L23" s="75">
        <f t="shared" si="0"/>
        <v>37855</v>
      </c>
      <c r="M23" s="75">
        <f t="shared" si="1"/>
        <v>99004</v>
      </c>
      <c r="N23" s="75">
        <f t="shared" si="2"/>
        <v>-52416</v>
      </c>
      <c r="O23" s="75" cm="1">
        <f t="array" ref="O23">SUMPRODUCT(--_xlfn._xlws.FILTER(CrowdfundingTable[pledged],CrowdfundingTable[Subcategory]=A23) &gt; M23)</f>
        <v>0</v>
      </c>
      <c r="P23" s="76" cm="1">
        <f t="array" ref="P23">_xlfn.SKEW.P(_xlfn._xlws.FILTER(CrowdfundingTable[pledged],CrowdfundingTable[Subcategory]=A23))</f>
        <v>1.6748585523104882</v>
      </c>
    </row>
    <row r="24" spans="1:16" x14ac:dyDescent="0.2">
      <c r="A24" s="22" t="s">
        <v>2054</v>
      </c>
      <c r="B24" s="69">
        <v>7</v>
      </c>
      <c r="C24" s="69">
        <v>281185</v>
      </c>
      <c r="D24" s="35">
        <v>40169.285714285717</v>
      </c>
      <c r="E24" s="35">
        <v>3918486048.2040815</v>
      </c>
      <c r="F24" s="35">
        <v>67613.364479502838</v>
      </c>
      <c r="G24" s="75" cm="1">
        <f t="array" ref="G24">MIN(_xlfn._xlws.FILTER(CrowdfundingTable[pledged],CrowdfundingTable[Subcategory]=A24))</f>
        <v>2</v>
      </c>
      <c r="H24" s="75" cm="1">
        <f t="array" ref="H24">_xlfn.QUARTILE.EXC(_xlfn._xlws.FILTER(CrowdfundingTable[pledged],CrowdfundingTable[Subcategory]=A24),1)</f>
        <v>1012</v>
      </c>
      <c r="I24" s="75" cm="1">
        <f t="array" ref="I24">MEDIAN(_xlfn._xlws.FILTER(CrowdfundingTable[pledged],CrowdfundingTable[Subcategory]=A24))</f>
        <v>5476</v>
      </c>
      <c r="J24" s="75" cm="1">
        <f t="array" ref="J24">_xlfn.QUARTILE.EXC(_xlfn._xlws.FILTER(CrowdfundingTable[pledged],CrowdfundingTable[Subcategory]=A24),3)</f>
        <v>83267</v>
      </c>
      <c r="K24" s="75" cm="1">
        <f t="array" ref="K24">MAX(_xlfn._xlws.FILTER(CrowdfundingTable[pledged],CrowdfundingTable[Subcategory]=A24))</f>
        <v>177936</v>
      </c>
      <c r="L24" s="75">
        <f t="shared" si="0"/>
        <v>82255</v>
      </c>
      <c r="M24" s="75">
        <f t="shared" si="1"/>
        <v>206649.5</v>
      </c>
      <c r="N24" s="75">
        <f t="shared" si="2"/>
        <v>-122370.5</v>
      </c>
      <c r="O24" s="75" cm="1">
        <f t="array" ref="O24">SUMPRODUCT(--_xlfn._xlws.FILTER(CrowdfundingTable[pledged],CrowdfundingTable[Subcategory]=A24) &gt; M24)</f>
        <v>0</v>
      </c>
      <c r="P24" s="76" cm="1">
        <f t="array" ref="P24">_xlfn.SKEW.P(_xlfn._xlws.FILTER(CrowdfundingTable[pledged],CrowdfundingTable[Subcategory]=A24))</f>
        <v>1.4284974146571996</v>
      </c>
    </row>
    <row r="25" spans="1:16" x14ac:dyDescent="0.2">
      <c r="A25" s="22" t="s">
        <v>2060</v>
      </c>
      <c r="B25" s="69">
        <v>85</v>
      </c>
      <c r="C25" s="69">
        <v>3603659</v>
      </c>
      <c r="D25" s="35">
        <v>42395.98823529412</v>
      </c>
      <c r="E25" s="35">
        <v>3538921261.5880971</v>
      </c>
      <c r="F25" s="35">
        <v>59841.885637127132</v>
      </c>
      <c r="G25" s="75" cm="1">
        <f t="array" ref="G25">MIN(_xlfn._xlws.FILTER(CrowdfundingTable[pledged],CrowdfundingTable[Subcategory]=A25))</f>
        <v>1</v>
      </c>
      <c r="H25" s="75" cm="1">
        <f t="array" ref="H25">_xlfn.QUARTILE.EXC(_xlfn._xlws.FILTER(CrowdfundingTable[pledged],CrowdfundingTable[Subcategory]=A25),1)</f>
        <v>4966.5</v>
      </c>
      <c r="I25" s="75" cm="1">
        <f t="array" ref="I25">MEDIAN(_xlfn._xlws.FILTER(CrowdfundingTable[pledged],CrowdfundingTable[Subcategory]=A25))</f>
        <v>11721</v>
      </c>
      <c r="J25" s="75" cm="1">
        <f t="array" ref="J25">_xlfn.QUARTILE.EXC(_xlfn._xlws.FILTER(CrowdfundingTable[pledged],CrowdfundingTable[Subcategory]=A25),3)</f>
        <v>61899</v>
      </c>
      <c r="K25" s="75" cm="1">
        <f t="array" ref="K25">MAX(_xlfn._xlws.FILTER(CrowdfundingTable[pledged],CrowdfundingTable[Subcategory]=A25))</f>
        <v>198628</v>
      </c>
      <c r="L25" s="75">
        <f t="shared" si="0"/>
        <v>56932.5</v>
      </c>
      <c r="M25" s="75">
        <f t="shared" si="1"/>
        <v>147297.75</v>
      </c>
      <c r="N25" s="75">
        <f t="shared" si="2"/>
        <v>-80432.25</v>
      </c>
      <c r="O25" s="75" cm="1">
        <f t="array" ref="O25">SUMPRODUCT(--_xlfn._xlws.FILTER(CrowdfundingTable[pledged],CrowdfundingTable[Subcategory]=A25) &gt; M25)</f>
        <v>0</v>
      </c>
      <c r="P25" s="76" cm="1">
        <f t="array" ref="P25">_xlfn.SKEW.P(_xlfn._xlws.FILTER(CrowdfundingTable[pledged],CrowdfundingTable[Subcategory]=A25))</f>
        <v>1.468131266316691</v>
      </c>
    </row>
    <row r="26" spans="1:16" x14ac:dyDescent="0.2">
      <c r="A26" s="24" t="s">
        <v>2068</v>
      </c>
      <c r="B26" s="77">
        <v>3</v>
      </c>
      <c r="C26" s="77">
        <v>225563</v>
      </c>
      <c r="D26" s="68">
        <v>75187.666666666672</v>
      </c>
      <c r="E26" s="68">
        <v>2029944404.2222223</v>
      </c>
      <c r="F26" s="68">
        <v>55180.763009705952</v>
      </c>
      <c r="G26" s="77" cm="1">
        <f t="array" ref="G26">MIN(_xlfn._xlws.FILTER(CrowdfundingTable[pledged],CrowdfundingTable[Subcategory]=A26))</f>
        <v>13985</v>
      </c>
      <c r="H26" s="77" cm="1">
        <f t="array" ref="H26">_xlfn.QUARTILE.EXC(_xlfn._xlws.FILTER(CrowdfundingTable[pledged],CrowdfundingTable[Subcategory]=A26),1)</f>
        <v>13985</v>
      </c>
      <c r="I26" s="77" cm="1">
        <f t="array" ref="I26">MEDIAN(_xlfn._xlws.FILTER(CrowdfundingTable[pledged],CrowdfundingTable[Subcategory]=A26))</f>
        <v>90440</v>
      </c>
      <c r="J26" s="77" cm="1">
        <f t="array" ref="J26">_xlfn.QUARTILE.EXC(_xlfn._xlws.FILTER(CrowdfundingTable[pledged],CrowdfundingTable[Subcategory]=A26),3)</f>
        <v>121138</v>
      </c>
      <c r="K26" s="77" cm="1">
        <f t="array" ref="K26">MAX(_xlfn._xlws.FILTER(CrowdfundingTable[pledged],CrowdfundingTable[Subcategory]=A26))</f>
        <v>121138</v>
      </c>
      <c r="L26" s="77">
        <f t="shared" si="0"/>
        <v>107153</v>
      </c>
      <c r="M26" s="77">
        <f t="shared" si="1"/>
        <v>281867.5</v>
      </c>
      <c r="N26" s="77">
        <f t="shared" si="2"/>
        <v>-146744.5</v>
      </c>
      <c r="O26" s="77" cm="1">
        <f t="array" ref="O26">SUMPRODUCT(--_xlfn._xlws.FILTER(CrowdfundingTable[pledged],CrowdfundingTable[Subcategory]=A26) &gt; M26)</f>
        <v>0</v>
      </c>
      <c r="P26" s="68" cm="1">
        <f t="array" ref="P26">_xlfn.SKEW.P(_xlfn._xlws.FILTER(CrowdfundingTable[pledged],CrowdfundingTable[Subcategory]=A26))</f>
        <v>-0.46899594085699486</v>
      </c>
    </row>
    <row r="27" spans="1:16" x14ac:dyDescent="0.2">
      <c r="A27" s="14" t="s">
        <v>2040</v>
      </c>
      <c r="B27" s="69">
        <v>42</v>
      </c>
      <c r="C27" s="69">
        <v>1223931</v>
      </c>
      <c r="D27" s="35">
        <v>29141.214285714286</v>
      </c>
      <c r="E27" s="35">
        <v>1878481427.2636054</v>
      </c>
      <c r="F27" s="35">
        <v>43866.82171574283</v>
      </c>
      <c r="G27" s="80" cm="1">
        <f t="array" ref="G27">MIN(_xlfn._xlws.FILTER(CrowdfundingTable[pledged],CrowdfundingTable[Primary Category]=A27))</f>
        <v>2</v>
      </c>
      <c r="H27" s="80" cm="1">
        <f t="array" ref="H27">_xlfn.QUARTILE.EXC(_xlfn._xlws.FILTER(CrowdfundingTable[pledged],CrowdfundingTable[Primary Category]=A27),1)</f>
        <v>5601.5</v>
      </c>
      <c r="I27" s="80" cm="1">
        <f t="array" ref="I27">MEDIAN(_xlfn._xlws.FILTER(CrowdfundingTable[pledged],CrowdfundingTable[Primary Category]=A27))</f>
        <v>10420</v>
      </c>
      <c r="J27" s="80" cm="1">
        <f t="array" ref="J27">_xlfn.QUARTILE.EXC(_xlfn._xlws.FILTER(CrowdfundingTable[pledged],CrowdfundingTable[Primary Category]=A27),3)</f>
        <v>19695.5</v>
      </c>
      <c r="K27" s="80" cm="1">
        <f t="array" ref="K27">MAX(_xlfn._xlws.FILTER(CrowdfundingTable[pledged],CrowdfundingTable[Primary Category]=A27))</f>
        <v>173191</v>
      </c>
      <c r="L27" s="80">
        <f t="shared" si="0"/>
        <v>14094</v>
      </c>
      <c r="M27" s="80">
        <f t="shared" si="1"/>
        <v>40836.5</v>
      </c>
      <c r="N27" s="80">
        <f t="shared" si="2"/>
        <v>-15539.5</v>
      </c>
      <c r="O27" s="80" cm="1">
        <f t="array" ref="O27">SUMPRODUCT(--_xlfn._xlws.FILTER(CrowdfundingTable[pledged],CrowdfundingTable[Primary Category]=A27) &gt; M27)</f>
        <v>0</v>
      </c>
      <c r="P27" s="81" cm="1">
        <f t="array" ref="P27">_xlfn.SKEW.P(_xlfn._xlws.FILTER(CrowdfundingTable[pledged],CrowdfundingTable[Primary Category]=A27))</f>
        <v>1.9012944136180874</v>
      </c>
    </row>
    <row r="28" spans="1:16" x14ac:dyDescent="0.2">
      <c r="A28" s="22" t="s">
        <v>2057</v>
      </c>
      <c r="B28" s="69">
        <v>42</v>
      </c>
      <c r="C28" s="69">
        <v>1223931</v>
      </c>
      <c r="D28" s="35">
        <v>29141.214285714286</v>
      </c>
      <c r="E28" s="35">
        <v>1878481427.2636054</v>
      </c>
      <c r="F28" s="35">
        <v>43866.82171574283</v>
      </c>
      <c r="G28" s="75" cm="1">
        <f t="array" ref="G28">MIN(_xlfn._xlws.FILTER(CrowdfundingTable[pledged],CrowdfundingTable[Subcategory]=A28))</f>
        <v>2</v>
      </c>
      <c r="H28" s="75" cm="1">
        <f t="array" ref="H28">_xlfn.QUARTILE.EXC(_xlfn._xlws.FILTER(CrowdfundingTable[pledged],CrowdfundingTable[Subcategory]=A28),1)</f>
        <v>5601.5</v>
      </c>
      <c r="I28" s="75" cm="1">
        <f t="array" ref="I28">MEDIAN(_xlfn._xlws.FILTER(CrowdfundingTable[pledged],CrowdfundingTable[Subcategory]=A28))</f>
        <v>10420</v>
      </c>
      <c r="J28" s="75" cm="1">
        <f t="array" ref="J28">_xlfn.QUARTILE.EXC(_xlfn._xlws.FILTER(CrowdfundingTable[pledged],CrowdfundingTable[Subcategory]=A28),3)</f>
        <v>19695.5</v>
      </c>
      <c r="K28" s="75" cm="1">
        <f t="array" ref="K28">MAX(_xlfn._xlws.FILTER(CrowdfundingTable[pledged],CrowdfundingTable[Subcategory]=A28))</f>
        <v>173191</v>
      </c>
      <c r="L28" s="75">
        <f t="shared" si="0"/>
        <v>14094</v>
      </c>
      <c r="M28" s="75">
        <f t="shared" si="1"/>
        <v>40836.5</v>
      </c>
      <c r="N28" s="75">
        <f t="shared" si="2"/>
        <v>-15539.5</v>
      </c>
      <c r="O28" s="75" cm="1">
        <f t="array" ref="O28">SUMPRODUCT(--_xlfn._xlws.FILTER(CrowdfundingTable[pledged],CrowdfundingTable[Subcategory]=A28) &gt; M28)</f>
        <v>0</v>
      </c>
      <c r="P28" s="76" cm="1">
        <f t="array" ref="P28">_xlfn.SKEW.P(_xlfn._xlws.FILTER(CrowdfundingTable[pledged],CrowdfundingTable[Subcategory]=A28))</f>
        <v>1.9012944136180874</v>
      </c>
    </row>
    <row r="29" spans="1:16" x14ac:dyDescent="0.2">
      <c r="A29" s="14" t="s">
        <v>2041</v>
      </c>
      <c r="B29" s="69">
        <v>67</v>
      </c>
      <c r="C29" s="69">
        <v>3149827</v>
      </c>
      <c r="D29" s="35">
        <v>47012.343283582093</v>
      </c>
      <c r="E29" s="35">
        <v>3716420474.4642458</v>
      </c>
      <c r="F29" s="35">
        <v>61422.551848588089</v>
      </c>
      <c r="G29" s="80" cm="1">
        <f t="array" ref="G29">MIN(_xlfn._xlws.FILTER(CrowdfundingTable[pledged],CrowdfundingTable[Primary Category]=A29))</f>
        <v>5</v>
      </c>
      <c r="H29" s="80" cm="1">
        <f t="array" ref="H29">_xlfn.QUARTILE.EXC(_xlfn._xlws.FILTER(CrowdfundingTable[pledged],CrowdfundingTable[Primary Category]=A29),1)</f>
        <v>6631</v>
      </c>
      <c r="I29" s="80" cm="1">
        <f t="array" ref="I29">MEDIAN(_xlfn._xlws.FILTER(CrowdfundingTable[pledged],CrowdfundingTable[Primary Category]=A29))</f>
        <v>11990</v>
      </c>
      <c r="J29" s="80" cm="1">
        <f t="array" ref="J29">_xlfn.QUARTILE.EXC(_xlfn._xlws.FILTER(CrowdfundingTable[pledged],CrowdfundingTable[Primary Category]=A29),3)</f>
        <v>74688</v>
      </c>
      <c r="K29" s="80" cm="1">
        <f t="array" ref="K29">MAX(_xlfn._xlws.FILTER(CrowdfundingTable[pledged],CrowdfundingTable[Primary Category]=A29))</f>
        <v>197728</v>
      </c>
      <c r="L29" s="80">
        <f t="shared" si="0"/>
        <v>68057</v>
      </c>
      <c r="M29" s="80">
        <f t="shared" si="1"/>
        <v>176773.5</v>
      </c>
      <c r="N29" s="80">
        <f t="shared" si="2"/>
        <v>-95454.5</v>
      </c>
      <c r="O29" s="80" cm="1">
        <f t="array" ref="O29">SUMPRODUCT(--_xlfn._xlws.FILTER(CrowdfundingTable[pledged],CrowdfundingTable[Primary Category]=A29) &gt; M29)</f>
        <v>0</v>
      </c>
      <c r="P29" s="81" cm="1">
        <f t="array" ref="P29">_xlfn.SKEW.P(_xlfn._xlws.FILTER(CrowdfundingTable[pledged],CrowdfundingTable[Primary Category]=A29))</f>
        <v>1.2928339948062975</v>
      </c>
    </row>
    <row r="30" spans="1:16" x14ac:dyDescent="0.2">
      <c r="A30" s="22" t="s">
        <v>2050</v>
      </c>
      <c r="B30" s="69">
        <v>17</v>
      </c>
      <c r="C30" s="69">
        <v>897309</v>
      </c>
      <c r="D30" s="35">
        <v>52782.882352941175</v>
      </c>
      <c r="E30" s="35">
        <v>4045743674.103806</v>
      </c>
      <c r="F30" s="35">
        <v>65563.729711901644</v>
      </c>
      <c r="G30" s="75" cm="1">
        <f t="array" ref="G30">MIN(_xlfn._xlws.FILTER(CrowdfundingTable[pledged],CrowdfundingTable[Subcategory]=A30))</f>
        <v>689</v>
      </c>
      <c r="H30" s="75" cm="1">
        <f t="array" ref="H30">_xlfn.QUARTILE.EXC(_xlfn._xlws.FILTER(CrowdfundingTable[pledged],CrowdfundingTable[Subcategory]=A30),1)</f>
        <v>9092.5</v>
      </c>
      <c r="I30" s="75" cm="1">
        <f t="array" ref="I30">MEDIAN(_xlfn._xlws.FILTER(CrowdfundingTable[pledged],CrowdfundingTable[Subcategory]=A30))</f>
        <v>14046</v>
      </c>
      <c r="J30" s="75" cm="1">
        <f t="array" ref="J30">_xlfn.QUARTILE.EXC(_xlfn._xlws.FILTER(CrowdfundingTable[pledged],CrowdfundingTable[Subcategory]=A30),3)</f>
        <v>92191.5</v>
      </c>
      <c r="K30" s="75" cm="1">
        <f t="array" ref="K30">MAX(_xlfn._xlws.FILTER(CrowdfundingTable[pledged],CrowdfundingTable[Subcategory]=A30))</f>
        <v>194309</v>
      </c>
      <c r="L30" s="75">
        <f t="shared" si="0"/>
        <v>83099</v>
      </c>
      <c r="M30" s="75">
        <f t="shared" si="1"/>
        <v>216840</v>
      </c>
      <c r="N30" s="75">
        <f t="shared" si="2"/>
        <v>-115556</v>
      </c>
      <c r="O30" s="75" cm="1">
        <f t="array" ref="O30">SUMPRODUCT(--_xlfn._xlws.FILTER(CrowdfundingTable[pledged],CrowdfundingTable[Subcategory]=A30) &gt; M30)</f>
        <v>0</v>
      </c>
      <c r="P30" s="76" cm="1">
        <f t="array" ref="P30">_xlfn.SKEW.P(_xlfn._xlws.FILTER(CrowdfundingTable[pledged],CrowdfundingTable[Subcategory]=A30))</f>
        <v>1.182138013062856</v>
      </c>
    </row>
    <row r="31" spans="1:16" x14ac:dyDescent="0.2">
      <c r="A31" s="22" t="s">
        <v>2056</v>
      </c>
      <c r="B31" s="69">
        <v>21</v>
      </c>
      <c r="C31" s="69">
        <v>1129497</v>
      </c>
      <c r="D31" s="35">
        <v>53785.571428571428</v>
      </c>
      <c r="E31" s="35">
        <v>4035480582.6258502</v>
      </c>
      <c r="F31" s="35">
        <v>65094.197988431675</v>
      </c>
      <c r="G31" s="75" cm="1">
        <f t="array" ref="G31">MIN(_xlfn._xlws.FILTER(CrowdfundingTable[pledged],CrowdfundingTable[Subcategory]=A31))</f>
        <v>5</v>
      </c>
      <c r="H31" s="75" cm="1">
        <f t="array" ref="H31">_xlfn.QUARTILE.EXC(_xlfn._xlws.FILTER(CrowdfundingTable[pledged],CrowdfundingTable[Subcategory]=A31),1)</f>
        <v>5075</v>
      </c>
      <c r="I31" s="75" cm="1">
        <f t="array" ref="I31">MEDIAN(_xlfn._xlws.FILTER(CrowdfundingTable[pledged],CrowdfundingTable[Subcategory]=A31))</f>
        <v>11041</v>
      </c>
      <c r="J31" s="75" cm="1">
        <f t="array" ref="J31">_xlfn.QUARTILE.EXC(_xlfn._xlws.FILTER(CrowdfundingTable[pledged],CrowdfundingTable[Subcategory]=A31),3)</f>
        <v>102276.5</v>
      </c>
      <c r="K31" s="75" cm="1">
        <f t="array" ref="K31">MAX(_xlfn._xlws.FILTER(CrowdfundingTable[pledged],CrowdfundingTable[Subcategory]=A31))</f>
        <v>189192</v>
      </c>
      <c r="L31" s="75">
        <f t="shared" si="0"/>
        <v>97201.5</v>
      </c>
      <c r="M31" s="75">
        <f t="shared" si="1"/>
        <v>248078.75</v>
      </c>
      <c r="N31" s="75">
        <f t="shared" si="2"/>
        <v>-140727.25</v>
      </c>
      <c r="O31" s="75" cm="1">
        <f t="array" ref="O31">SUMPRODUCT(--_xlfn._xlws.FILTER(CrowdfundingTable[pledged],CrowdfundingTable[Subcategory]=A31) &gt; M31)</f>
        <v>0</v>
      </c>
      <c r="P31" s="76" cm="1">
        <f t="array" ref="P31">_xlfn.SKEW.P(_xlfn._xlws.FILTER(CrowdfundingTable[pledged],CrowdfundingTable[Subcategory]=A31))</f>
        <v>0.9408451879082439</v>
      </c>
    </row>
    <row r="32" spans="1:16" x14ac:dyDescent="0.2">
      <c r="A32" s="22" t="s">
        <v>2059</v>
      </c>
      <c r="B32" s="69">
        <v>8</v>
      </c>
      <c r="C32" s="69">
        <v>285580</v>
      </c>
      <c r="D32" s="35">
        <v>35697.5</v>
      </c>
      <c r="E32" s="35">
        <v>2972528422</v>
      </c>
      <c r="F32" s="35">
        <v>58285.292651136027</v>
      </c>
      <c r="G32" s="75" cm="1">
        <f t="array" ref="G32">MIN(_xlfn._xlws.FILTER(CrowdfundingTable[pledged],CrowdfundingTable[Subcategory]=A32))</f>
        <v>795</v>
      </c>
      <c r="H32" s="75" cm="1">
        <f t="array" ref="H32">_xlfn.QUARTILE.EXC(_xlfn._xlws.FILTER(CrowdfundingTable[pledged],CrowdfundingTable[Subcategory]=A32),1)</f>
        <v>5130.25</v>
      </c>
      <c r="I32" s="75" cm="1">
        <f t="array" ref="I32">MEDIAN(_xlfn._xlws.FILTER(CrowdfundingTable[pledged],CrowdfundingTable[Subcategory]=A32))</f>
        <v>10097.5</v>
      </c>
      <c r="J32" s="75" cm="1">
        <f t="array" ref="J32">_xlfn.QUARTILE.EXC(_xlfn._xlws.FILTER(CrowdfundingTable[pledged],CrowdfundingTable[Subcategory]=A32),3)</f>
        <v>58364</v>
      </c>
      <c r="K32" s="75" cm="1">
        <f t="array" ref="K32">MAX(_xlfn._xlws.FILTER(CrowdfundingTable[pledged],CrowdfundingTable[Subcategory]=A32))</f>
        <v>167717</v>
      </c>
      <c r="L32" s="75">
        <f t="shared" si="0"/>
        <v>53233.75</v>
      </c>
      <c r="M32" s="75">
        <f t="shared" si="1"/>
        <v>138214.625</v>
      </c>
      <c r="N32" s="75">
        <f t="shared" si="2"/>
        <v>-74720.375</v>
      </c>
      <c r="O32" s="75" cm="1">
        <f t="array" ref="O32">SUMPRODUCT(--_xlfn._xlws.FILTER(CrowdfundingTable[pledged],CrowdfundingTable[Subcategory]=A32) &gt; M32)</f>
        <v>0</v>
      </c>
      <c r="P32" s="76" cm="1">
        <f t="array" ref="P32">_xlfn.SKEW.P(_xlfn._xlws.FILTER(CrowdfundingTable[pledged],CrowdfundingTable[Subcategory]=A32))</f>
        <v>1.705377588464563</v>
      </c>
    </row>
    <row r="33" spans="1:16" x14ac:dyDescent="0.2">
      <c r="A33" s="22" t="s">
        <v>2064</v>
      </c>
      <c r="B33" s="69">
        <v>21</v>
      </c>
      <c r="C33" s="69">
        <v>837441</v>
      </c>
      <c r="D33" s="35">
        <v>39878.142857142855</v>
      </c>
      <c r="E33" s="35">
        <v>3241651290.0272107</v>
      </c>
      <c r="F33" s="35">
        <v>58341.52770136013</v>
      </c>
      <c r="G33" s="75" cm="1">
        <f t="array" ref="G33">MIN(_xlfn._xlws.FILTER(CrowdfundingTable[pledged],CrowdfundingTable[Subcategory]=A33))</f>
        <v>521</v>
      </c>
      <c r="H33" s="75" cm="1">
        <f t="array" ref="H33">_xlfn.QUARTILE.EXC(_xlfn._xlws.FILTER(CrowdfundingTable[pledged],CrowdfundingTable[Subcategory]=A33),1)</f>
        <v>7616</v>
      </c>
      <c r="I33" s="75" cm="1">
        <f t="array" ref="I33">MEDIAN(_xlfn._xlws.FILTER(CrowdfundingTable[pledged],CrowdfundingTable[Subcategory]=A33))</f>
        <v>12467</v>
      </c>
      <c r="J33" s="75" cm="1">
        <f t="array" ref="J33">_xlfn.QUARTILE.EXC(_xlfn._xlws.FILTER(CrowdfundingTable[pledged],CrowdfundingTable[Subcategory]=A33),3)</f>
        <v>64722.5</v>
      </c>
      <c r="K33" s="75" cm="1">
        <f t="array" ref="K33">MAX(_xlfn._xlws.FILTER(CrowdfundingTable[pledged],CrowdfundingTable[Subcategory]=A33))</f>
        <v>197728</v>
      </c>
      <c r="L33" s="75">
        <f t="shared" si="0"/>
        <v>57106.5</v>
      </c>
      <c r="M33" s="75">
        <f t="shared" si="1"/>
        <v>150382.25</v>
      </c>
      <c r="N33" s="75">
        <f t="shared" si="2"/>
        <v>-78043.75</v>
      </c>
      <c r="O33" s="75" cm="1">
        <f t="array" ref="O33">SUMPRODUCT(--_xlfn._xlws.FILTER(CrowdfundingTable[pledged],CrowdfundingTable[Subcategory]=A33) &gt; M33)</f>
        <v>0</v>
      </c>
      <c r="P33" s="76" cm="1">
        <f t="array" ref="P33">_xlfn.SKEW.P(_xlfn._xlws.FILTER(CrowdfundingTable[pledged],CrowdfundingTable[Subcategory]=A33))</f>
        <v>1.6869000650790336</v>
      </c>
    </row>
    <row r="34" spans="1:16" x14ac:dyDescent="0.2">
      <c r="A34" s="14" t="s">
        <v>2042</v>
      </c>
      <c r="B34" s="69">
        <v>96</v>
      </c>
      <c r="C34" s="69">
        <v>3833725</v>
      </c>
      <c r="D34" s="35">
        <v>39934.635416666664</v>
      </c>
      <c r="E34" s="35">
        <v>2871149862.9608288</v>
      </c>
      <c r="F34" s="35">
        <v>53864.389842429839</v>
      </c>
      <c r="G34" s="80" cm="1">
        <f t="array" ref="G34">MIN(_xlfn._xlws.FILTER(CrowdfundingTable[pledged],CrowdfundingTable[Primary Category]=A34))</f>
        <v>2</v>
      </c>
      <c r="H34" s="80" cm="1">
        <f t="array" ref="H34">_xlfn.QUARTILE.EXC(_xlfn._xlws.FILTER(CrowdfundingTable[pledged],CrowdfundingTable[Primary Category]=A34),1)</f>
        <v>5438.75</v>
      </c>
      <c r="I34" s="80" cm="1">
        <f t="array" ref="I34">MEDIAN(_xlfn._xlws.FILTER(CrowdfundingTable[pledged],CrowdfundingTable[Primary Category]=A34))</f>
        <v>12274</v>
      </c>
      <c r="J34" s="80" cm="1">
        <f t="array" ref="J34">_xlfn.QUARTILE.EXC(_xlfn._xlws.FILTER(CrowdfundingTable[pledged],CrowdfundingTable[Primary Category]=A34),3)</f>
        <v>63774.25</v>
      </c>
      <c r="K34" s="80" cm="1">
        <f t="array" ref="K34">MAX(_xlfn._xlws.FILTER(CrowdfundingTable[pledged],CrowdfundingTable[Primary Category]=A34))</f>
        <v>196386</v>
      </c>
      <c r="L34" s="80">
        <f t="shared" si="0"/>
        <v>58335.5</v>
      </c>
      <c r="M34" s="80">
        <f t="shared" si="1"/>
        <v>151277.5</v>
      </c>
      <c r="N34" s="80">
        <f t="shared" si="2"/>
        <v>-82064.5</v>
      </c>
      <c r="O34" s="80" cm="1">
        <f t="array" ref="O34">SUMPRODUCT(--_xlfn._xlws.FILTER(CrowdfundingTable[pledged],CrowdfundingTable[Primary Category]=A34) &gt; M34)</f>
        <v>0</v>
      </c>
      <c r="P34" s="81" cm="1">
        <f t="array" ref="P34">_xlfn.SKEW.P(_xlfn._xlws.FILTER(CrowdfundingTable[pledged],CrowdfundingTable[Primary Category]=A34))</f>
        <v>1.4228258209521607</v>
      </c>
    </row>
    <row r="35" spans="1:16" x14ac:dyDescent="0.2">
      <c r="A35" s="22" t="s">
        <v>2066</v>
      </c>
      <c r="B35" s="69">
        <v>45</v>
      </c>
      <c r="C35" s="69">
        <v>1638382</v>
      </c>
      <c r="D35" s="35">
        <v>36408.488888888889</v>
      </c>
      <c r="E35" s="35">
        <v>2592140535.1387653</v>
      </c>
      <c r="F35" s="35">
        <v>51488.37558156484</v>
      </c>
      <c r="G35" s="75" cm="1">
        <f t="array" ref="G35">MIN(_xlfn._xlws.FILTER(CrowdfundingTable[pledged],CrowdfundingTable[Subcategory]=A35))</f>
        <v>3</v>
      </c>
      <c r="H35" s="75" cm="1">
        <f t="array" ref="H35">_xlfn.QUARTILE.EXC(_xlfn._xlws.FILTER(CrowdfundingTable[pledged],CrowdfundingTable[Subcategory]=A35),1)</f>
        <v>5273</v>
      </c>
      <c r="I35" s="75" cm="1">
        <f t="array" ref="I35">MEDIAN(_xlfn._xlws.FILTER(CrowdfundingTable[pledged],CrowdfundingTable[Subcategory]=A35))</f>
        <v>12985</v>
      </c>
      <c r="J35" s="75" cm="1">
        <f t="array" ref="J35">_xlfn.QUARTILE.EXC(_xlfn._xlws.FILTER(CrowdfundingTable[pledged],CrowdfundingTable[Subcategory]=A35),3)</f>
        <v>42179.5</v>
      </c>
      <c r="K35" s="75" cm="1">
        <f t="array" ref="K35">MAX(_xlfn._xlws.FILTER(CrowdfundingTable[pledged],CrowdfundingTable[Subcategory]=A35))</f>
        <v>188057</v>
      </c>
      <c r="L35" s="75">
        <f t="shared" si="0"/>
        <v>36906.5</v>
      </c>
      <c r="M35" s="75">
        <f t="shared" si="1"/>
        <v>97539.25</v>
      </c>
      <c r="N35" s="75">
        <f t="shared" si="2"/>
        <v>-50086.75</v>
      </c>
      <c r="O35" s="75" cm="1">
        <f t="array" ref="O35">SUMPRODUCT(--_xlfn._xlws.FILTER(CrowdfundingTable[pledged],CrowdfundingTable[Subcategory]=A35) &gt; M35)</f>
        <v>0</v>
      </c>
      <c r="P35" s="76" cm="1">
        <f t="array" ref="P35">_xlfn.SKEW.P(_xlfn._xlws.FILTER(CrowdfundingTable[pledged],CrowdfundingTable[Subcategory]=A35))</f>
        <v>1.7047368940158418</v>
      </c>
    </row>
    <row r="36" spans="1:16" x14ac:dyDescent="0.2">
      <c r="A36" s="22" t="s">
        <v>2067</v>
      </c>
      <c r="B36" s="69">
        <v>51</v>
      </c>
      <c r="C36" s="69">
        <v>2195343</v>
      </c>
      <c r="D36" s="35">
        <v>43045.941176470587</v>
      </c>
      <c r="E36" s="35">
        <v>3096683420.4475203</v>
      </c>
      <c r="F36" s="35">
        <v>56201.575501550411</v>
      </c>
      <c r="G36" s="75" cm="1">
        <f t="array" ref="G36">MIN(_xlfn._xlws.FILTER(CrowdfundingTable[pledged],CrowdfundingTable[Subcategory]=A36))</f>
        <v>2</v>
      </c>
      <c r="H36" s="75" cm="1">
        <f t="array" ref="H36">_xlfn.QUARTILE.EXC(_xlfn._xlws.FILTER(CrowdfundingTable[pledged],CrowdfundingTable[Subcategory]=A36),1)</f>
        <v>6775</v>
      </c>
      <c r="I36" s="75" cm="1">
        <f t="array" ref="I36">MEDIAN(_xlfn._xlws.FILTER(CrowdfundingTable[pledged],CrowdfundingTable[Subcategory]=A36))</f>
        <v>11941</v>
      </c>
      <c r="J36" s="75" cm="1">
        <f t="array" ref="J36">_xlfn.QUARTILE.EXC(_xlfn._xlws.FILTER(CrowdfundingTable[pledged],CrowdfundingTable[Subcategory]=A36),3)</f>
        <v>97524</v>
      </c>
      <c r="K36" s="75" cm="1">
        <f t="array" ref="K36">MAX(_xlfn._xlws.FILTER(CrowdfundingTable[pledged],CrowdfundingTable[Subcategory]=A36))</f>
        <v>196386</v>
      </c>
      <c r="L36" s="75">
        <f t="shared" si="0"/>
        <v>90749</v>
      </c>
      <c r="M36" s="75">
        <f t="shared" si="1"/>
        <v>233647.5</v>
      </c>
      <c r="N36" s="75">
        <f t="shared" si="2"/>
        <v>-129348.5</v>
      </c>
      <c r="O36" s="75" cm="1">
        <f t="array" ref="O36">SUMPRODUCT(--_xlfn._xlws.FILTER(CrowdfundingTable[pledged],CrowdfundingTable[Subcategory]=A36) &gt; M36)</f>
        <v>0</v>
      </c>
      <c r="P36" s="76" cm="1">
        <f t="array" ref="P36">_xlfn.SKEW.P(_xlfn._xlws.FILTER(CrowdfundingTable[pledged],CrowdfundingTable[Subcategory]=A36))</f>
        <v>1.2118131043147804</v>
      </c>
    </row>
    <row r="37" spans="1:16" x14ac:dyDescent="0.2">
      <c r="A37" s="14" t="s">
        <v>2043</v>
      </c>
      <c r="B37" s="69">
        <v>344</v>
      </c>
      <c r="C37" s="69">
        <v>15763227</v>
      </c>
      <c r="D37" s="35">
        <v>45823.33430232558</v>
      </c>
      <c r="E37" s="35">
        <v>3645680712.0597534</v>
      </c>
      <c r="F37" s="35">
        <v>60467.425270144027</v>
      </c>
      <c r="G37" s="80" cm="1">
        <f t="array" ref="G37">MIN(_xlfn._xlws.FILTER(CrowdfundingTable[pledged],CrowdfundingTable[Primary Category]=A37))</f>
        <v>0</v>
      </c>
      <c r="H37" s="80" cm="1">
        <f t="array" ref="H37">_xlfn.QUARTILE.EXC(_xlfn._xlws.FILTER(CrowdfundingTable[pledged],CrowdfundingTable[Primary Category]=A37),1)</f>
        <v>5841.5</v>
      </c>
      <c r="I37" s="80" cm="1">
        <f t="array" ref="I37">MEDIAN(_xlfn._xlws.FILTER(CrowdfundingTable[pledged],CrowdfundingTable[Primary Category]=A37))</f>
        <v>11817.5</v>
      </c>
      <c r="J37" s="80" cm="1">
        <f t="array" ref="J37">_xlfn.QUARTILE.EXC(_xlfn._xlws.FILTER(CrowdfundingTable[pledged],CrowdfundingTable[Primary Category]=A37),3)</f>
        <v>81962.25</v>
      </c>
      <c r="K37" s="80" cm="1">
        <f t="array" ref="K37">MAX(_xlfn._xlws.FILTER(CrowdfundingTable[pledged],CrowdfundingTable[Primary Category]=A37))</f>
        <v>197024</v>
      </c>
      <c r="L37" s="80">
        <f t="shared" si="0"/>
        <v>76120.75</v>
      </c>
      <c r="M37" s="80">
        <f t="shared" si="1"/>
        <v>196143.375</v>
      </c>
      <c r="N37" s="80">
        <f t="shared" si="2"/>
        <v>-108339.625</v>
      </c>
      <c r="O37" s="80" cm="1">
        <f t="array" ref="O37">SUMPRODUCT(--_xlfn._xlws.FILTER(CrowdfundingTable[pledged],CrowdfundingTable[Primary Category]=A37) &gt; M37)</f>
        <v>0</v>
      </c>
      <c r="P37" s="81" cm="1">
        <f t="array" ref="P37">_xlfn.SKEW.P(_xlfn._xlws.FILTER(CrowdfundingTable[pledged],CrowdfundingTable[Primary Category]=A37))</f>
        <v>1.267663905261206</v>
      </c>
    </row>
    <row r="38" spans="1:16" x14ac:dyDescent="0.2">
      <c r="A38" s="22" t="s">
        <v>2058</v>
      </c>
      <c r="B38" s="69">
        <v>344</v>
      </c>
      <c r="C38" s="69">
        <v>15763227</v>
      </c>
      <c r="D38" s="35">
        <v>45823.33430232558</v>
      </c>
      <c r="E38" s="35">
        <v>3645680712.0597534</v>
      </c>
      <c r="F38" s="35">
        <v>60467.425270144027</v>
      </c>
      <c r="G38" s="75" cm="1">
        <f t="array" ref="G38">MIN(_xlfn._xlws.FILTER(CrowdfundingTable[pledged],CrowdfundingTable[Subcategory]=A38))</f>
        <v>0</v>
      </c>
      <c r="H38" s="75" cm="1">
        <f t="array" ref="H38">_xlfn.QUARTILE.EXC(_xlfn._xlws.FILTER(CrowdfundingTable[pledged],CrowdfundingTable[Subcategory]=A38),1)</f>
        <v>5841.5</v>
      </c>
      <c r="I38" s="75" cm="1">
        <f t="array" ref="I38">MEDIAN(_xlfn._xlws.FILTER(CrowdfundingTable[pledged],CrowdfundingTable[Subcategory]=A38))</f>
        <v>11817.5</v>
      </c>
      <c r="J38" s="75" cm="1">
        <f t="array" ref="J38">_xlfn.QUARTILE.EXC(_xlfn._xlws.FILTER(CrowdfundingTable[pledged],CrowdfundingTable[Subcategory]=A38),3)</f>
        <v>81962.25</v>
      </c>
      <c r="K38" s="75" cm="1">
        <f t="array" ref="K38">MAX(_xlfn._xlws.FILTER(CrowdfundingTable[pledged],CrowdfundingTable[Subcategory]=A38))</f>
        <v>197024</v>
      </c>
      <c r="L38" s="75">
        <f t="shared" si="0"/>
        <v>76120.75</v>
      </c>
      <c r="M38" s="75">
        <f t="shared" si="1"/>
        <v>196143.375</v>
      </c>
      <c r="N38" s="75">
        <f t="shared" si="2"/>
        <v>-108339.625</v>
      </c>
      <c r="O38" s="75" cm="1">
        <f t="array" ref="O38">SUMPRODUCT(--_xlfn._xlws.FILTER(CrowdfundingTable[pledged],CrowdfundingTable[Subcategory]=A38) &gt; M38)</f>
        <v>0</v>
      </c>
      <c r="P38" s="76" cm="1">
        <f t="array" ref="P38">_xlfn.SKEW.P(_xlfn._xlws.FILTER(CrowdfundingTable[pledged],CrowdfundingTable[Subcategory]=A38))</f>
        <v>1.267663905261206</v>
      </c>
    </row>
    <row r="39" spans="1:16" x14ac:dyDescent="0.2">
      <c r="A39" s="14" t="s">
        <v>2033</v>
      </c>
      <c r="B39" s="69">
        <v>1000</v>
      </c>
      <c r="C39" s="69">
        <v>42748055</v>
      </c>
      <c r="D39" s="35">
        <v>42748.055</v>
      </c>
      <c r="E39" s="35">
        <v>3293240984.1599751</v>
      </c>
      <c r="F39" s="35">
        <v>57415.481550550954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86"/>
      <c r="F40" s="86"/>
      <c r="G40" s="49"/>
      <c r="H40" s="49"/>
      <c r="I40" s="49"/>
      <c r="J40" s="49"/>
    </row>
    <row r="41" spans="1:16" x14ac:dyDescent="0.2">
      <c r="A41" s="17" t="s">
        <v>2105</v>
      </c>
      <c r="B41" s="89">
        <f>SUM(B6,B13,B15,B20,B27,B29,B34,B37)-GETPIVOTDATA("Count of pledged",$A$5,"Primary Category","music","Subcategory","world music")</f>
        <v>993</v>
      </c>
      <c r="C41" s="90">
        <f>SUM(C6,C13,C15,C20,C27,C29,C34,C37)-GETPIVOTDATA("Sum of pledged",$A$5,"Primary Category","music","Subcategory","world music")</f>
        <v>42486316</v>
      </c>
      <c r="D41" s="87">
        <f>(SUM(D6,D13,D15,D20,D27,D29,D34,D37)-GETPIVOTDATA("Mean of pledged",$A$5,"Primary Category","music","Subcategory","world music"))/8</f>
        <v>31422.022545142027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0" t="s">
        <v>2116</v>
      </c>
      <c r="C3" s="30" t="s">
        <v>2117</v>
      </c>
    </row>
    <row r="4" spans="1:3" x14ac:dyDescent="0.2">
      <c r="A4" s="14" t="s">
        <v>74</v>
      </c>
      <c r="B4" s="35">
        <v>70557.059243016614</v>
      </c>
      <c r="C4" s="35">
        <v>35632.42106708623</v>
      </c>
    </row>
    <row r="5" spans="1:3" x14ac:dyDescent="0.2">
      <c r="A5" s="14" t="s">
        <v>14</v>
      </c>
      <c r="B5" s="35">
        <v>69884.438364358139</v>
      </c>
      <c r="C5" s="35">
        <v>45774.532020066261</v>
      </c>
    </row>
    <row r="6" spans="1:3" x14ac:dyDescent="0.2">
      <c r="A6" s="14" t="s">
        <v>47</v>
      </c>
      <c r="B6" s="35">
        <v>76831.207887775046</v>
      </c>
      <c r="C6" s="35">
        <v>52169.659492050392</v>
      </c>
    </row>
    <row r="7" spans="1:3" x14ac:dyDescent="0.2">
      <c r="A7" s="14" t="s">
        <v>20</v>
      </c>
      <c r="B7" s="35">
        <v>40734.339201666786</v>
      </c>
      <c r="C7" s="35">
        <v>64552.370461597573</v>
      </c>
    </row>
    <row r="8" spans="1:3" x14ac:dyDescent="0.2">
      <c r="A8" s="14" t="s">
        <v>2033</v>
      </c>
      <c r="B8" s="35">
        <v>58962.425594797423</v>
      </c>
      <c r="C8" s="35">
        <v>57415.481550550954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B565">_xlfn._xlws.FILTER(CrowdfundingTable[[outcome]:[backers_count]],CrowdfundingTable[outcome]="successful")</f>
        <v>successful</v>
      </c>
      <c r="B1" s="5">
        <v>158</v>
      </c>
      <c r="D1" s="21" t="str" cm="1">
        <f t="array" ref="D1:E364">_xlfn._xlws.FILTER(CrowdfundingTable[[outcome]:[backers_count]],CrowdfundingTable[outcome]="failed")</f>
        <v>failed</v>
      </c>
      <c r="E1" s="5"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</v>
      </c>
      <c r="D2" s="21" t="str">
        <v>failed</v>
      </c>
      <c r="E2" s="5">
        <v>24</v>
      </c>
      <c r="I2" s="5" t="s">
        <v>2153</v>
      </c>
      <c r="J2" s="50">
        <f>SUM($B$1:$B$565)</f>
        <v>480898</v>
      </c>
      <c r="K2" s="50">
        <f>SUM($E$1:$E$565)</f>
        <v>213164</v>
      </c>
    </row>
    <row r="3" spans="1:11" x14ac:dyDescent="0.2">
      <c r="A3" s="20" t="str">
        <v>successful</v>
      </c>
      <c r="B3" s="5">
        <v>174</v>
      </c>
      <c r="D3" s="21" t="str">
        <v>failed</v>
      </c>
      <c r="E3" s="5">
        <v>53</v>
      </c>
      <c r="I3" s="5" t="s">
        <v>2123</v>
      </c>
      <c r="J3" s="49">
        <f>AVERAGE($B$1:$B$565)</f>
        <v>851.14690265486729</v>
      </c>
      <c r="K3" s="49">
        <f>AVERAGE($E$1:$E$565)</f>
        <v>585.61538461538464</v>
      </c>
    </row>
    <row r="4" spans="1:11" x14ac:dyDescent="0.2">
      <c r="A4" s="20" t="str">
        <v>successful</v>
      </c>
      <c r="B4" s="5">
        <v>227</v>
      </c>
      <c r="D4" s="21" t="str">
        <v>failed</v>
      </c>
      <c r="E4" s="5">
        <v>18</v>
      </c>
      <c r="I4" s="5" t="s">
        <v>2127</v>
      </c>
      <c r="J4" s="50">
        <f>MODE($B$1:$B$565)</f>
        <v>85</v>
      </c>
      <c r="K4" s="50">
        <f>MODE($E$1:$E$565)</f>
        <v>1</v>
      </c>
    </row>
    <row r="5" spans="1:11" x14ac:dyDescent="0.2">
      <c r="A5" s="20" t="str">
        <v>successful</v>
      </c>
      <c r="B5" s="5">
        <v>220</v>
      </c>
      <c r="D5" s="21" t="str">
        <v>failed</v>
      </c>
      <c r="E5" s="5">
        <v>44</v>
      </c>
      <c r="I5" s="5" t="s">
        <v>2124</v>
      </c>
      <c r="J5" s="50">
        <f>MIN($B$1:$B$565)</f>
        <v>16</v>
      </c>
      <c r="K5" s="50">
        <f>MIN($E$1:$E$565)</f>
        <v>0</v>
      </c>
    </row>
    <row r="6" spans="1:11" x14ac:dyDescent="0.2">
      <c r="A6" s="20" t="str">
        <v>successful</v>
      </c>
      <c r="B6" s="5">
        <v>98</v>
      </c>
      <c r="D6" s="21" t="str">
        <v>failed</v>
      </c>
      <c r="E6" s="5">
        <v>27</v>
      </c>
      <c r="I6" s="5" t="s">
        <v>2133</v>
      </c>
      <c r="J6" s="50">
        <f>_xlfn.QUARTILE.EXC($B$1:$B$565,1)</f>
        <v>127.5</v>
      </c>
      <c r="K6" s="50">
        <f>_xlfn.QUARTILE.EXC($E$1:$E$565,1)</f>
        <v>38</v>
      </c>
    </row>
    <row r="7" spans="1:11" x14ac:dyDescent="0.2">
      <c r="A7" s="20" t="str">
        <v>successful</v>
      </c>
      <c r="B7" s="5">
        <v>100</v>
      </c>
      <c r="D7" s="21" t="str">
        <v>failed</v>
      </c>
      <c r="E7" s="5">
        <v>55</v>
      </c>
      <c r="I7" s="48" t="s">
        <v>2134</v>
      </c>
      <c r="J7" s="49">
        <f>_xlfn.QUARTILE.EXC($B$1:$B$565,2)</f>
        <v>201</v>
      </c>
      <c r="K7" s="49">
        <f>_xlfn.QUARTILE.EXC($E$1:$E$565,2)</f>
        <v>114.5</v>
      </c>
    </row>
    <row r="8" spans="1:11" x14ac:dyDescent="0.2">
      <c r="A8" s="20" t="str">
        <v>successful</v>
      </c>
      <c r="B8" s="5">
        <v>1249</v>
      </c>
      <c r="D8" s="21" t="str">
        <v>failed</v>
      </c>
      <c r="E8" s="5">
        <v>200</v>
      </c>
      <c r="I8" s="48" t="s">
        <v>2135</v>
      </c>
      <c r="J8" s="50">
        <f>_xlfn.QUARTILE.EXC($B$1:$B$565,3)</f>
        <v>1288.5</v>
      </c>
      <c r="K8" s="50">
        <f>_xlfn.QUARTILE.EXC($E$1:$E$565,3)</f>
        <v>789.5</v>
      </c>
    </row>
    <row r="9" spans="1:11" x14ac:dyDescent="0.2">
      <c r="A9" s="20" t="str">
        <v>successful</v>
      </c>
      <c r="B9" s="5">
        <v>1396</v>
      </c>
      <c r="D9" s="21" t="str">
        <v>failed</v>
      </c>
      <c r="E9" s="5">
        <v>452</v>
      </c>
      <c r="I9" s="5" t="s">
        <v>2125</v>
      </c>
      <c r="J9" s="50">
        <f>MAX($B$1:$B$565)</f>
        <v>7295</v>
      </c>
      <c r="K9" s="50">
        <f>MAX($E$1:$E$565)</f>
        <v>6080</v>
      </c>
    </row>
    <row r="10" spans="1:11" x14ac:dyDescent="0.2">
      <c r="A10" s="20" t="str">
        <v>successful</v>
      </c>
      <c r="B10" s="5">
        <v>890</v>
      </c>
      <c r="D10" s="21" t="str">
        <v>failed</v>
      </c>
      <c r="E10" s="5">
        <v>674</v>
      </c>
      <c r="I10" s="5" t="s">
        <v>2131</v>
      </c>
      <c r="J10" s="49">
        <f>$J$8-$J$6</f>
        <v>1161</v>
      </c>
      <c r="K10" s="49">
        <f>$K$8-$K$6</f>
        <v>751.5</v>
      </c>
    </row>
    <row r="11" spans="1:11" x14ac:dyDescent="0.2">
      <c r="A11" s="20" t="str">
        <v>successful</v>
      </c>
      <c r="B11" s="5">
        <v>142</v>
      </c>
      <c r="D11" s="21" t="str">
        <v>failed</v>
      </c>
      <c r="E11" s="5">
        <v>558</v>
      </c>
      <c r="I11" s="5" t="s">
        <v>2136</v>
      </c>
      <c r="J11" s="49">
        <f>$J$8+(1.5*$J$10)</f>
        <v>3030</v>
      </c>
      <c r="K11" s="49">
        <f>$K$8+(1.5*$K$10)</f>
        <v>1916.75</v>
      </c>
    </row>
    <row r="12" spans="1:11" x14ac:dyDescent="0.2">
      <c r="A12" s="20" t="str">
        <v>successful</v>
      </c>
      <c r="B12" s="5">
        <v>2673</v>
      </c>
      <c r="D12" s="21" t="str">
        <v>failed</v>
      </c>
      <c r="E12" s="5">
        <v>15</v>
      </c>
      <c r="I12" s="5" t="s">
        <v>2137</v>
      </c>
      <c r="J12" s="49">
        <f>$J$6-(1.5*$J$10)</f>
        <v>-1614</v>
      </c>
      <c r="K12" s="49">
        <f>$K$6-(1.5*$K$10)</f>
        <v>-1089.25</v>
      </c>
    </row>
    <row r="13" spans="1:11" x14ac:dyDescent="0.2">
      <c r="A13" s="20" t="str">
        <v>successful</v>
      </c>
      <c r="B13" s="5">
        <v>163</v>
      </c>
      <c r="D13" s="21" t="str">
        <v>failed</v>
      </c>
      <c r="E13" s="5">
        <v>2307</v>
      </c>
      <c r="I13" s="5" t="s">
        <v>2132</v>
      </c>
      <c r="J13" s="50">
        <f>COUNTIF($B$1:$B$565, "&gt;"&amp;$J$11)</f>
        <v>41</v>
      </c>
      <c r="K13" s="50">
        <f>COUNTIF($E$1:$E$565, "&gt;"&amp;$K$11)</f>
        <v>31</v>
      </c>
    </row>
    <row r="14" spans="1:11" x14ac:dyDescent="0.2">
      <c r="A14" s="20" t="str">
        <v>successful</v>
      </c>
      <c r="B14" s="5">
        <v>2220</v>
      </c>
      <c r="D14" s="21" t="str">
        <v>failed</v>
      </c>
      <c r="E14" s="5">
        <v>88</v>
      </c>
      <c r="I14" s="5" t="s">
        <v>2126</v>
      </c>
      <c r="J14" s="49">
        <f>_xlfn.VAR.P($B$1:$B$565)</f>
        <v>1603373.7324019109</v>
      </c>
      <c r="K14" s="49">
        <f>_xlfn.VAR.P($E$1:$E$565)</f>
        <v>921574.68174133555</v>
      </c>
    </row>
    <row r="15" spans="1:11" x14ac:dyDescent="0.2">
      <c r="A15" s="20" t="str">
        <v>successful</v>
      </c>
      <c r="B15" s="5">
        <v>1606</v>
      </c>
      <c r="D15" s="21" t="str">
        <v>failed</v>
      </c>
      <c r="E15" s="5">
        <v>48</v>
      </c>
      <c r="I15" s="5" t="s">
        <v>2128</v>
      </c>
      <c r="J15" s="49">
        <f>_xlfn.STDEV.P($B$1:$B$565)</f>
        <v>1266.2439466397898</v>
      </c>
      <c r="K15" s="49">
        <f>_xlfn.STDEV.P($E$1:$E$565)</f>
        <v>959.98681331637863</v>
      </c>
    </row>
    <row r="16" spans="1:11" x14ac:dyDescent="0.2">
      <c r="A16" s="20" t="str">
        <v>successful</v>
      </c>
      <c r="B16" s="5">
        <v>129</v>
      </c>
      <c r="D16" s="21" t="str">
        <v>failed</v>
      </c>
      <c r="E16" s="5">
        <v>1</v>
      </c>
      <c r="I16" s="5" t="s">
        <v>2129</v>
      </c>
      <c r="J16" s="49">
        <f>_xlfn.SKEW.P($B$1:$B$565)</f>
        <v>2.1704154787423571</v>
      </c>
      <c r="K16" s="49">
        <f>_xlfn.SKEW.P($E$1:$E$565)</f>
        <v>2.6937367210730674</v>
      </c>
    </row>
    <row r="17" spans="1:11" x14ac:dyDescent="0.2">
      <c r="A17" s="20" t="str">
        <v>successful</v>
      </c>
      <c r="B17" s="5">
        <v>226</v>
      </c>
      <c r="D17" s="21" t="str">
        <v>failed</v>
      </c>
      <c r="E17" s="5">
        <v>1467</v>
      </c>
      <c r="J17" s="49"/>
      <c r="K17" s="49"/>
    </row>
    <row r="18" spans="1:11" x14ac:dyDescent="0.2">
      <c r="A18" s="20" t="str">
        <v>successful</v>
      </c>
      <c r="B18" s="5">
        <v>5419</v>
      </c>
      <c r="D18" s="21" t="str">
        <v>failed</v>
      </c>
      <c r="E18" s="5">
        <v>75</v>
      </c>
      <c r="J18" s="49"/>
      <c r="K18" s="49"/>
    </row>
    <row r="19" spans="1:11" x14ac:dyDescent="0.2">
      <c r="A19" s="20" t="str">
        <v>successful</v>
      </c>
      <c r="B19" s="5">
        <v>165</v>
      </c>
      <c r="D19" s="21" t="str">
        <v>failed</v>
      </c>
      <c r="E19" s="5">
        <v>120</v>
      </c>
      <c r="J19" s="49"/>
      <c r="K19" s="49"/>
    </row>
    <row r="20" spans="1:11" x14ac:dyDescent="0.2">
      <c r="A20" s="20" t="str">
        <v>successful</v>
      </c>
      <c r="B20" s="5">
        <v>1965</v>
      </c>
      <c r="D20" s="21" t="str">
        <v>failed</v>
      </c>
      <c r="E20" s="5">
        <v>2253</v>
      </c>
    </row>
    <row r="21" spans="1:11" x14ac:dyDescent="0.2">
      <c r="A21" s="20" t="str">
        <v>successful</v>
      </c>
      <c r="B21" s="5">
        <v>16</v>
      </c>
      <c r="D21" s="21" t="str">
        <v>failed</v>
      </c>
      <c r="E21" s="5">
        <v>5</v>
      </c>
    </row>
    <row r="22" spans="1:11" x14ac:dyDescent="0.2">
      <c r="A22" s="20" t="str">
        <v>successful</v>
      </c>
      <c r="B22" s="5">
        <v>107</v>
      </c>
      <c r="D22" s="21" t="str">
        <v>failed</v>
      </c>
      <c r="E22" s="5">
        <v>38</v>
      </c>
    </row>
    <row r="23" spans="1:11" x14ac:dyDescent="0.2">
      <c r="A23" s="20" t="str">
        <v>successful</v>
      </c>
      <c r="B23" s="5">
        <v>134</v>
      </c>
      <c r="D23" s="21" t="str">
        <v>failed</v>
      </c>
      <c r="E23" s="5">
        <v>12</v>
      </c>
    </row>
    <row r="24" spans="1:11" x14ac:dyDescent="0.2">
      <c r="A24" s="20" t="str">
        <v>successful</v>
      </c>
      <c r="B24" s="5">
        <v>198</v>
      </c>
      <c r="D24" s="21" t="str">
        <v>failed</v>
      </c>
      <c r="E24" s="5">
        <v>1684</v>
      </c>
    </row>
    <row r="25" spans="1:11" x14ac:dyDescent="0.2">
      <c r="A25" s="20" t="str">
        <v>successful</v>
      </c>
      <c r="B25" s="5">
        <v>111</v>
      </c>
      <c r="D25" s="21" t="str">
        <v>failed</v>
      </c>
      <c r="E25" s="5">
        <v>56</v>
      </c>
    </row>
    <row r="26" spans="1:11" x14ac:dyDescent="0.2">
      <c r="A26" s="20" t="str">
        <v>successful</v>
      </c>
      <c r="B26" s="5">
        <v>222</v>
      </c>
      <c r="D26" s="21" t="str">
        <v>failed</v>
      </c>
      <c r="E26" s="5">
        <v>838</v>
      </c>
    </row>
    <row r="27" spans="1:11" x14ac:dyDescent="0.2">
      <c r="A27" s="20" t="str">
        <v>successful</v>
      </c>
      <c r="B27" s="5">
        <v>6212</v>
      </c>
      <c r="D27" s="21" t="str">
        <v>failed</v>
      </c>
      <c r="E27" s="5">
        <v>1000</v>
      </c>
    </row>
    <row r="28" spans="1:11" x14ac:dyDescent="0.2">
      <c r="A28" s="20" t="str">
        <v>successful</v>
      </c>
      <c r="B28" s="5">
        <v>98</v>
      </c>
      <c r="D28" s="21" t="str">
        <v>failed</v>
      </c>
      <c r="E28" s="5">
        <v>1482</v>
      </c>
    </row>
    <row r="29" spans="1:11" x14ac:dyDescent="0.2">
      <c r="A29" s="20" t="str">
        <v>successful</v>
      </c>
      <c r="B29" s="5">
        <v>92</v>
      </c>
      <c r="D29" s="21" t="str">
        <v>failed</v>
      </c>
      <c r="E29" s="5">
        <v>106</v>
      </c>
    </row>
    <row r="30" spans="1:11" x14ac:dyDescent="0.2">
      <c r="A30" s="20" t="str">
        <v>successful</v>
      </c>
      <c r="B30" s="5">
        <v>149</v>
      </c>
      <c r="D30" s="21" t="str">
        <v>failed</v>
      </c>
      <c r="E30" s="5">
        <v>679</v>
      </c>
    </row>
    <row r="31" spans="1:11" x14ac:dyDescent="0.2">
      <c r="A31" s="20" t="str">
        <v>successful</v>
      </c>
      <c r="B31" s="5">
        <v>2431</v>
      </c>
      <c r="D31" s="21" t="str">
        <v>failed</v>
      </c>
      <c r="E31" s="5">
        <v>1220</v>
      </c>
    </row>
    <row r="32" spans="1:11" x14ac:dyDescent="0.2">
      <c r="A32" s="20" t="str">
        <v>successful</v>
      </c>
      <c r="B32" s="5">
        <v>303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209</v>
      </c>
      <c r="D33" s="21" t="str">
        <v>failed</v>
      </c>
      <c r="E33" s="5">
        <v>37</v>
      </c>
    </row>
    <row r="34" spans="1:5" x14ac:dyDescent="0.2">
      <c r="A34" s="20" t="str">
        <v>successful</v>
      </c>
      <c r="B34" s="5">
        <v>131</v>
      </c>
      <c r="D34" s="21" t="str">
        <v>failed</v>
      </c>
      <c r="E34" s="5">
        <v>60</v>
      </c>
    </row>
    <row r="35" spans="1:5" x14ac:dyDescent="0.2">
      <c r="A35" s="20" t="str">
        <v>successful</v>
      </c>
      <c r="B35" s="5">
        <v>164</v>
      </c>
      <c r="D35" s="21" t="str">
        <v>failed</v>
      </c>
      <c r="E35" s="5">
        <v>296</v>
      </c>
    </row>
    <row r="36" spans="1:5" x14ac:dyDescent="0.2">
      <c r="A36" s="20" t="str">
        <v>successful</v>
      </c>
      <c r="B36" s="5">
        <v>201</v>
      </c>
      <c r="D36" s="21" t="str">
        <v>failed</v>
      </c>
      <c r="E36" s="5">
        <v>3304</v>
      </c>
    </row>
    <row r="37" spans="1:5" x14ac:dyDescent="0.2">
      <c r="A37" s="20" t="str">
        <v>successful</v>
      </c>
      <c r="B37" s="5">
        <v>211</v>
      </c>
      <c r="D37" s="21" t="str">
        <v>failed</v>
      </c>
      <c r="E37" s="5">
        <v>73</v>
      </c>
    </row>
    <row r="38" spans="1:5" x14ac:dyDescent="0.2">
      <c r="A38" s="20" t="str">
        <v>successful</v>
      </c>
      <c r="B38" s="5">
        <v>128</v>
      </c>
      <c r="D38" s="21" t="str">
        <v>failed</v>
      </c>
      <c r="E38" s="5">
        <v>3387</v>
      </c>
    </row>
    <row r="39" spans="1:5" x14ac:dyDescent="0.2">
      <c r="A39" s="20" t="str">
        <v>successful</v>
      </c>
      <c r="B39" s="5">
        <v>1600</v>
      </c>
      <c r="D39" s="21" t="str">
        <v>failed</v>
      </c>
      <c r="E39" s="5">
        <v>662</v>
      </c>
    </row>
    <row r="40" spans="1:5" x14ac:dyDescent="0.2">
      <c r="A40" s="20" t="str">
        <v>successful</v>
      </c>
      <c r="B40" s="5">
        <v>249</v>
      </c>
      <c r="D40" s="21" t="str">
        <v>failed</v>
      </c>
      <c r="E40" s="5">
        <v>774</v>
      </c>
    </row>
    <row r="41" spans="1:5" x14ac:dyDescent="0.2">
      <c r="A41" s="20" t="str">
        <v>successful</v>
      </c>
      <c r="B41" s="5">
        <v>236</v>
      </c>
      <c r="D41" s="21" t="str">
        <v>failed</v>
      </c>
      <c r="E41" s="5">
        <v>672</v>
      </c>
    </row>
    <row r="42" spans="1:5" x14ac:dyDescent="0.2">
      <c r="A42" s="20" t="str">
        <v>successful</v>
      </c>
      <c r="B42" s="5">
        <v>4065</v>
      </c>
      <c r="D42" s="21" t="str">
        <v>failed</v>
      </c>
      <c r="E42" s="5">
        <v>940</v>
      </c>
    </row>
    <row r="43" spans="1:5" x14ac:dyDescent="0.2">
      <c r="A43" s="20" t="str">
        <v>successful</v>
      </c>
      <c r="B43" s="5">
        <v>246</v>
      </c>
      <c r="D43" s="21" t="str">
        <v>failed</v>
      </c>
      <c r="E43" s="5">
        <v>117</v>
      </c>
    </row>
    <row r="44" spans="1:5" x14ac:dyDescent="0.2">
      <c r="A44" s="20" t="str">
        <v>successful</v>
      </c>
      <c r="B44" s="5">
        <v>2475</v>
      </c>
      <c r="D44" s="21" t="str">
        <v>failed</v>
      </c>
      <c r="E44" s="5">
        <v>115</v>
      </c>
    </row>
    <row r="45" spans="1:5" x14ac:dyDescent="0.2">
      <c r="A45" s="20" t="str">
        <v>successful</v>
      </c>
      <c r="B45" s="5">
        <v>76</v>
      </c>
      <c r="D45" s="21" t="str">
        <v>failed</v>
      </c>
      <c r="E45" s="5">
        <v>326</v>
      </c>
    </row>
    <row r="46" spans="1:5" x14ac:dyDescent="0.2">
      <c r="A46" s="20" t="str">
        <v>successful</v>
      </c>
      <c r="B46" s="5">
        <v>54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88</v>
      </c>
      <c r="D47" s="21" t="str">
        <v>failed</v>
      </c>
      <c r="E47" s="5">
        <v>1467</v>
      </c>
    </row>
    <row r="48" spans="1:5" x14ac:dyDescent="0.2">
      <c r="A48" s="20" t="str">
        <v>successful</v>
      </c>
      <c r="B48" s="5">
        <v>85</v>
      </c>
      <c r="D48" s="21" t="str">
        <v>failed</v>
      </c>
      <c r="E48" s="5">
        <v>5681</v>
      </c>
    </row>
    <row r="49" spans="1:5" x14ac:dyDescent="0.2">
      <c r="A49" s="20" t="str">
        <v>successful</v>
      </c>
      <c r="B49" s="5">
        <v>170</v>
      </c>
      <c r="D49" s="21" t="str">
        <v>failed</v>
      </c>
      <c r="E49" s="5">
        <v>1059</v>
      </c>
    </row>
    <row r="50" spans="1:5" x14ac:dyDescent="0.2">
      <c r="A50" s="20" t="str">
        <v>successful</v>
      </c>
      <c r="B50" s="5">
        <v>330</v>
      </c>
      <c r="D50" s="21" t="str">
        <v>failed</v>
      </c>
      <c r="E50" s="5">
        <v>1194</v>
      </c>
    </row>
    <row r="51" spans="1:5" x14ac:dyDescent="0.2">
      <c r="A51" s="20" t="str">
        <v>successful</v>
      </c>
      <c r="B51" s="5">
        <v>127</v>
      </c>
      <c r="D51" s="21" t="str">
        <v>failed</v>
      </c>
      <c r="E51" s="5">
        <v>30</v>
      </c>
    </row>
    <row r="52" spans="1:5" x14ac:dyDescent="0.2">
      <c r="A52" s="20" t="str">
        <v>successful</v>
      </c>
      <c r="B52" s="5">
        <v>411</v>
      </c>
      <c r="D52" s="21" t="str">
        <v>failed</v>
      </c>
      <c r="E52" s="5">
        <v>75</v>
      </c>
    </row>
    <row r="53" spans="1:5" x14ac:dyDescent="0.2">
      <c r="A53" s="20" t="str">
        <v>successful</v>
      </c>
      <c r="B53" s="5">
        <v>180</v>
      </c>
      <c r="D53" s="21" t="str">
        <v>failed</v>
      </c>
      <c r="E53" s="5">
        <v>955</v>
      </c>
    </row>
    <row r="54" spans="1:5" x14ac:dyDescent="0.2">
      <c r="A54" s="20" t="str">
        <v>successful</v>
      </c>
      <c r="B54" s="5">
        <v>374</v>
      </c>
      <c r="D54" s="21" t="str">
        <v>failed</v>
      </c>
      <c r="E54" s="5">
        <v>67</v>
      </c>
    </row>
    <row r="55" spans="1:5" x14ac:dyDescent="0.2">
      <c r="A55" s="20" t="str">
        <v>successful</v>
      </c>
      <c r="B55" s="5">
        <v>71</v>
      </c>
      <c r="D55" s="21" t="str">
        <v>failed</v>
      </c>
      <c r="E55" s="5">
        <v>5</v>
      </c>
    </row>
    <row r="56" spans="1:5" x14ac:dyDescent="0.2">
      <c r="A56" s="20" t="str">
        <v>successful</v>
      </c>
      <c r="B56" s="5">
        <v>203</v>
      </c>
      <c r="D56" s="21" t="str">
        <v>failed</v>
      </c>
      <c r="E56" s="5">
        <v>26</v>
      </c>
    </row>
    <row r="57" spans="1:5" x14ac:dyDescent="0.2">
      <c r="A57" s="20" t="str">
        <v>successful</v>
      </c>
      <c r="B57" s="5">
        <v>113</v>
      </c>
      <c r="D57" s="21" t="str">
        <v>failed</v>
      </c>
      <c r="E57" s="5">
        <v>1130</v>
      </c>
    </row>
    <row r="58" spans="1:5" x14ac:dyDescent="0.2">
      <c r="A58" s="20" t="str">
        <v>successful</v>
      </c>
      <c r="B58" s="5">
        <v>96</v>
      </c>
      <c r="D58" s="21" t="str">
        <v>failed</v>
      </c>
      <c r="E58" s="5">
        <v>782</v>
      </c>
    </row>
    <row r="59" spans="1:5" x14ac:dyDescent="0.2">
      <c r="A59" s="20" t="str">
        <v>successful</v>
      </c>
      <c r="B59" s="5">
        <v>498</v>
      </c>
      <c r="D59" s="21" t="str">
        <v>failed</v>
      </c>
      <c r="E59" s="5">
        <v>210</v>
      </c>
    </row>
    <row r="60" spans="1:5" x14ac:dyDescent="0.2">
      <c r="A60" s="20" t="str">
        <v>successful</v>
      </c>
      <c r="B60" s="5">
        <v>180</v>
      </c>
      <c r="D60" s="21" t="str">
        <v>failed</v>
      </c>
      <c r="E60" s="5">
        <v>136</v>
      </c>
    </row>
    <row r="61" spans="1:5" x14ac:dyDescent="0.2">
      <c r="A61" s="20" t="str">
        <v>successful</v>
      </c>
      <c r="B61" s="5">
        <v>27</v>
      </c>
      <c r="D61" s="21" t="str">
        <v>failed</v>
      </c>
      <c r="E61" s="5">
        <v>86</v>
      </c>
    </row>
    <row r="62" spans="1:5" x14ac:dyDescent="0.2">
      <c r="A62" s="20" t="str">
        <v>successful</v>
      </c>
      <c r="B62" s="5">
        <v>2331</v>
      </c>
      <c r="D62" s="21" t="str">
        <v>failed</v>
      </c>
      <c r="E62" s="5">
        <v>19</v>
      </c>
    </row>
    <row r="63" spans="1:5" x14ac:dyDescent="0.2">
      <c r="A63" s="20" t="str">
        <v>successful</v>
      </c>
      <c r="B63" s="5">
        <v>113</v>
      </c>
      <c r="D63" s="21" t="str">
        <v>failed</v>
      </c>
      <c r="E63" s="5">
        <v>886</v>
      </c>
    </row>
    <row r="64" spans="1:5" x14ac:dyDescent="0.2">
      <c r="A64" s="20" t="str">
        <v>successful</v>
      </c>
      <c r="B64" s="5">
        <v>164</v>
      </c>
      <c r="D64" s="21" t="str">
        <v>failed</v>
      </c>
      <c r="E64" s="5">
        <v>35</v>
      </c>
    </row>
    <row r="65" spans="1:5" x14ac:dyDescent="0.2">
      <c r="A65" s="20" t="str">
        <v>successful</v>
      </c>
      <c r="B65" s="5">
        <v>164</v>
      </c>
      <c r="D65" s="21" t="str">
        <v>failed</v>
      </c>
      <c r="E65" s="5">
        <v>24</v>
      </c>
    </row>
    <row r="66" spans="1:5" x14ac:dyDescent="0.2">
      <c r="A66" s="20" t="str">
        <v>successful</v>
      </c>
      <c r="B66" s="5">
        <v>336</v>
      </c>
      <c r="D66" s="21" t="str">
        <v>failed</v>
      </c>
      <c r="E66" s="5">
        <v>86</v>
      </c>
    </row>
    <row r="67" spans="1:5" x14ac:dyDescent="0.2">
      <c r="A67" s="20" t="str">
        <v>successful</v>
      </c>
      <c r="B67" s="5">
        <v>1917</v>
      </c>
      <c r="D67" s="21" t="str">
        <v>failed</v>
      </c>
      <c r="E67" s="5">
        <v>243</v>
      </c>
    </row>
    <row r="68" spans="1:5" x14ac:dyDescent="0.2">
      <c r="A68" s="20" t="str">
        <v>successful</v>
      </c>
      <c r="B68" s="5">
        <v>95</v>
      </c>
      <c r="D68" s="21" t="str">
        <v>failed</v>
      </c>
      <c r="E68" s="5">
        <v>65</v>
      </c>
    </row>
    <row r="69" spans="1:5" x14ac:dyDescent="0.2">
      <c r="A69" s="20" t="str">
        <v>successful</v>
      </c>
      <c r="B69" s="5">
        <v>147</v>
      </c>
      <c r="D69" s="21" t="str">
        <v>failed</v>
      </c>
      <c r="E69" s="5">
        <v>100</v>
      </c>
    </row>
    <row r="70" spans="1:5" x14ac:dyDescent="0.2">
      <c r="A70" s="20" t="str">
        <v>successful</v>
      </c>
      <c r="B70" s="5">
        <v>86</v>
      </c>
      <c r="D70" s="21" t="str">
        <v>failed</v>
      </c>
      <c r="E70" s="5">
        <v>168</v>
      </c>
    </row>
    <row r="71" spans="1:5" x14ac:dyDescent="0.2">
      <c r="A71" s="20" t="str">
        <v>successful</v>
      </c>
      <c r="B71" s="5">
        <v>83</v>
      </c>
      <c r="D71" s="21" t="str">
        <v>failed</v>
      </c>
      <c r="E71" s="5">
        <v>13</v>
      </c>
    </row>
    <row r="72" spans="1:5" x14ac:dyDescent="0.2">
      <c r="A72" s="20" t="str">
        <v>successful</v>
      </c>
      <c r="B72" s="5">
        <v>676</v>
      </c>
      <c r="D72" s="21" t="str">
        <v>failed</v>
      </c>
      <c r="E72" s="5">
        <v>1</v>
      </c>
    </row>
    <row r="73" spans="1:5" x14ac:dyDescent="0.2">
      <c r="A73" s="20" t="str">
        <v>successful</v>
      </c>
      <c r="B73" s="5">
        <v>361</v>
      </c>
      <c r="D73" s="21" t="str">
        <v>failed</v>
      </c>
      <c r="E73" s="5">
        <v>40</v>
      </c>
    </row>
    <row r="74" spans="1:5" x14ac:dyDescent="0.2">
      <c r="A74" s="20" t="str">
        <v>successful</v>
      </c>
      <c r="B74" s="5">
        <v>131</v>
      </c>
      <c r="D74" s="21" t="str">
        <v>failed</v>
      </c>
      <c r="E74" s="5">
        <v>226</v>
      </c>
    </row>
    <row r="75" spans="1:5" x14ac:dyDescent="0.2">
      <c r="A75" s="20" t="str">
        <v>successful</v>
      </c>
      <c r="B75" s="5">
        <v>126</v>
      </c>
      <c r="D75" s="21" t="str">
        <v>failed</v>
      </c>
      <c r="E75" s="5">
        <v>1625</v>
      </c>
    </row>
    <row r="76" spans="1:5" x14ac:dyDescent="0.2">
      <c r="A76" s="20" t="str">
        <v>successful</v>
      </c>
      <c r="B76" s="5">
        <v>275</v>
      </c>
      <c r="D76" s="21" t="str">
        <v>failed</v>
      </c>
      <c r="E76" s="5">
        <v>143</v>
      </c>
    </row>
    <row r="77" spans="1:5" x14ac:dyDescent="0.2">
      <c r="A77" s="20" t="str">
        <v>successful</v>
      </c>
      <c r="B77" s="5">
        <v>67</v>
      </c>
      <c r="D77" s="21" t="str">
        <v>failed</v>
      </c>
      <c r="E77" s="5">
        <v>934</v>
      </c>
    </row>
    <row r="78" spans="1:5" x14ac:dyDescent="0.2">
      <c r="A78" s="20" t="str">
        <v>successful</v>
      </c>
      <c r="B78" s="5">
        <v>154</v>
      </c>
      <c r="D78" s="21" t="str">
        <v>failed</v>
      </c>
      <c r="E78" s="5">
        <v>17</v>
      </c>
    </row>
    <row r="79" spans="1:5" x14ac:dyDescent="0.2">
      <c r="A79" s="20" t="str">
        <v>successful</v>
      </c>
      <c r="B79" s="5">
        <v>1782</v>
      </c>
      <c r="D79" s="21" t="str">
        <v>failed</v>
      </c>
      <c r="E79" s="5">
        <v>2179</v>
      </c>
    </row>
    <row r="80" spans="1:5" x14ac:dyDescent="0.2">
      <c r="A80" s="20" t="str">
        <v>successful</v>
      </c>
      <c r="B80" s="5">
        <v>903</v>
      </c>
      <c r="D80" s="21" t="str">
        <v>failed</v>
      </c>
      <c r="E80" s="5">
        <v>931</v>
      </c>
    </row>
    <row r="81" spans="1:5" x14ac:dyDescent="0.2">
      <c r="A81" s="20" t="str">
        <v>successful</v>
      </c>
      <c r="B81" s="5">
        <v>94</v>
      </c>
      <c r="D81" s="21" t="str">
        <v>failed</v>
      </c>
      <c r="E81" s="5">
        <v>92</v>
      </c>
    </row>
    <row r="82" spans="1:5" x14ac:dyDescent="0.2">
      <c r="A82" s="20" t="str">
        <v>successful</v>
      </c>
      <c r="B82" s="5">
        <v>180</v>
      </c>
      <c r="D82" s="21" t="str">
        <v>failed</v>
      </c>
      <c r="E82" s="5">
        <v>57</v>
      </c>
    </row>
    <row r="83" spans="1:5" x14ac:dyDescent="0.2">
      <c r="A83" s="20" t="str">
        <v>successful</v>
      </c>
      <c r="B83" s="5">
        <v>533</v>
      </c>
      <c r="D83" s="21" t="str">
        <v>failed</v>
      </c>
      <c r="E83" s="5">
        <v>41</v>
      </c>
    </row>
    <row r="84" spans="1:5" x14ac:dyDescent="0.2">
      <c r="A84" s="20" t="str">
        <v>successful</v>
      </c>
      <c r="B84" s="5">
        <v>2443</v>
      </c>
      <c r="D84" s="21" t="str">
        <v>failed</v>
      </c>
      <c r="E84" s="5">
        <v>1</v>
      </c>
    </row>
    <row r="85" spans="1:5" x14ac:dyDescent="0.2">
      <c r="A85" s="20" t="str">
        <v>successful</v>
      </c>
      <c r="B85" s="5">
        <v>89</v>
      </c>
      <c r="D85" s="21" t="str">
        <v>failed</v>
      </c>
      <c r="E85" s="5">
        <v>101</v>
      </c>
    </row>
    <row r="86" spans="1:5" x14ac:dyDescent="0.2">
      <c r="A86" s="20" t="str">
        <v>successful</v>
      </c>
      <c r="B86" s="5">
        <v>159</v>
      </c>
      <c r="D86" s="21" t="str">
        <v>failed</v>
      </c>
      <c r="E86" s="5">
        <v>1335</v>
      </c>
    </row>
    <row r="87" spans="1:5" x14ac:dyDescent="0.2">
      <c r="A87" s="20" t="str">
        <v>successful</v>
      </c>
      <c r="B87" s="5">
        <v>50</v>
      </c>
      <c r="D87" s="21" t="str">
        <v>failed</v>
      </c>
      <c r="E87" s="5">
        <v>15</v>
      </c>
    </row>
    <row r="88" spans="1:5" x14ac:dyDescent="0.2">
      <c r="A88" s="20" t="str">
        <v>successful</v>
      </c>
      <c r="B88" s="5">
        <v>186</v>
      </c>
      <c r="D88" s="21" t="str">
        <v>failed</v>
      </c>
      <c r="E88" s="5">
        <v>454</v>
      </c>
    </row>
    <row r="89" spans="1:5" x14ac:dyDescent="0.2">
      <c r="A89" s="20" t="str">
        <v>successful</v>
      </c>
      <c r="B89" s="5">
        <v>1071</v>
      </c>
      <c r="D89" s="21" t="str">
        <v>failed</v>
      </c>
      <c r="E89" s="5">
        <v>3182</v>
      </c>
    </row>
    <row r="90" spans="1:5" x14ac:dyDescent="0.2">
      <c r="A90" s="20" t="str">
        <v>successful</v>
      </c>
      <c r="B90" s="5">
        <v>117</v>
      </c>
      <c r="D90" s="21" t="str">
        <v>failed</v>
      </c>
      <c r="E90" s="5">
        <v>15</v>
      </c>
    </row>
    <row r="91" spans="1:5" x14ac:dyDescent="0.2">
      <c r="A91" s="20" t="str">
        <v>successful</v>
      </c>
      <c r="B91" s="5">
        <v>70</v>
      </c>
      <c r="D91" s="21" t="str">
        <v>failed</v>
      </c>
      <c r="E91" s="5">
        <v>133</v>
      </c>
    </row>
    <row r="92" spans="1:5" x14ac:dyDescent="0.2">
      <c r="A92" s="20" t="str">
        <v>successful</v>
      </c>
      <c r="B92" s="5">
        <v>135</v>
      </c>
      <c r="D92" s="21" t="str">
        <v>failed</v>
      </c>
      <c r="E92" s="5">
        <v>2062</v>
      </c>
    </row>
    <row r="93" spans="1:5" x14ac:dyDescent="0.2">
      <c r="A93" s="20" t="str">
        <v>successful</v>
      </c>
      <c r="B93" s="5">
        <v>768</v>
      </c>
      <c r="D93" s="21" t="str">
        <v>failed</v>
      </c>
      <c r="E93" s="5">
        <v>29</v>
      </c>
    </row>
    <row r="94" spans="1:5" x14ac:dyDescent="0.2">
      <c r="A94" s="20" t="str">
        <v>successful</v>
      </c>
      <c r="B94" s="5">
        <v>199</v>
      </c>
      <c r="D94" s="21" t="str">
        <v>failed</v>
      </c>
      <c r="E94" s="5">
        <v>132</v>
      </c>
    </row>
    <row r="95" spans="1:5" x14ac:dyDescent="0.2">
      <c r="A95" s="20" t="str">
        <v>successful</v>
      </c>
      <c r="B95" s="5">
        <v>107</v>
      </c>
      <c r="D95" s="21" t="str">
        <v>failed</v>
      </c>
      <c r="E95" s="5">
        <v>137</v>
      </c>
    </row>
    <row r="96" spans="1:5" x14ac:dyDescent="0.2">
      <c r="A96" s="20" t="str">
        <v>successful</v>
      </c>
      <c r="B96" s="5">
        <v>195</v>
      </c>
      <c r="D96" s="21" t="str">
        <v>failed</v>
      </c>
      <c r="E96" s="5">
        <v>908</v>
      </c>
    </row>
    <row r="97" spans="1:5" x14ac:dyDescent="0.2">
      <c r="A97" s="20" t="str">
        <v>successful</v>
      </c>
      <c r="B97" s="5">
        <v>3376</v>
      </c>
      <c r="D97" s="21" t="str">
        <v>failed</v>
      </c>
      <c r="E97" s="5">
        <v>10</v>
      </c>
    </row>
    <row r="98" spans="1:5" x14ac:dyDescent="0.2">
      <c r="A98" s="20" t="str">
        <v>successful</v>
      </c>
      <c r="B98" s="5">
        <v>41</v>
      </c>
      <c r="D98" s="21" t="str">
        <v>failed</v>
      </c>
      <c r="E98" s="5">
        <v>1910</v>
      </c>
    </row>
    <row r="99" spans="1:5" x14ac:dyDescent="0.2">
      <c r="A99" s="20" t="str">
        <v>successful</v>
      </c>
      <c r="B99" s="5">
        <v>1821</v>
      </c>
      <c r="D99" s="21" t="str">
        <v>failed</v>
      </c>
      <c r="E99" s="5">
        <v>38</v>
      </c>
    </row>
    <row r="100" spans="1:5" x14ac:dyDescent="0.2">
      <c r="A100" s="20" t="str">
        <v>successful</v>
      </c>
      <c r="B100" s="5">
        <v>164</v>
      </c>
      <c r="D100" s="21" t="str">
        <v>failed</v>
      </c>
      <c r="E100" s="5">
        <v>104</v>
      </c>
    </row>
    <row r="101" spans="1:5" x14ac:dyDescent="0.2">
      <c r="A101" s="20" t="str">
        <v>successful</v>
      </c>
      <c r="B101" s="5">
        <v>157</v>
      </c>
      <c r="D101" s="21" t="str">
        <v>failed</v>
      </c>
      <c r="E101" s="5">
        <v>49</v>
      </c>
    </row>
    <row r="102" spans="1:5" x14ac:dyDescent="0.2">
      <c r="A102" s="20" t="str">
        <v>successful</v>
      </c>
      <c r="B102" s="5">
        <v>246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1396</v>
      </c>
      <c r="D103" s="21" t="str">
        <v>failed</v>
      </c>
      <c r="E103" s="5">
        <v>245</v>
      </c>
    </row>
    <row r="104" spans="1:5" x14ac:dyDescent="0.2">
      <c r="A104" s="20" t="str">
        <v>successful</v>
      </c>
      <c r="B104" s="5">
        <v>2506</v>
      </c>
      <c r="D104" s="21" t="str">
        <v>failed</v>
      </c>
      <c r="E104" s="5">
        <v>32</v>
      </c>
    </row>
    <row r="105" spans="1:5" x14ac:dyDescent="0.2">
      <c r="A105" s="20" t="str">
        <v>successful</v>
      </c>
      <c r="B105" s="5">
        <v>244</v>
      </c>
      <c r="D105" s="21" t="str">
        <v>failed</v>
      </c>
      <c r="E105" s="5">
        <v>7</v>
      </c>
    </row>
    <row r="106" spans="1:5" x14ac:dyDescent="0.2">
      <c r="A106" s="20" t="str">
        <v>successful</v>
      </c>
      <c r="B106" s="5">
        <v>146</v>
      </c>
      <c r="D106" s="21" t="str">
        <v>failed</v>
      </c>
      <c r="E106" s="5">
        <v>803</v>
      </c>
    </row>
    <row r="107" spans="1:5" x14ac:dyDescent="0.2">
      <c r="A107" s="20" t="str">
        <v>successful</v>
      </c>
      <c r="B107" s="5">
        <v>1267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1561</v>
      </c>
      <c r="D108" s="21" t="str">
        <v>failed</v>
      </c>
      <c r="E108" s="5">
        <v>31</v>
      </c>
    </row>
    <row r="109" spans="1:5" x14ac:dyDescent="0.2">
      <c r="A109" s="20" t="str">
        <v>successful</v>
      </c>
      <c r="B109" s="5">
        <v>48</v>
      </c>
      <c r="D109" s="21" t="str">
        <v>failed</v>
      </c>
      <c r="E109" s="5">
        <v>108</v>
      </c>
    </row>
    <row r="110" spans="1:5" x14ac:dyDescent="0.2">
      <c r="A110" s="20" t="str">
        <v>successful</v>
      </c>
      <c r="B110" s="5">
        <v>2739</v>
      </c>
      <c r="D110" s="21" t="str">
        <v>failed</v>
      </c>
      <c r="E110" s="5">
        <v>30</v>
      </c>
    </row>
    <row r="111" spans="1:5" x14ac:dyDescent="0.2">
      <c r="A111" s="20" t="str">
        <v>successful</v>
      </c>
      <c r="B111" s="5">
        <v>3537</v>
      </c>
      <c r="D111" s="21" t="str">
        <v>failed</v>
      </c>
      <c r="E111" s="5">
        <v>17</v>
      </c>
    </row>
    <row r="112" spans="1:5" x14ac:dyDescent="0.2">
      <c r="A112" s="20" t="str">
        <v>successful</v>
      </c>
      <c r="B112" s="5">
        <v>2107</v>
      </c>
      <c r="D112" s="21" t="str">
        <v>failed</v>
      </c>
      <c r="E112" s="5">
        <v>80</v>
      </c>
    </row>
    <row r="113" spans="1:5" x14ac:dyDescent="0.2">
      <c r="A113" s="20" t="str">
        <v>successful</v>
      </c>
      <c r="B113" s="5">
        <v>3318</v>
      </c>
      <c r="D113" s="21" t="str">
        <v>failed</v>
      </c>
      <c r="E113" s="5">
        <v>2468</v>
      </c>
    </row>
    <row r="114" spans="1:5" x14ac:dyDescent="0.2">
      <c r="A114" s="20" t="str">
        <v>successful</v>
      </c>
      <c r="B114" s="5">
        <v>340</v>
      </c>
      <c r="D114" s="21" t="str">
        <v>failed</v>
      </c>
      <c r="E114" s="5">
        <v>26</v>
      </c>
    </row>
    <row r="115" spans="1:5" x14ac:dyDescent="0.2">
      <c r="A115" s="20" t="str">
        <v>successful</v>
      </c>
      <c r="B115" s="5">
        <v>1442</v>
      </c>
      <c r="D115" s="21" t="str">
        <v>failed</v>
      </c>
      <c r="E115" s="5">
        <v>73</v>
      </c>
    </row>
    <row r="116" spans="1:5" x14ac:dyDescent="0.2">
      <c r="A116" s="20" t="str">
        <v>successful</v>
      </c>
      <c r="B116" s="5">
        <v>126</v>
      </c>
      <c r="D116" s="21" t="str">
        <v>failed</v>
      </c>
      <c r="E116" s="5">
        <v>128</v>
      </c>
    </row>
    <row r="117" spans="1:5" x14ac:dyDescent="0.2">
      <c r="A117" s="20" t="str">
        <v>successful</v>
      </c>
      <c r="B117" s="5">
        <v>524</v>
      </c>
      <c r="D117" s="21" t="str">
        <v>failed</v>
      </c>
      <c r="E117" s="5">
        <v>33</v>
      </c>
    </row>
    <row r="118" spans="1:5" x14ac:dyDescent="0.2">
      <c r="A118" s="20" t="str">
        <v>successful</v>
      </c>
      <c r="B118" s="5">
        <v>1989</v>
      </c>
      <c r="D118" s="21" t="str">
        <v>failed</v>
      </c>
      <c r="E118" s="5">
        <v>1072</v>
      </c>
    </row>
    <row r="119" spans="1:5" x14ac:dyDescent="0.2">
      <c r="A119" s="20" t="str">
        <v>successful</v>
      </c>
      <c r="B119" s="5">
        <v>157</v>
      </c>
      <c r="D119" s="21" t="str">
        <v>failed</v>
      </c>
      <c r="E119" s="5">
        <v>393</v>
      </c>
    </row>
    <row r="120" spans="1:5" x14ac:dyDescent="0.2">
      <c r="A120" s="20" t="str">
        <v>successful</v>
      </c>
      <c r="B120" s="5">
        <v>4498</v>
      </c>
      <c r="D120" s="21" t="str">
        <v>failed</v>
      </c>
      <c r="E120" s="5">
        <v>1257</v>
      </c>
    </row>
    <row r="121" spans="1:5" x14ac:dyDescent="0.2">
      <c r="A121" s="20" t="str">
        <v>successful</v>
      </c>
      <c r="B121" s="5">
        <v>80</v>
      </c>
      <c r="D121" s="21" t="str">
        <v>failed</v>
      </c>
      <c r="E121" s="5">
        <v>328</v>
      </c>
    </row>
    <row r="122" spans="1:5" x14ac:dyDescent="0.2">
      <c r="A122" s="20" t="str">
        <v>successful</v>
      </c>
      <c r="B122" s="5">
        <v>43</v>
      </c>
      <c r="D122" s="21" t="str">
        <v>failed</v>
      </c>
      <c r="E122" s="5">
        <v>147</v>
      </c>
    </row>
    <row r="123" spans="1:5" x14ac:dyDescent="0.2">
      <c r="A123" s="20" t="str">
        <v>successful</v>
      </c>
      <c r="B123" s="5">
        <v>2053</v>
      </c>
      <c r="D123" s="21" t="str">
        <v>failed</v>
      </c>
      <c r="E123" s="5">
        <v>830</v>
      </c>
    </row>
    <row r="124" spans="1:5" x14ac:dyDescent="0.2">
      <c r="A124" s="20" t="str">
        <v>successful</v>
      </c>
      <c r="B124" s="5">
        <v>168</v>
      </c>
      <c r="D124" s="21" t="str">
        <v>failed</v>
      </c>
      <c r="E124" s="5">
        <v>331</v>
      </c>
    </row>
    <row r="125" spans="1:5" x14ac:dyDescent="0.2">
      <c r="A125" s="20" t="str">
        <v>successful</v>
      </c>
      <c r="B125" s="5">
        <v>4289</v>
      </c>
      <c r="D125" s="21" t="str">
        <v>failed</v>
      </c>
      <c r="E125" s="5">
        <v>25</v>
      </c>
    </row>
    <row r="126" spans="1:5" x14ac:dyDescent="0.2">
      <c r="A126" s="20" t="str">
        <v>successful</v>
      </c>
      <c r="B126" s="5">
        <v>165</v>
      </c>
      <c r="D126" s="21" t="str">
        <v>failed</v>
      </c>
      <c r="E126" s="5">
        <v>3483</v>
      </c>
    </row>
    <row r="127" spans="1:5" x14ac:dyDescent="0.2">
      <c r="A127" s="20" t="str">
        <v>successful</v>
      </c>
      <c r="B127" s="5">
        <v>1815</v>
      </c>
      <c r="D127" s="21" t="str">
        <v>failed</v>
      </c>
      <c r="E127" s="5">
        <v>923</v>
      </c>
    </row>
    <row r="128" spans="1:5" x14ac:dyDescent="0.2">
      <c r="A128" s="20" t="str">
        <v>successful</v>
      </c>
      <c r="B128" s="5">
        <v>397</v>
      </c>
      <c r="D128" s="21" t="str">
        <v>failed</v>
      </c>
      <c r="E128" s="5">
        <v>1</v>
      </c>
    </row>
    <row r="129" spans="1:5" x14ac:dyDescent="0.2">
      <c r="A129" s="20" t="str">
        <v>successful</v>
      </c>
      <c r="B129" s="5">
        <v>1539</v>
      </c>
      <c r="D129" s="21" t="str">
        <v>failed</v>
      </c>
      <c r="E129" s="5">
        <v>33</v>
      </c>
    </row>
    <row r="130" spans="1:5" x14ac:dyDescent="0.2">
      <c r="A130" s="20" t="str">
        <v>successful</v>
      </c>
      <c r="B130" s="5">
        <v>138</v>
      </c>
      <c r="D130" s="21" t="str">
        <v>failed</v>
      </c>
      <c r="E130" s="5">
        <v>40</v>
      </c>
    </row>
    <row r="131" spans="1:5" x14ac:dyDescent="0.2">
      <c r="A131" s="20" t="str">
        <v>successful</v>
      </c>
      <c r="B131" s="5">
        <v>3594</v>
      </c>
      <c r="D131" s="21" t="str">
        <v>failed</v>
      </c>
      <c r="E131" s="5">
        <v>23</v>
      </c>
    </row>
    <row r="132" spans="1:5" x14ac:dyDescent="0.2">
      <c r="A132" s="20" t="str">
        <v>successful</v>
      </c>
      <c r="B132" s="5">
        <v>5880</v>
      </c>
      <c r="D132" s="21" t="str">
        <v>failed</v>
      </c>
      <c r="E132" s="5">
        <v>75</v>
      </c>
    </row>
    <row r="133" spans="1:5" x14ac:dyDescent="0.2">
      <c r="A133" s="20" t="str">
        <v>successful</v>
      </c>
      <c r="B133" s="5">
        <v>112</v>
      </c>
      <c r="D133" s="21" t="str">
        <v>failed</v>
      </c>
      <c r="E133" s="5">
        <v>2176</v>
      </c>
    </row>
    <row r="134" spans="1:5" x14ac:dyDescent="0.2">
      <c r="A134" s="20" t="str">
        <v>successful</v>
      </c>
      <c r="B134" s="5">
        <v>943</v>
      </c>
      <c r="D134" s="21" t="str">
        <v>failed</v>
      </c>
      <c r="E134" s="5">
        <v>441</v>
      </c>
    </row>
    <row r="135" spans="1:5" x14ac:dyDescent="0.2">
      <c r="A135" s="20" t="str">
        <v>successful</v>
      </c>
      <c r="B135" s="5">
        <v>2468</v>
      </c>
      <c r="D135" s="21" t="str">
        <v>failed</v>
      </c>
      <c r="E135" s="5">
        <v>25</v>
      </c>
    </row>
    <row r="136" spans="1:5" x14ac:dyDescent="0.2">
      <c r="A136" s="20" t="str">
        <v>successful</v>
      </c>
      <c r="B136" s="5">
        <v>2551</v>
      </c>
      <c r="D136" s="21" t="str">
        <v>failed</v>
      </c>
      <c r="E136" s="5">
        <v>127</v>
      </c>
    </row>
    <row r="137" spans="1:5" x14ac:dyDescent="0.2">
      <c r="A137" s="20" t="str">
        <v>successful</v>
      </c>
      <c r="B137" s="5">
        <v>101</v>
      </c>
      <c r="D137" s="21" t="str">
        <v>failed</v>
      </c>
      <c r="E137" s="5">
        <v>355</v>
      </c>
    </row>
    <row r="138" spans="1:5" x14ac:dyDescent="0.2">
      <c r="A138" s="20" t="str">
        <v>successful</v>
      </c>
      <c r="B138" s="5">
        <v>92</v>
      </c>
      <c r="D138" s="21" t="str">
        <v>failed</v>
      </c>
      <c r="E138" s="5">
        <v>44</v>
      </c>
    </row>
    <row r="139" spans="1:5" x14ac:dyDescent="0.2">
      <c r="A139" s="20" t="str">
        <v>successful</v>
      </c>
      <c r="B139" s="5">
        <v>62</v>
      </c>
      <c r="D139" s="21" t="str">
        <v>failed</v>
      </c>
      <c r="E139" s="5">
        <v>67</v>
      </c>
    </row>
    <row r="140" spans="1:5" x14ac:dyDescent="0.2">
      <c r="A140" s="20" t="str">
        <v>successful</v>
      </c>
      <c r="B140" s="5">
        <v>149</v>
      </c>
      <c r="D140" s="21" t="str">
        <v>failed</v>
      </c>
      <c r="E140" s="5">
        <v>1068</v>
      </c>
    </row>
    <row r="141" spans="1:5" x14ac:dyDescent="0.2">
      <c r="A141" s="20" t="str">
        <v>successful</v>
      </c>
      <c r="B141" s="5">
        <v>329</v>
      </c>
      <c r="D141" s="21" t="str">
        <v>failed</v>
      </c>
      <c r="E141" s="5">
        <v>424</v>
      </c>
    </row>
    <row r="142" spans="1:5" x14ac:dyDescent="0.2">
      <c r="A142" s="20" t="str">
        <v>successful</v>
      </c>
      <c r="B142" s="5">
        <v>97</v>
      </c>
      <c r="D142" s="21" t="str">
        <v>failed</v>
      </c>
      <c r="E142" s="5">
        <v>151</v>
      </c>
    </row>
    <row r="143" spans="1:5" x14ac:dyDescent="0.2">
      <c r="A143" s="20" t="str">
        <v>successful</v>
      </c>
      <c r="B143" s="5">
        <v>1784</v>
      </c>
      <c r="D143" s="21" t="str">
        <v>failed</v>
      </c>
      <c r="E143" s="5">
        <v>1608</v>
      </c>
    </row>
    <row r="144" spans="1:5" x14ac:dyDescent="0.2">
      <c r="A144" s="20" t="str">
        <v>successful</v>
      </c>
      <c r="B144" s="5">
        <v>1684</v>
      </c>
      <c r="D144" s="21" t="str">
        <v>failed</v>
      </c>
      <c r="E144" s="5">
        <v>941</v>
      </c>
    </row>
    <row r="145" spans="1:5" x14ac:dyDescent="0.2">
      <c r="A145" s="20" t="str">
        <v>successful</v>
      </c>
      <c r="B145" s="5">
        <v>250</v>
      </c>
      <c r="D145" s="21" t="str">
        <v>failed</v>
      </c>
      <c r="E145" s="5">
        <v>1</v>
      </c>
    </row>
    <row r="146" spans="1:5" x14ac:dyDescent="0.2">
      <c r="A146" s="20" t="str">
        <v>successful</v>
      </c>
      <c r="B146" s="5">
        <v>238</v>
      </c>
      <c r="D146" s="21" t="str">
        <v>failed</v>
      </c>
      <c r="E146" s="5">
        <v>40</v>
      </c>
    </row>
    <row r="147" spans="1:5" x14ac:dyDescent="0.2">
      <c r="A147" s="20" t="str">
        <v>successful</v>
      </c>
      <c r="B147" s="5">
        <v>53</v>
      </c>
      <c r="D147" s="21" t="str">
        <v>failed</v>
      </c>
      <c r="E147" s="5">
        <v>3015</v>
      </c>
    </row>
    <row r="148" spans="1:5" x14ac:dyDescent="0.2">
      <c r="A148" s="20" t="str">
        <v>successful</v>
      </c>
      <c r="B148" s="5">
        <v>214</v>
      </c>
      <c r="D148" s="21" t="str">
        <v>failed</v>
      </c>
      <c r="E148" s="5">
        <v>435</v>
      </c>
    </row>
    <row r="149" spans="1:5" x14ac:dyDescent="0.2">
      <c r="A149" s="20" t="str">
        <v>successful</v>
      </c>
      <c r="B149" s="5">
        <v>222</v>
      </c>
      <c r="D149" s="21" t="str">
        <v>failed</v>
      </c>
      <c r="E149" s="5">
        <v>714</v>
      </c>
    </row>
    <row r="150" spans="1:5" x14ac:dyDescent="0.2">
      <c r="A150" s="20" t="str">
        <v>successful</v>
      </c>
      <c r="B150" s="5">
        <v>1884</v>
      </c>
      <c r="D150" s="21" t="str">
        <v>failed</v>
      </c>
      <c r="E150" s="5">
        <v>5497</v>
      </c>
    </row>
    <row r="151" spans="1:5" x14ac:dyDescent="0.2">
      <c r="A151" s="20" t="str">
        <v>successful</v>
      </c>
      <c r="B151" s="5">
        <v>218</v>
      </c>
      <c r="D151" s="21" t="str">
        <v>failed</v>
      </c>
      <c r="E151" s="5">
        <v>418</v>
      </c>
    </row>
    <row r="152" spans="1:5" x14ac:dyDescent="0.2">
      <c r="A152" s="20" t="str">
        <v>successful</v>
      </c>
      <c r="B152" s="5">
        <v>6465</v>
      </c>
      <c r="D152" s="21" t="str">
        <v>failed</v>
      </c>
      <c r="E152" s="5">
        <v>1439</v>
      </c>
    </row>
    <row r="153" spans="1:5" x14ac:dyDescent="0.2">
      <c r="A153" s="20" t="str">
        <v>successful</v>
      </c>
      <c r="B153" s="5">
        <v>59</v>
      </c>
      <c r="D153" s="21" t="str">
        <v>failed</v>
      </c>
      <c r="E153" s="5">
        <v>15</v>
      </c>
    </row>
    <row r="154" spans="1:5" x14ac:dyDescent="0.2">
      <c r="A154" s="20" t="str">
        <v>successful</v>
      </c>
      <c r="B154" s="5">
        <v>88</v>
      </c>
      <c r="D154" s="21" t="str">
        <v>failed</v>
      </c>
      <c r="E154" s="5">
        <v>1999</v>
      </c>
    </row>
    <row r="155" spans="1:5" x14ac:dyDescent="0.2">
      <c r="A155" s="20" t="str">
        <v>successful</v>
      </c>
      <c r="B155" s="5">
        <v>1697</v>
      </c>
      <c r="D155" s="21" t="str">
        <v>failed</v>
      </c>
      <c r="E155" s="5">
        <v>118</v>
      </c>
    </row>
    <row r="156" spans="1:5" x14ac:dyDescent="0.2">
      <c r="A156" s="20" t="str">
        <v>successful</v>
      </c>
      <c r="B156" s="5">
        <v>92</v>
      </c>
      <c r="D156" s="21" t="str">
        <v>failed</v>
      </c>
      <c r="E156" s="5">
        <v>162</v>
      </c>
    </row>
    <row r="157" spans="1:5" x14ac:dyDescent="0.2">
      <c r="A157" s="20" t="str">
        <v>successful</v>
      </c>
      <c r="B157" s="5">
        <v>186</v>
      </c>
      <c r="D157" s="21" t="str">
        <v>failed</v>
      </c>
      <c r="E157" s="5">
        <v>83</v>
      </c>
    </row>
    <row r="158" spans="1:5" x14ac:dyDescent="0.2">
      <c r="A158" s="20" t="str">
        <v>successful</v>
      </c>
      <c r="B158" s="5">
        <v>138</v>
      </c>
      <c r="D158" s="21" t="str">
        <v>failed</v>
      </c>
      <c r="E158" s="5">
        <v>747</v>
      </c>
    </row>
    <row r="159" spans="1:5" x14ac:dyDescent="0.2">
      <c r="A159" s="20" t="str">
        <v>successful</v>
      </c>
      <c r="B159" s="5">
        <v>261</v>
      </c>
      <c r="D159" s="21" t="str">
        <v>failed</v>
      </c>
      <c r="E159" s="5">
        <v>84</v>
      </c>
    </row>
    <row r="160" spans="1:5" x14ac:dyDescent="0.2">
      <c r="A160" s="20" t="str">
        <v>successful</v>
      </c>
      <c r="B160" s="5">
        <v>107</v>
      </c>
      <c r="D160" s="21" t="str">
        <v>failed</v>
      </c>
      <c r="E160" s="5">
        <v>91</v>
      </c>
    </row>
    <row r="161" spans="1:5" x14ac:dyDescent="0.2">
      <c r="A161" s="20" t="str">
        <v>successful</v>
      </c>
      <c r="B161" s="5">
        <v>199</v>
      </c>
      <c r="D161" s="21" t="str">
        <v>failed</v>
      </c>
      <c r="E161" s="5">
        <v>792</v>
      </c>
    </row>
    <row r="162" spans="1:5" x14ac:dyDescent="0.2">
      <c r="A162" s="20" t="str">
        <v>successful</v>
      </c>
      <c r="B162" s="5">
        <v>5512</v>
      </c>
      <c r="D162" s="21" t="str">
        <v>failed</v>
      </c>
      <c r="E162" s="5">
        <v>32</v>
      </c>
    </row>
    <row r="163" spans="1:5" x14ac:dyDescent="0.2">
      <c r="A163" s="20" t="str">
        <v>successful</v>
      </c>
      <c r="B163" s="5">
        <v>86</v>
      </c>
      <c r="D163" s="21" t="str">
        <v>failed</v>
      </c>
      <c r="E163" s="5">
        <v>186</v>
      </c>
    </row>
    <row r="164" spans="1:5" x14ac:dyDescent="0.2">
      <c r="A164" s="20" t="str">
        <v>successful</v>
      </c>
      <c r="B164" s="5">
        <v>2768</v>
      </c>
      <c r="D164" s="21" t="str">
        <v>failed</v>
      </c>
      <c r="E164" s="5">
        <v>605</v>
      </c>
    </row>
    <row r="165" spans="1:5" x14ac:dyDescent="0.2">
      <c r="A165" s="20" t="str">
        <v>successful</v>
      </c>
      <c r="B165" s="5">
        <v>48</v>
      </c>
      <c r="D165" s="21" t="str">
        <v>failed</v>
      </c>
      <c r="E165" s="5">
        <v>1</v>
      </c>
    </row>
    <row r="166" spans="1:5" x14ac:dyDescent="0.2">
      <c r="A166" s="20" t="str">
        <v>successful</v>
      </c>
      <c r="B166" s="5">
        <v>87</v>
      </c>
      <c r="D166" s="21" t="str">
        <v>failed</v>
      </c>
      <c r="E166" s="5">
        <v>31</v>
      </c>
    </row>
    <row r="167" spans="1:5" x14ac:dyDescent="0.2">
      <c r="A167" s="20" t="str">
        <v>successful</v>
      </c>
      <c r="B167" s="5">
        <v>1894</v>
      </c>
      <c r="D167" s="21" t="str">
        <v>failed</v>
      </c>
      <c r="E167" s="5">
        <v>1181</v>
      </c>
    </row>
    <row r="168" spans="1:5" x14ac:dyDescent="0.2">
      <c r="A168" s="20" t="str">
        <v>successful</v>
      </c>
      <c r="B168" s="5">
        <v>282</v>
      </c>
      <c r="D168" s="21" t="str">
        <v>failed</v>
      </c>
      <c r="E168" s="5">
        <v>39</v>
      </c>
    </row>
    <row r="169" spans="1:5" x14ac:dyDescent="0.2">
      <c r="A169" s="20" t="str">
        <v>successful</v>
      </c>
      <c r="B169" s="5">
        <v>116</v>
      </c>
      <c r="D169" s="21" t="str">
        <v>failed</v>
      </c>
      <c r="E169" s="5">
        <v>46</v>
      </c>
    </row>
    <row r="170" spans="1:5" x14ac:dyDescent="0.2">
      <c r="A170" s="20" t="str">
        <v>successful</v>
      </c>
      <c r="B170" s="5">
        <v>83</v>
      </c>
      <c r="D170" s="21" t="str">
        <v>failed</v>
      </c>
      <c r="E170" s="5">
        <v>105</v>
      </c>
    </row>
    <row r="171" spans="1:5" x14ac:dyDescent="0.2">
      <c r="A171" s="20" t="str">
        <v>successful</v>
      </c>
      <c r="B171" s="5">
        <v>91</v>
      </c>
      <c r="D171" s="21" t="str">
        <v>failed</v>
      </c>
      <c r="E171" s="5">
        <v>535</v>
      </c>
    </row>
    <row r="172" spans="1:5" x14ac:dyDescent="0.2">
      <c r="A172" s="20" t="str">
        <v>successful</v>
      </c>
      <c r="B172" s="5">
        <v>546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393</v>
      </c>
      <c r="D173" s="21" t="str">
        <v>failed</v>
      </c>
      <c r="E173" s="5">
        <v>575</v>
      </c>
    </row>
    <row r="174" spans="1:5" x14ac:dyDescent="0.2">
      <c r="A174" s="20" t="str">
        <v>successful</v>
      </c>
      <c r="B174" s="5">
        <v>133</v>
      </c>
      <c r="D174" s="21" t="str">
        <v>failed</v>
      </c>
      <c r="E174" s="5">
        <v>1120</v>
      </c>
    </row>
    <row r="175" spans="1:5" x14ac:dyDescent="0.2">
      <c r="A175" s="20" t="str">
        <v>successful</v>
      </c>
      <c r="B175" s="5">
        <v>254</v>
      </c>
      <c r="D175" s="21" t="str">
        <v>failed</v>
      </c>
      <c r="E175" s="5">
        <v>113</v>
      </c>
    </row>
    <row r="176" spans="1:5" x14ac:dyDescent="0.2">
      <c r="A176" s="20" t="str">
        <v>successful</v>
      </c>
      <c r="B176" s="5">
        <v>176</v>
      </c>
      <c r="D176" s="21" t="str">
        <v>failed</v>
      </c>
      <c r="E176" s="5">
        <v>1538</v>
      </c>
    </row>
    <row r="177" spans="1:5" x14ac:dyDescent="0.2">
      <c r="A177" s="20" t="str">
        <v>successful</v>
      </c>
      <c r="B177" s="5">
        <v>337</v>
      </c>
      <c r="D177" s="21" t="str">
        <v>failed</v>
      </c>
      <c r="E177" s="5">
        <v>9</v>
      </c>
    </row>
    <row r="178" spans="1:5" x14ac:dyDescent="0.2">
      <c r="A178" s="20" t="str">
        <v>successful</v>
      </c>
      <c r="B178" s="5">
        <v>107</v>
      </c>
      <c r="D178" s="21" t="str">
        <v>failed</v>
      </c>
      <c r="E178" s="5">
        <v>554</v>
      </c>
    </row>
    <row r="179" spans="1:5" x14ac:dyDescent="0.2">
      <c r="A179" s="20" t="str">
        <v>successful</v>
      </c>
      <c r="B179" s="5">
        <v>183</v>
      </c>
      <c r="D179" s="21" t="str">
        <v>failed</v>
      </c>
      <c r="E179" s="5">
        <v>648</v>
      </c>
    </row>
    <row r="180" spans="1:5" x14ac:dyDescent="0.2">
      <c r="A180" s="20" t="str">
        <v>successful</v>
      </c>
      <c r="B180" s="5">
        <v>72</v>
      </c>
      <c r="D180" s="21" t="str">
        <v>failed</v>
      </c>
      <c r="E180" s="5">
        <v>21</v>
      </c>
    </row>
    <row r="181" spans="1:5" x14ac:dyDescent="0.2">
      <c r="A181" s="20" t="str">
        <v>successful</v>
      </c>
      <c r="B181" s="5">
        <v>295</v>
      </c>
      <c r="D181" s="21" t="str">
        <v>failed</v>
      </c>
      <c r="E181" s="5">
        <v>54</v>
      </c>
    </row>
    <row r="182" spans="1:5" x14ac:dyDescent="0.2">
      <c r="A182" s="20" t="str">
        <v>successful</v>
      </c>
      <c r="B182" s="5">
        <v>142</v>
      </c>
      <c r="D182" s="21" t="str">
        <v>failed</v>
      </c>
      <c r="E182" s="5">
        <v>120</v>
      </c>
    </row>
    <row r="183" spans="1:5" x14ac:dyDescent="0.2">
      <c r="A183" s="20" t="str">
        <v>successful</v>
      </c>
      <c r="B183" s="5">
        <v>85</v>
      </c>
      <c r="D183" s="21" t="str">
        <v>failed</v>
      </c>
      <c r="E183" s="5">
        <v>579</v>
      </c>
    </row>
    <row r="184" spans="1:5" x14ac:dyDescent="0.2">
      <c r="A184" s="20" t="str">
        <v>successful</v>
      </c>
      <c r="B184" s="5">
        <v>659</v>
      </c>
      <c r="D184" s="21" t="str">
        <v>failed</v>
      </c>
      <c r="E184" s="5">
        <v>2072</v>
      </c>
    </row>
    <row r="185" spans="1:5" x14ac:dyDescent="0.2">
      <c r="A185" s="20" t="str">
        <v>successful</v>
      </c>
      <c r="B185" s="5">
        <v>121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3742</v>
      </c>
      <c r="D186" s="21" t="str">
        <v>failed</v>
      </c>
      <c r="E186" s="5">
        <v>1796</v>
      </c>
    </row>
    <row r="187" spans="1:5" x14ac:dyDescent="0.2">
      <c r="A187" s="20" t="str">
        <v>successful</v>
      </c>
      <c r="B187" s="5">
        <v>223</v>
      </c>
      <c r="D187" s="21" t="str">
        <v>failed</v>
      </c>
      <c r="E187" s="5">
        <v>62</v>
      </c>
    </row>
    <row r="188" spans="1:5" x14ac:dyDescent="0.2">
      <c r="A188" s="20" t="str">
        <v>successful</v>
      </c>
      <c r="B188" s="5">
        <v>133</v>
      </c>
      <c r="D188" s="21" t="str">
        <v>failed</v>
      </c>
      <c r="E188" s="5">
        <v>347</v>
      </c>
    </row>
    <row r="189" spans="1:5" x14ac:dyDescent="0.2">
      <c r="A189" s="20" t="str">
        <v>successful</v>
      </c>
      <c r="B189" s="5">
        <v>5168</v>
      </c>
      <c r="D189" s="21" t="str">
        <v>failed</v>
      </c>
      <c r="E189" s="5">
        <v>19</v>
      </c>
    </row>
    <row r="190" spans="1:5" x14ac:dyDescent="0.2">
      <c r="A190" s="20" t="str">
        <v>successful</v>
      </c>
      <c r="B190" s="5">
        <v>307</v>
      </c>
      <c r="D190" s="21" t="str">
        <v>failed</v>
      </c>
      <c r="E190" s="5">
        <v>1258</v>
      </c>
    </row>
    <row r="191" spans="1:5" x14ac:dyDescent="0.2">
      <c r="A191" s="20" t="str">
        <v>successful</v>
      </c>
      <c r="B191" s="5">
        <v>2441</v>
      </c>
      <c r="D191" s="21" t="str">
        <v>failed</v>
      </c>
      <c r="E191" s="5">
        <v>362</v>
      </c>
    </row>
    <row r="192" spans="1:5" x14ac:dyDescent="0.2">
      <c r="A192" s="20" t="str">
        <v>successful</v>
      </c>
      <c r="B192" s="5">
        <v>1385</v>
      </c>
      <c r="D192" s="21" t="str">
        <v>failed</v>
      </c>
      <c r="E192" s="5">
        <v>133</v>
      </c>
    </row>
    <row r="193" spans="1:5" x14ac:dyDescent="0.2">
      <c r="A193" s="20" t="str">
        <v>successful</v>
      </c>
      <c r="B193" s="5">
        <v>190</v>
      </c>
      <c r="D193" s="21" t="str">
        <v>failed</v>
      </c>
      <c r="E193" s="5">
        <v>846</v>
      </c>
    </row>
    <row r="194" spans="1:5" x14ac:dyDescent="0.2">
      <c r="A194" s="20" t="str">
        <v>successful</v>
      </c>
      <c r="B194" s="5">
        <v>470</v>
      </c>
      <c r="D194" s="21" t="str">
        <v>failed</v>
      </c>
      <c r="E194" s="5">
        <v>10</v>
      </c>
    </row>
    <row r="195" spans="1:5" x14ac:dyDescent="0.2">
      <c r="A195" s="20" t="str">
        <v>successful</v>
      </c>
      <c r="B195" s="5">
        <v>253</v>
      </c>
      <c r="D195" s="21" t="str">
        <v>failed</v>
      </c>
      <c r="E195" s="5">
        <v>191</v>
      </c>
    </row>
    <row r="196" spans="1:5" x14ac:dyDescent="0.2">
      <c r="A196" s="20" t="str">
        <v>successful</v>
      </c>
      <c r="B196" s="5">
        <v>1113</v>
      </c>
      <c r="D196" s="21" t="str">
        <v>failed</v>
      </c>
      <c r="E196" s="5">
        <v>1979</v>
      </c>
    </row>
    <row r="197" spans="1:5" x14ac:dyDescent="0.2">
      <c r="A197" s="20" t="str">
        <v>successful</v>
      </c>
      <c r="B197" s="5">
        <v>2283</v>
      </c>
      <c r="D197" s="21" t="str">
        <v>failed</v>
      </c>
      <c r="E197" s="5">
        <v>63</v>
      </c>
    </row>
    <row r="198" spans="1:5" x14ac:dyDescent="0.2">
      <c r="A198" s="20" t="str">
        <v>successful</v>
      </c>
      <c r="B198" s="5">
        <v>1095</v>
      </c>
      <c r="D198" s="21" t="str">
        <v>failed</v>
      </c>
      <c r="E198" s="5">
        <v>6080</v>
      </c>
    </row>
    <row r="199" spans="1:5" x14ac:dyDescent="0.2">
      <c r="A199" s="20" t="str">
        <v>successful</v>
      </c>
      <c r="B199" s="5">
        <v>1690</v>
      </c>
      <c r="D199" s="21" t="str">
        <v>failed</v>
      </c>
      <c r="E199" s="5">
        <v>80</v>
      </c>
    </row>
    <row r="200" spans="1:5" x14ac:dyDescent="0.2">
      <c r="A200" s="20" t="str">
        <v>successful</v>
      </c>
      <c r="B200" s="5">
        <v>191</v>
      </c>
      <c r="D200" s="21" t="str">
        <v>failed</v>
      </c>
      <c r="E200" s="5">
        <v>9</v>
      </c>
    </row>
    <row r="201" spans="1:5" x14ac:dyDescent="0.2">
      <c r="A201" s="20" t="str">
        <v>successful</v>
      </c>
      <c r="B201" s="5">
        <v>2013</v>
      </c>
      <c r="D201" s="21" t="str">
        <v>failed</v>
      </c>
      <c r="E201" s="5">
        <v>1784</v>
      </c>
    </row>
    <row r="202" spans="1:5" x14ac:dyDescent="0.2">
      <c r="A202" s="20" t="str">
        <v>successful</v>
      </c>
      <c r="B202" s="5">
        <v>1703</v>
      </c>
      <c r="D202" s="21" t="str">
        <v>failed</v>
      </c>
      <c r="E202" s="5">
        <v>243</v>
      </c>
    </row>
    <row r="203" spans="1:5" x14ac:dyDescent="0.2">
      <c r="A203" s="20" t="str">
        <v>successful</v>
      </c>
      <c r="B203" s="5">
        <v>80</v>
      </c>
      <c r="D203" s="21" t="str">
        <v>failed</v>
      </c>
      <c r="E203" s="5">
        <v>1296</v>
      </c>
    </row>
    <row r="204" spans="1:5" x14ac:dyDescent="0.2">
      <c r="A204" s="20" t="str">
        <v>successful</v>
      </c>
      <c r="B204" s="5">
        <v>41</v>
      </c>
      <c r="D204" s="21" t="str">
        <v>failed</v>
      </c>
      <c r="E204" s="5">
        <v>77</v>
      </c>
    </row>
    <row r="205" spans="1:5" x14ac:dyDescent="0.2">
      <c r="A205" s="20" t="str">
        <v>successful</v>
      </c>
      <c r="B205" s="5">
        <v>187</v>
      </c>
      <c r="D205" s="21" t="str">
        <v>failed</v>
      </c>
      <c r="E205" s="5">
        <v>395</v>
      </c>
    </row>
    <row r="206" spans="1:5" x14ac:dyDescent="0.2">
      <c r="A206" s="20" t="str">
        <v>successful</v>
      </c>
      <c r="B206" s="5">
        <v>2875</v>
      </c>
      <c r="D206" s="21" t="str">
        <v>failed</v>
      </c>
      <c r="E206" s="5">
        <v>49</v>
      </c>
    </row>
    <row r="207" spans="1:5" x14ac:dyDescent="0.2">
      <c r="A207" s="20" t="str">
        <v>successful</v>
      </c>
      <c r="B207" s="5">
        <v>88</v>
      </c>
      <c r="D207" s="21" t="str">
        <v>failed</v>
      </c>
      <c r="E207" s="5">
        <v>180</v>
      </c>
    </row>
    <row r="208" spans="1:5" x14ac:dyDescent="0.2">
      <c r="A208" s="20" t="str">
        <v>successful</v>
      </c>
      <c r="B208" s="5">
        <v>191</v>
      </c>
      <c r="D208" s="21" t="str">
        <v>failed</v>
      </c>
      <c r="E208" s="5">
        <v>2690</v>
      </c>
    </row>
    <row r="209" spans="1:5" x14ac:dyDescent="0.2">
      <c r="A209" s="20" t="str">
        <v>successful</v>
      </c>
      <c r="B209" s="5">
        <v>139</v>
      </c>
      <c r="D209" s="21" t="str">
        <v>failed</v>
      </c>
      <c r="E209" s="5">
        <v>2779</v>
      </c>
    </row>
    <row r="210" spans="1:5" x14ac:dyDescent="0.2">
      <c r="A210" s="20" t="str">
        <v>successful</v>
      </c>
      <c r="B210" s="5">
        <v>186</v>
      </c>
      <c r="D210" s="21" t="str">
        <v>failed</v>
      </c>
      <c r="E210" s="5">
        <v>92</v>
      </c>
    </row>
    <row r="211" spans="1:5" x14ac:dyDescent="0.2">
      <c r="A211" s="20" t="str">
        <v>successful</v>
      </c>
      <c r="B211" s="5">
        <v>112</v>
      </c>
      <c r="D211" s="21" t="str">
        <v>failed</v>
      </c>
      <c r="E211" s="5">
        <v>1028</v>
      </c>
    </row>
    <row r="212" spans="1:5" x14ac:dyDescent="0.2">
      <c r="A212" s="20" t="str">
        <v>successful</v>
      </c>
      <c r="B212" s="5">
        <v>101</v>
      </c>
      <c r="D212" s="21" t="str">
        <v>failed</v>
      </c>
      <c r="E212" s="5">
        <v>26</v>
      </c>
    </row>
    <row r="213" spans="1:5" x14ac:dyDescent="0.2">
      <c r="A213" s="20" t="str">
        <v>successful</v>
      </c>
      <c r="B213" s="5">
        <v>206</v>
      </c>
      <c r="D213" s="21" t="str">
        <v>failed</v>
      </c>
      <c r="E213" s="5">
        <v>1790</v>
      </c>
    </row>
    <row r="214" spans="1:5" x14ac:dyDescent="0.2">
      <c r="A214" s="20" t="str">
        <v>successful</v>
      </c>
      <c r="B214" s="5">
        <v>154</v>
      </c>
      <c r="D214" s="21" t="str">
        <v>failed</v>
      </c>
      <c r="E214" s="5">
        <v>37</v>
      </c>
    </row>
    <row r="215" spans="1:5" x14ac:dyDescent="0.2">
      <c r="A215" s="20" t="str">
        <v>successful</v>
      </c>
      <c r="B215" s="5">
        <v>5966</v>
      </c>
      <c r="D215" s="21" t="str">
        <v>failed</v>
      </c>
      <c r="E215" s="5">
        <v>35</v>
      </c>
    </row>
    <row r="216" spans="1:5" x14ac:dyDescent="0.2">
      <c r="A216" s="20" t="str">
        <v>successful</v>
      </c>
      <c r="B216" s="5">
        <v>169</v>
      </c>
      <c r="D216" s="21" t="str">
        <v>failed</v>
      </c>
      <c r="E216" s="5">
        <v>558</v>
      </c>
    </row>
    <row r="217" spans="1:5" x14ac:dyDescent="0.2">
      <c r="A217" s="20" t="str">
        <v>successful</v>
      </c>
      <c r="B217" s="5">
        <v>2106</v>
      </c>
      <c r="D217" s="21" t="str">
        <v>failed</v>
      </c>
      <c r="E217" s="5">
        <v>64</v>
      </c>
    </row>
    <row r="218" spans="1:5" x14ac:dyDescent="0.2">
      <c r="A218" s="20" t="str">
        <v>successful</v>
      </c>
      <c r="B218" s="5">
        <v>131</v>
      </c>
      <c r="D218" s="21" t="str">
        <v>failed</v>
      </c>
      <c r="E218" s="5">
        <v>245</v>
      </c>
    </row>
    <row r="219" spans="1:5" x14ac:dyDescent="0.2">
      <c r="A219" s="20" t="str">
        <v>successful</v>
      </c>
      <c r="B219" s="5">
        <v>84</v>
      </c>
      <c r="D219" s="21" t="str">
        <v>failed</v>
      </c>
      <c r="E219" s="5">
        <v>71</v>
      </c>
    </row>
    <row r="220" spans="1:5" x14ac:dyDescent="0.2">
      <c r="A220" s="20" t="str">
        <v>successful</v>
      </c>
      <c r="B220" s="5">
        <v>155</v>
      </c>
      <c r="D220" s="21" t="str">
        <v>failed</v>
      </c>
      <c r="E220" s="5">
        <v>42</v>
      </c>
    </row>
    <row r="221" spans="1:5" x14ac:dyDescent="0.2">
      <c r="A221" s="20" t="str">
        <v>successful</v>
      </c>
      <c r="B221" s="5">
        <v>189</v>
      </c>
      <c r="D221" s="21" t="str">
        <v>failed</v>
      </c>
      <c r="E221" s="5">
        <v>156</v>
      </c>
    </row>
    <row r="222" spans="1:5" x14ac:dyDescent="0.2">
      <c r="A222" s="20" t="str">
        <v>successful</v>
      </c>
      <c r="B222" s="5">
        <v>4799</v>
      </c>
      <c r="D222" s="21" t="str">
        <v>failed</v>
      </c>
      <c r="E222" s="5">
        <v>1368</v>
      </c>
    </row>
    <row r="223" spans="1:5" x14ac:dyDescent="0.2">
      <c r="A223" s="20" t="str">
        <v>successful</v>
      </c>
      <c r="B223" s="5">
        <v>1137</v>
      </c>
      <c r="D223" s="21" t="str">
        <v>failed</v>
      </c>
      <c r="E223" s="5">
        <v>102</v>
      </c>
    </row>
    <row r="224" spans="1:5" x14ac:dyDescent="0.2">
      <c r="A224" s="20" t="str">
        <v>successful</v>
      </c>
      <c r="B224" s="5">
        <v>1152</v>
      </c>
      <c r="D224" s="21" t="str">
        <v>failed</v>
      </c>
      <c r="E224" s="5">
        <v>86</v>
      </c>
    </row>
    <row r="225" spans="1:5" x14ac:dyDescent="0.2">
      <c r="A225" s="20" t="str">
        <v>successful</v>
      </c>
      <c r="B225" s="5">
        <v>50</v>
      </c>
      <c r="D225" s="21" t="str">
        <v>failed</v>
      </c>
      <c r="E225" s="5">
        <v>253</v>
      </c>
    </row>
    <row r="226" spans="1:5" x14ac:dyDescent="0.2">
      <c r="A226" s="20" t="str">
        <v>successful</v>
      </c>
      <c r="B226" s="5">
        <v>3059</v>
      </c>
      <c r="D226" s="21" t="str">
        <v>failed</v>
      </c>
      <c r="E226" s="5">
        <v>157</v>
      </c>
    </row>
    <row r="227" spans="1:5" x14ac:dyDescent="0.2">
      <c r="A227" s="20" t="str">
        <v>successful</v>
      </c>
      <c r="B227" s="5">
        <v>34</v>
      </c>
      <c r="D227" s="21" t="str">
        <v>failed</v>
      </c>
      <c r="E227" s="5">
        <v>183</v>
      </c>
    </row>
    <row r="228" spans="1:5" x14ac:dyDescent="0.2">
      <c r="A228" s="20" t="str">
        <v>successful</v>
      </c>
      <c r="B228" s="5">
        <v>220</v>
      </c>
      <c r="D228" s="21" t="str">
        <v>failed</v>
      </c>
      <c r="E228" s="5">
        <v>82</v>
      </c>
    </row>
    <row r="229" spans="1:5" x14ac:dyDescent="0.2">
      <c r="A229" s="20" t="str">
        <v>successful</v>
      </c>
      <c r="B229" s="5">
        <v>1604</v>
      </c>
      <c r="D229" s="21" t="str">
        <v>failed</v>
      </c>
      <c r="E229" s="5">
        <v>1</v>
      </c>
    </row>
    <row r="230" spans="1:5" x14ac:dyDescent="0.2">
      <c r="A230" s="20" t="str">
        <v>successful</v>
      </c>
      <c r="B230" s="5">
        <v>454</v>
      </c>
      <c r="D230" s="21" t="str">
        <v>failed</v>
      </c>
      <c r="E230" s="5">
        <v>1198</v>
      </c>
    </row>
    <row r="231" spans="1:5" x14ac:dyDescent="0.2">
      <c r="A231" s="20" t="str">
        <v>successful</v>
      </c>
      <c r="B231" s="5">
        <v>123</v>
      </c>
      <c r="D231" s="21" t="str">
        <v>failed</v>
      </c>
      <c r="E231" s="5">
        <v>648</v>
      </c>
    </row>
    <row r="232" spans="1:5" x14ac:dyDescent="0.2">
      <c r="A232" s="20" t="str">
        <v>successful</v>
      </c>
      <c r="B232" s="5">
        <v>299</v>
      </c>
      <c r="D232" s="21" t="str">
        <v>failed</v>
      </c>
      <c r="E232" s="5">
        <v>64</v>
      </c>
    </row>
    <row r="233" spans="1:5" x14ac:dyDescent="0.2">
      <c r="A233" s="20" t="str">
        <v>successful</v>
      </c>
      <c r="B233" s="5">
        <v>2237</v>
      </c>
      <c r="D233" s="21" t="str">
        <v>failed</v>
      </c>
      <c r="E233" s="5">
        <v>62</v>
      </c>
    </row>
    <row r="234" spans="1:5" x14ac:dyDescent="0.2">
      <c r="A234" s="20" t="str">
        <v>successful</v>
      </c>
      <c r="B234" s="5">
        <v>645</v>
      </c>
      <c r="D234" s="21" t="str">
        <v>failed</v>
      </c>
      <c r="E234" s="5">
        <v>750</v>
      </c>
    </row>
    <row r="235" spans="1:5" x14ac:dyDescent="0.2">
      <c r="A235" s="20" t="str">
        <v>successful</v>
      </c>
      <c r="B235" s="5">
        <v>484</v>
      </c>
      <c r="D235" s="21" t="str">
        <v>failed</v>
      </c>
      <c r="E235" s="5">
        <v>105</v>
      </c>
    </row>
    <row r="236" spans="1:5" x14ac:dyDescent="0.2">
      <c r="A236" s="20" t="str">
        <v>successful</v>
      </c>
      <c r="B236" s="5">
        <v>154</v>
      </c>
      <c r="D236" s="21" t="str">
        <v>failed</v>
      </c>
      <c r="E236" s="5">
        <v>2604</v>
      </c>
    </row>
    <row r="237" spans="1:5" x14ac:dyDescent="0.2">
      <c r="A237" s="20" t="str">
        <v>successful</v>
      </c>
      <c r="B237" s="5">
        <v>82</v>
      </c>
      <c r="D237" s="21" t="str">
        <v>failed</v>
      </c>
      <c r="E237" s="5">
        <v>65</v>
      </c>
    </row>
    <row r="238" spans="1:5" x14ac:dyDescent="0.2">
      <c r="A238" s="20" t="str">
        <v>successful</v>
      </c>
      <c r="B238" s="5">
        <v>134</v>
      </c>
      <c r="D238" s="21" t="str">
        <v>failed</v>
      </c>
      <c r="E238" s="5">
        <v>94</v>
      </c>
    </row>
    <row r="239" spans="1:5" x14ac:dyDescent="0.2">
      <c r="A239" s="20" t="str">
        <v>successful</v>
      </c>
      <c r="B239" s="5">
        <v>5203</v>
      </c>
      <c r="D239" s="21" t="str">
        <v>failed</v>
      </c>
      <c r="E239" s="5">
        <v>257</v>
      </c>
    </row>
    <row r="240" spans="1:5" x14ac:dyDescent="0.2">
      <c r="A240" s="20" t="str">
        <v>successful</v>
      </c>
      <c r="B240" s="5">
        <v>94</v>
      </c>
      <c r="D240" s="21" t="str">
        <v>failed</v>
      </c>
      <c r="E240" s="5">
        <v>2928</v>
      </c>
    </row>
    <row r="241" spans="1:5" x14ac:dyDescent="0.2">
      <c r="A241" s="20" t="str">
        <v>successful</v>
      </c>
      <c r="B241" s="5">
        <v>205</v>
      </c>
      <c r="D241" s="21" t="str">
        <v>failed</v>
      </c>
      <c r="E241" s="5">
        <v>4697</v>
      </c>
    </row>
    <row r="242" spans="1:5" x14ac:dyDescent="0.2">
      <c r="A242" s="20" t="str">
        <v>successful</v>
      </c>
      <c r="B242" s="5">
        <v>92</v>
      </c>
      <c r="D242" s="21" t="str">
        <v>failed</v>
      </c>
      <c r="E242" s="5">
        <v>2915</v>
      </c>
    </row>
    <row r="243" spans="1:5" x14ac:dyDescent="0.2">
      <c r="A243" s="20" t="str">
        <v>successful</v>
      </c>
      <c r="B243" s="5">
        <v>219</v>
      </c>
      <c r="D243" s="21" t="str">
        <v>failed</v>
      </c>
      <c r="E243" s="5">
        <v>18</v>
      </c>
    </row>
    <row r="244" spans="1:5" x14ac:dyDescent="0.2">
      <c r="A244" s="20" t="str">
        <v>successful</v>
      </c>
      <c r="B244" s="5">
        <v>2526</v>
      </c>
      <c r="D244" s="21" t="str">
        <v>failed</v>
      </c>
      <c r="E244" s="5">
        <v>602</v>
      </c>
    </row>
    <row r="245" spans="1:5" x14ac:dyDescent="0.2">
      <c r="A245" s="20" t="str">
        <v>successful</v>
      </c>
      <c r="B245" s="5">
        <v>94</v>
      </c>
      <c r="D245" s="21" t="str">
        <v>failed</v>
      </c>
      <c r="E245" s="5">
        <v>1</v>
      </c>
    </row>
    <row r="246" spans="1:5" x14ac:dyDescent="0.2">
      <c r="A246" s="20" t="str">
        <v>successful</v>
      </c>
      <c r="B246" s="5">
        <v>1713</v>
      </c>
      <c r="D246" s="21" t="str">
        <v>failed</v>
      </c>
      <c r="E246" s="5">
        <v>3868</v>
      </c>
    </row>
    <row r="247" spans="1:5" x14ac:dyDescent="0.2">
      <c r="A247" s="20" t="str">
        <v>successful</v>
      </c>
      <c r="B247" s="5">
        <v>249</v>
      </c>
      <c r="D247" s="21" t="str">
        <v>failed</v>
      </c>
      <c r="E247" s="5">
        <v>504</v>
      </c>
    </row>
    <row r="248" spans="1:5" x14ac:dyDescent="0.2">
      <c r="A248" s="20" t="str">
        <v>successful</v>
      </c>
      <c r="B248" s="5">
        <v>192</v>
      </c>
      <c r="D248" s="21" t="str">
        <v>failed</v>
      </c>
      <c r="E248" s="5">
        <v>14</v>
      </c>
    </row>
    <row r="249" spans="1:5" x14ac:dyDescent="0.2">
      <c r="A249" s="20" t="str">
        <v>successful</v>
      </c>
      <c r="B249" s="5">
        <v>247</v>
      </c>
      <c r="D249" s="21" t="str">
        <v>failed</v>
      </c>
      <c r="E249" s="5">
        <v>750</v>
      </c>
    </row>
    <row r="250" spans="1:5" x14ac:dyDescent="0.2">
      <c r="A250" s="20" t="str">
        <v>successful</v>
      </c>
      <c r="B250" s="5">
        <v>2293</v>
      </c>
      <c r="D250" s="21" t="str">
        <v>failed</v>
      </c>
      <c r="E250" s="5">
        <v>77</v>
      </c>
    </row>
    <row r="251" spans="1:5" x14ac:dyDescent="0.2">
      <c r="A251" s="20" t="str">
        <v>successful</v>
      </c>
      <c r="B251" s="5">
        <v>3131</v>
      </c>
      <c r="D251" s="21" t="str">
        <v>failed</v>
      </c>
      <c r="E251" s="5">
        <v>752</v>
      </c>
    </row>
    <row r="252" spans="1:5" x14ac:dyDescent="0.2">
      <c r="A252" s="20" t="str">
        <v>successful</v>
      </c>
      <c r="B252" s="5">
        <v>143</v>
      </c>
      <c r="D252" s="21" t="str">
        <v>failed</v>
      </c>
      <c r="E252" s="5">
        <v>131</v>
      </c>
    </row>
    <row r="253" spans="1:5" x14ac:dyDescent="0.2">
      <c r="A253" s="20" t="str">
        <v>successful</v>
      </c>
      <c r="B253" s="5">
        <v>296</v>
      </c>
      <c r="D253" s="21" t="str">
        <v>failed</v>
      </c>
      <c r="E253" s="5">
        <v>87</v>
      </c>
    </row>
    <row r="254" spans="1:5" x14ac:dyDescent="0.2">
      <c r="A254" s="20" t="str">
        <v>successful</v>
      </c>
      <c r="B254" s="5">
        <v>170</v>
      </c>
      <c r="D254" s="21" t="str">
        <v>failed</v>
      </c>
      <c r="E254" s="5">
        <v>1063</v>
      </c>
    </row>
    <row r="255" spans="1:5" x14ac:dyDescent="0.2">
      <c r="A255" s="20" t="str">
        <v>successful</v>
      </c>
      <c r="B255" s="5">
        <v>86</v>
      </c>
      <c r="D255" s="21" t="str">
        <v>failed</v>
      </c>
      <c r="E255" s="5">
        <v>76</v>
      </c>
    </row>
    <row r="256" spans="1:5" x14ac:dyDescent="0.2">
      <c r="A256" s="20" t="str">
        <v>successful</v>
      </c>
      <c r="B256" s="5">
        <v>6286</v>
      </c>
      <c r="D256" s="21" t="str">
        <v>failed</v>
      </c>
      <c r="E256" s="5">
        <v>4428</v>
      </c>
    </row>
    <row r="257" spans="1:5" x14ac:dyDescent="0.2">
      <c r="A257" s="20" t="str">
        <v>successful</v>
      </c>
      <c r="B257" s="5">
        <v>3727</v>
      </c>
      <c r="D257" s="21" t="str">
        <v>failed</v>
      </c>
      <c r="E257" s="5">
        <v>58</v>
      </c>
    </row>
    <row r="258" spans="1:5" x14ac:dyDescent="0.2">
      <c r="A258" s="20" t="str">
        <v>successful</v>
      </c>
      <c r="B258" s="5">
        <v>1605</v>
      </c>
      <c r="D258" s="21" t="str">
        <v>failed</v>
      </c>
      <c r="E258" s="5">
        <v>111</v>
      </c>
    </row>
    <row r="259" spans="1:5" x14ac:dyDescent="0.2">
      <c r="A259" s="20" t="str">
        <v>successful</v>
      </c>
      <c r="B259" s="5">
        <v>2120</v>
      </c>
      <c r="D259" s="21" t="str">
        <v>failed</v>
      </c>
      <c r="E259" s="5">
        <v>2955</v>
      </c>
    </row>
    <row r="260" spans="1:5" x14ac:dyDescent="0.2">
      <c r="A260" s="20" t="str">
        <v>successful</v>
      </c>
      <c r="B260" s="5">
        <v>50</v>
      </c>
      <c r="D260" s="21" t="str">
        <v>failed</v>
      </c>
      <c r="E260" s="5">
        <v>1657</v>
      </c>
    </row>
    <row r="261" spans="1:5" x14ac:dyDescent="0.2">
      <c r="A261" s="20" t="str">
        <v>successful</v>
      </c>
      <c r="B261" s="5">
        <v>2080</v>
      </c>
      <c r="D261" s="21" t="str">
        <v>failed</v>
      </c>
      <c r="E261" s="5">
        <v>926</v>
      </c>
    </row>
    <row r="262" spans="1:5" x14ac:dyDescent="0.2">
      <c r="A262" s="20" t="str">
        <v>successful</v>
      </c>
      <c r="B262" s="5">
        <v>2105</v>
      </c>
      <c r="D262" s="21" t="str">
        <v>failed</v>
      </c>
      <c r="E262" s="5">
        <v>77</v>
      </c>
    </row>
    <row r="263" spans="1:5" x14ac:dyDescent="0.2">
      <c r="A263" s="20" t="str">
        <v>successful</v>
      </c>
      <c r="B263" s="5">
        <v>2436</v>
      </c>
      <c r="D263" s="21" t="str">
        <v>failed</v>
      </c>
      <c r="E263" s="5">
        <v>1748</v>
      </c>
    </row>
    <row r="264" spans="1:5" x14ac:dyDescent="0.2">
      <c r="A264" s="20" t="str">
        <v>successful</v>
      </c>
      <c r="B264" s="5">
        <v>80</v>
      </c>
      <c r="D264" s="21" t="str">
        <v>failed</v>
      </c>
      <c r="E264" s="5">
        <v>79</v>
      </c>
    </row>
    <row r="265" spans="1:5" x14ac:dyDescent="0.2">
      <c r="A265" s="20" t="str">
        <v>successful</v>
      </c>
      <c r="B265" s="5">
        <v>42</v>
      </c>
      <c r="D265" s="21" t="str">
        <v>failed</v>
      </c>
      <c r="E265" s="5">
        <v>889</v>
      </c>
    </row>
    <row r="266" spans="1:5" x14ac:dyDescent="0.2">
      <c r="A266" s="20" t="str">
        <v>successful</v>
      </c>
      <c r="B266" s="5">
        <v>139</v>
      </c>
      <c r="D266" s="21" t="str">
        <v>failed</v>
      </c>
      <c r="E266" s="5">
        <v>56</v>
      </c>
    </row>
    <row r="267" spans="1:5" x14ac:dyDescent="0.2">
      <c r="A267" s="20" t="str">
        <v>successful</v>
      </c>
      <c r="B267" s="5">
        <v>159</v>
      </c>
      <c r="D267" s="21" t="str">
        <v>failed</v>
      </c>
      <c r="E267" s="5">
        <v>1</v>
      </c>
    </row>
    <row r="268" spans="1:5" x14ac:dyDescent="0.2">
      <c r="A268" s="20" t="str">
        <v>successful</v>
      </c>
      <c r="B268" s="5">
        <v>381</v>
      </c>
      <c r="D268" s="21" t="str">
        <v>failed</v>
      </c>
      <c r="E268" s="5">
        <v>83</v>
      </c>
    </row>
    <row r="269" spans="1:5" x14ac:dyDescent="0.2">
      <c r="A269" s="20" t="str">
        <v>successful</v>
      </c>
      <c r="B269" s="5">
        <v>194</v>
      </c>
      <c r="D269" s="21" t="str">
        <v>failed</v>
      </c>
      <c r="E269" s="5">
        <v>2025</v>
      </c>
    </row>
    <row r="270" spans="1:5" x14ac:dyDescent="0.2">
      <c r="A270" s="20" t="str">
        <v>successful</v>
      </c>
      <c r="B270" s="5">
        <v>106</v>
      </c>
      <c r="D270" s="21" t="str">
        <v>failed</v>
      </c>
      <c r="E270" s="5">
        <v>14</v>
      </c>
    </row>
    <row r="271" spans="1:5" x14ac:dyDescent="0.2">
      <c r="A271" s="20" t="str">
        <v>successful</v>
      </c>
      <c r="B271" s="5">
        <v>142</v>
      </c>
      <c r="D271" s="21" t="str">
        <v>failed</v>
      </c>
      <c r="E271" s="5">
        <v>656</v>
      </c>
    </row>
    <row r="272" spans="1:5" x14ac:dyDescent="0.2">
      <c r="A272" s="20" t="str">
        <v>successful</v>
      </c>
      <c r="B272" s="5">
        <v>211</v>
      </c>
      <c r="D272" s="21" t="str">
        <v>failed</v>
      </c>
      <c r="E272" s="5">
        <v>1596</v>
      </c>
    </row>
    <row r="273" spans="1:5" x14ac:dyDescent="0.2">
      <c r="A273" s="20" t="str">
        <v>successful</v>
      </c>
      <c r="B273" s="5">
        <v>2756</v>
      </c>
      <c r="D273" s="21" t="str">
        <v>failed</v>
      </c>
      <c r="E273" s="5">
        <v>10</v>
      </c>
    </row>
    <row r="274" spans="1:5" x14ac:dyDescent="0.2">
      <c r="A274" s="20" t="str">
        <v>successful</v>
      </c>
      <c r="B274" s="5">
        <v>173</v>
      </c>
      <c r="D274" s="21" t="str">
        <v>failed</v>
      </c>
      <c r="E274" s="5">
        <v>1121</v>
      </c>
    </row>
    <row r="275" spans="1:5" x14ac:dyDescent="0.2">
      <c r="A275" s="20" t="str">
        <v>successful</v>
      </c>
      <c r="B275" s="5">
        <v>87</v>
      </c>
      <c r="D275" s="21" t="str">
        <v>failed</v>
      </c>
      <c r="E275" s="5">
        <v>15</v>
      </c>
    </row>
    <row r="276" spans="1:5" x14ac:dyDescent="0.2">
      <c r="A276" s="20" t="str">
        <v>successful</v>
      </c>
      <c r="B276" s="5">
        <v>1572</v>
      </c>
      <c r="D276" s="21" t="str">
        <v>failed</v>
      </c>
      <c r="E276" s="5">
        <v>191</v>
      </c>
    </row>
    <row r="277" spans="1:5" x14ac:dyDescent="0.2">
      <c r="A277" s="20" t="str">
        <v>successful</v>
      </c>
      <c r="B277" s="5">
        <v>2346</v>
      </c>
      <c r="D277" s="21" t="str">
        <v>failed</v>
      </c>
      <c r="E277" s="5">
        <v>16</v>
      </c>
    </row>
    <row r="278" spans="1:5" x14ac:dyDescent="0.2">
      <c r="A278" s="20" t="str">
        <v>successful</v>
      </c>
      <c r="B278" s="5">
        <v>115</v>
      </c>
      <c r="D278" s="21" t="str">
        <v>failed</v>
      </c>
      <c r="E278" s="5">
        <v>17</v>
      </c>
    </row>
    <row r="279" spans="1:5" x14ac:dyDescent="0.2">
      <c r="A279" s="20" t="str">
        <v>successful</v>
      </c>
      <c r="B279" s="5">
        <v>85</v>
      </c>
      <c r="D279" s="21" t="str">
        <v>failed</v>
      </c>
      <c r="E279" s="5">
        <v>34</v>
      </c>
    </row>
    <row r="280" spans="1:5" x14ac:dyDescent="0.2">
      <c r="A280" s="20" t="str">
        <v>successful</v>
      </c>
      <c r="B280" s="5">
        <v>144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2443</v>
      </c>
      <c r="D281" s="21" t="str">
        <v>failed</v>
      </c>
      <c r="E281" s="5">
        <v>1274</v>
      </c>
    </row>
    <row r="282" spans="1:5" x14ac:dyDescent="0.2">
      <c r="A282" s="20" t="str">
        <v>successful</v>
      </c>
      <c r="B282" s="5">
        <v>64</v>
      </c>
      <c r="D282" s="21" t="str">
        <v>failed</v>
      </c>
      <c r="E282" s="5">
        <v>210</v>
      </c>
    </row>
    <row r="283" spans="1:5" x14ac:dyDescent="0.2">
      <c r="A283" s="20" t="str">
        <v>successful</v>
      </c>
      <c r="B283" s="5">
        <v>268</v>
      </c>
      <c r="D283" s="21" t="str">
        <v>failed</v>
      </c>
      <c r="E283" s="5">
        <v>248</v>
      </c>
    </row>
    <row r="284" spans="1:5" x14ac:dyDescent="0.2">
      <c r="A284" s="20" t="str">
        <v>successful</v>
      </c>
      <c r="B284" s="5">
        <v>195</v>
      </c>
      <c r="D284" s="21" t="str">
        <v>failed</v>
      </c>
      <c r="E284" s="5">
        <v>513</v>
      </c>
    </row>
    <row r="285" spans="1:5" x14ac:dyDescent="0.2">
      <c r="A285" s="20" t="str">
        <v>successful</v>
      </c>
      <c r="B285" s="5">
        <v>186</v>
      </c>
      <c r="D285" s="21" t="str">
        <v>failed</v>
      </c>
      <c r="E285" s="5">
        <v>3410</v>
      </c>
    </row>
    <row r="286" spans="1:5" x14ac:dyDescent="0.2">
      <c r="A286" s="20" t="str">
        <v>successful</v>
      </c>
      <c r="B286" s="5">
        <v>460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2528</v>
      </c>
      <c r="D287" s="21" t="str">
        <v>failed</v>
      </c>
      <c r="E287" s="5">
        <v>2201</v>
      </c>
    </row>
    <row r="288" spans="1:5" x14ac:dyDescent="0.2">
      <c r="A288" s="20" t="str">
        <v>successful</v>
      </c>
      <c r="B288" s="5">
        <v>3657</v>
      </c>
      <c r="D288" s="21" t="str">
        <v>failed</v>
      </c>
      <c r="E288" s="5">
        <v>676</v>
      </c>
    </row>
    <row r="289" spans="1:5" x14ac:dyDescent="0.2">
      <c r="A289" s="20" t="str">
        <v>successful</v>
      </c>
      <c r="B289" s="5">
        <v>131</v>
      </c>
      <c r="D289" s="21" t="str">
        <v>failed</v>
      </c>
      <c r="E289" s="5">
        <v>831</v>
      </c>
    </row>
    <row r="290" spans="1:5" x14ac:dyDescent="0.2">
      <c r="A290" s="20" t="str">
        <v>successful</v>
      </c>
      <c r="B290" s="5">
        <v>239</v>
      </c>
      <c r="D290" s="21" t="str">
        <v>failed</v>
      </c>
      <c r="E290" s="5">
        <v>859</v>
      </c>
    </row>
    <row r="291" spans="1:5" x14ac:dyDescent="0.2">
      <c r="A291" s="20" t="str">
        <v>successful</v>
      </c>
      <c r="B291" s="5">
        <v>78</v>
      </c>
      <c r="D291" s="21" t="str">
        <v>failed</v>
      </c>
      <c r="E291" s="5">
        <v>45</v>
      </c>
    </row>
    <row r="292" spans="1:5" x14ac:dyDescent="0.2">
      <c r="A292" s="20" t="str">
        <v>successful</v>
      </c>
      <c r="B292" s="5">
        <v>1773</v>
      </c>
      <c r="D292" s="21" t="str">
        <v>failed</v>
      </c>
      <c r="E292" s="5">
        <v>6</v>
      </c>
    </row>
    <row r="293" spans="1:5" x14ac:dyDescent="0.2">
      <c r="A293" s="20" t="str">
        <v>successful</v>
      </c>
      <c r="B293" s="5">
        <v>32</v>
      </c>
      <c r="D293" s="21" t="str">
        <v>failed</v>
      </c>
      <c r="E293" s="5">
        <v>7</v>
      </c>
    </row>
    <row r="294" spans="1:5" x14ac:dyDescent="0.2">
      <c r="A294" s="20" t="str">
        <v>successful</v>
      </c>
      <c r="B294" s="5">
        <v>369</v>
      </c>
      <c r="D294" s="21" t="str">
        <v>failed</v>
      </c>
      <c r="E294" s="5">
        <v>31</v>
      </c>
    </row>
    <row r="295" spans="1:5" x14ac:dyDescent="0.2">
      <c r="A295" s="20" t="str">
        <v>successful</v>
      </c>
      <c r="B295" s="5">
        <v>89</v>
      </c>
      <c r="D295" s="21" t="str">
        <v>failed</v>
      </c>
      <c r="E295" s="5">
        <v>78</v>
      </c>
    </row>
    <row r="296" spans="1:5" x14ac:dyDescent="0.2">
      <c r="A296" s="20" t="str">
        <v>successful</v>
      </c>
      <c r="B296" s="5">
        <v>147</v>
      </c>
      <c r="D296" s="21" t="str">
        <v>failed</v>
      </c>
      <c r="E296" s="5">
        <v>1225</v>
      </c>
    </row>
    <row r="297" spans="1:5" x14ac:dyDescent="0.2">
      <c r="A297" s="20" t="str">
        <v>successful</v>
      </c>
      <c r="B297" s="5">
        <v>126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2218</v>
      </c>
      <c r="D298" s="21" t="str">
        <v>failed</v>
      </c>
      <c r="E298" s="5">
        <v>67</v>
      </c>
    </row>
    <row r="299" spans="1:5" x14ac:dyDescent="0.2">
      <c r="A299" s="20" t="str">
        <v>successful</v>
      </c>
      <c r="B299" s="5">
        <v>202</v>
      </c>
      <c r="D299" s="21" t="str">
        <v>failed</v>
      </c>
      <c r="E299" s="5">
        <v>19</v>
      </c>
    </row>
    <row r="300" spans="1:5" x14ac:dyDescent="0.2">
      <c r="A300" s="20" t="str">
        <v>successful</v>
      </c>
      <c r="B300" s="5">
        <v>140</v>
      </c>
      <c r="D300" s="21" t="str">
        <v>failed</v>
      </c>
      <c r="E300" s="5">
        <v>2108</v>
      </c>
    </row>
    <row r="301" spans="1:5" x14ac:dyDescent="0.2">
      <c r="A301" s="20" t="str">
        <v>successful</v>
      </c>
      <c r="B301" s="5">
        <v>1052</v>
      </c>
      <c r="D301" s="21" t="str">
        <v>failed</v>
      </c>
      <c r="E301" s="5">
        <v>679</v>
      </c>
    </row>
    <row r="302" spans="1:5" x14ac:dyDescent="0.2">
      <c r="A302" s="20" t="str">
        <v>successful</v>
      </c>
      <c r="B302" s="5">
        <v>247</v>
      </c>
      <c r="D302" s="21" t="str">
        <v>failed</v>
      </c>
      <c r="E302" s="5">
        <v>36</v>
      </c>
    </row>
    <row r="303" spans="1:5" x14ac:dyDescent="0.2">
      <c r="A303" s="20" t="str">
        <v>successful</v>
      </c>
      <c r="B303" s="5">
        <v>84</v>
      </c>
      <c r="D303" s="21" t="str">
        <v>failed</v>
      </c>
      <c r="E303" s="5">
        <v>47</v>
      </c>
    </row>
    <row r="304" spans="1:5" x14ac:dyDescent="0.2">
      <c r="A304" s="20" t="str">
        <v>successful</v>
      </c>
      <c r="B304" s="5">
        <v>88</v>
      </c>
      <c r="D304" s="21" t="str">
        <v>failed</v>
      </c>
      <c r="E304" s="5">
        <v>70</v>
      </c>
    </row>
    <row r="305" spans="1:5" x14ac:dyDescent="0.2">
      <c r="A305" s="20" t="str">
        <v>successful</v>
      </c>
      <c r="B305" s="5">
        <v>156</v>
      </c>
      <c r="D305" s="21" t="str">
        <v>failed</v>
      </c>
      <c r="E305" s="5">
        <v>154</v>
      </c>
    </row>
    <row r="306" spans="1:5" x14ac:dyDescent="0.2">
      <c r="A306" s="20" t="str">
        <v>successful</v>
      </c>
      <c r="B306" s="5">
        <v>2985</v>
      </c>
      <c r="D306" s="21" t="str">
        <v>failed</v>
      </c>
      <c r="E306" s="5">
        <v>22</v>
      </c>
    </row>
    <row r="307" spans="1:5" x14ac:dyDescent="0.2">
      <c r="A307" s="20" t="str">
        <v>successful</v>
      </c>
      <c r="B307" s="5">
        <v>762</v>
      </c>
      <c r="D307" s="21" t="str">
        <v>failed</v>
      </c>
      <c r="E307" s="5">
        <v>1758</v>
      </c>
    </row>
    <row r="308" spans="1:5" x14ac:dyDescent="0.2">
      <c r="A308" s="20" t="str">
        <v>successful</v>
      </c>
      <c r="B308" s="5">
        <v>554</v>
      </c>
      <c r="D308" s="21" t="str">
        <v>failed</v>
      </c>
      <c r="E308" s="5">
        <v>94</v>
      </c>
    </row>
    <row r="309" spans="1:5" x14ac:dyDescent="0.2">
      <c r="A309" s="20" t="str">
        <v>successful</v>
      </c>
      <c r="B309" s="5">
        <v>135</v>
      </c>
      <c r="D309" s="21" t="str">
        <v>failed</v>
      </c>
      <c r="E309" s="5">
        <v>33</v>
      </c>
    </row>
    <row r="310" spans="1:5" x14ac:dyDescent="0.2">
      <c r="A310" s="20" t="str">
        <v>successful</v>
      </c>
      <c r="B310" s="5">
        <v>122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221</v>
      </c>
      <c r="D311" s="21" t="str">
        <v>failed</v>
      </c>
      <c r="E311" s="5">
        <v>31</v>
      </c>
    </row>
    <row r="312" spans="1:5" x14ac:dyDescent="0.2">
      <c r="A312" s="20" t="str">
        <v>successful</v>
      </c>
      <c r="B312" s="5">
        <v>126</v>
      </c>
      <c r="D312" s="21" t="str">
        <v>failed</v>
      </c>
      <c r="E312" s="5">
        <v>35</v>
      </c>
    </row>
    <row r="313" spans="1:5" x14ac:dyDescent="0.2">
      <c r="A313" s="20" t="str">
        <v>successful</v>
      </c>
      <c r="B313" s="5">
        <v>1022</v>
      </c>
      <c r="D313" s="21" t="str">
        <v>failed</v>
      </c>
      <c r="E313" s="5">
        <v>63</v>
      </c>
    </row>
    <row r="314" spans="1:5" x14ac:dyDescent="0.2">
      <c r="A314" s="20" t="str">
        <v>successful</v>
      </c>
      <c r="B314" s="5">
        <v>3177</v>
      </c>
      <c r="D314" s="21" t="str">
        <v>failed</v>
      </c>
      <c r="E314" s="5">
        <v>526</v>
      </c>
    </row>
    <row r="315" spans="1:5" x14ac:dyDescent="0.2">
      <c r="A315" s="20" t="str">
        <v>successful</v>
      </c>
      <c r="B315" s="5">
        <v>198</v>
      </c>
      <c r="D315" s="21" t="str">
        <v>failed</v>
      </c>
      <c r="E315" s="5">
        <v>121</v>
      </c>
    </row>
    <row r="316" spans="1:5" x14ac:dyDescent="0.2">
      <c r="A316" s="20" t="str">
        <v>successful</v>
      </c>
      <c r="B316" s="5">
        <v>85</v>
      </c>
      <c r="D316" s="21" t="str">
        <v>failed</v>
      </c>
      <c r="E316" s="5">
        <v>67</v>
      </c>
    </row>
    <row r="317" spans="1:5" x14ac:dyDescent="0.2">
      <c r="A317" s="20" t="str">
        <v>successful</v>
      </c>
      <c r="B317" s="5">
        <v>3596</v>
      </c>
      <c r="D317" s="21" t="str">
        <v>failed</v>
      </c>
      <c r="E317" s="5">
        <v>57</v>
      </c>
    </row>
    <row r="318" spans="1:5" x14ac:dyDescent="0.2">
      <c r="A318" s="20" t="str">
        <v>successful</v>
      </c>
      <c r="B318" s="5">
        <v>244</v>
      </c>
      <c r="D318" s="21" t="str">
        <v>failed</v>
      </c>
      <c r="E318" s="5">
        <v>1229</v>
      </c>
    </row>
    <row r="319" spans="1:5" x14ac:dyDescent="0.2">
      <c r="A319" s="20" t="str">
        <v>successful</v>
      </c>
      <c r="B319" s="5">
        <v>5180</v>
      </c>
      <c r="D319" s="21" t="str">
        <v>failed</v>
      </c>
      <c r="E319" s="5">
        <v>12</v>
      </c>
    </row>
    <row r="320" spans="1:5" x14ac:dyDescent="0.2">
      <c r="A320" s="20" t="str">
        <v>successful</v>
      </c>
      <c r="B320" s="5">
        <v>589</v>
      </c>
      <c r="D320" s="21" t="str">
        <v>failed</v>
      </c>
      <c r="E320" s="5">
        <v>452</v>
      </c>
    </row>
    <row r="321" spans="1:5" x14ac:dyDescent="0.2">
      <c r="A321" s="20" t="str">
        <v>successful</v>
      </c>
      <c r="B321" s="5">
        <v>2725</v>
      </c>
      <c r="D321" s="21" t="str">
        <v>failed</v>
      </c>
      <c r="E321" s="5">
        <v>1886</v>
      </c>
    </row>
    <row r="322" spans="1:5" x14ac:dyDescent="0.2">
      <c r="A322" s="20" t="str">
        <v>successful</v>
      </c>
      <c r="B322" s="5">
        <v>300</v>
      </c>
      <c r="D322" s="21" t="str">
        <v>failed</v>
      </c>
      <c r="E322" s="5">
        <v>1825</v>
      </c>
    </row>
    <row r="323" spans="1:5" x14ac:dyDescent="0.2">
      <c r="A323" s="20" t="str">
        <v>successful</v>
      </c>
      <c r="B323" s="5">
        <v>144</v>
      </c>
      <c r="D323" s="21" t="str">
        <v>failed</v>
      </c>
      <c r="E323" s="5">
        <v>31</v>
      </c>
    </row>
    <row r="324" spans="1:5" x14ac:dyDescent="0.2">
      <c r="A324" s="20" t="str">
        <v>successful</v>
      </c>
      <c r="B324" s="5">
        <v>87</v>
      </c>
      <c r="D324" s="21" t="str">
        <v>failed</v>
      </c>
      <c r="E324" s="5">
        <v>107</v>
      </c>
    </row>
    <row r="325" spans="1:5" x14ac:dyDescent="0.2">
      <c r="A325" s="20" t="str">
        <v>successful</v>
      </c>
      <c r="B325" s="5">
        <v>3116</v>
      </c>
      <c r="D325" s="21" t="str">
        <v>failed</v>
      </c>
      <c r="E325" s="5">
        <v>27</v>
      </c>
    </row>
    <row r="326" spans="1:5" x14ac:dyDescent="0.2">
      <c r="A326" s="20" t="str">
        <v>successful</v>
      </c>
      <c r="B326" s="5">
        <v>909</v>
      </c>
      <c r="D326" s="21" t="str">
        <v>failed</v>
      </c>
      <c r="E326" s="5">
        <v>1221</v>
      </c>
    </row>
    <row r="327" spans="1:5" x14ac:dyDescent="0.2">
      <c r="A327" s="20" t="str">
        <v>successful</v>
      </c>
      <c r="B327" s="5">
        <v>1613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136</v>
      </c>
      <c r="D328" s="21" t="str">
        <v>failed</v>
      </c>
      <c r="E328" s="5">
        <v>16</v>
      </c>
    </row>
    <row r="329" spans="1:5" x14ac:dyDescent="0.2">
      <c r="A329" s="20" t="str">
        <v>successful</v>
      </c>
      <c r="B329" s="5">
        <v>130</v>
      </c>
      <c r="D329" s="21" t="str">
        <v>failed</v>
      </c>
      <c r="E329" s="5">
        <v>41</v>
      </c>
    </row>
    <row r="330" spans="1:5" x14ac:dyDescent="0.2">
      <c r="A330" s="20" t="str">
        <v>successful</v>
      </c>
      <c r="B330" s="5">
        <v>102</v>
      </c>
      <c r="D330" s="21" t="str">
        <v>failed</v>
      </c>
      <c r="E330" s="5">
        <v>523</v>
      </c>
    </row>
    <row r="331" spans="1:5" x14ac:dyDescent="0.2">
      <c r="A331" s="20" t="str">
        <v>successful</v>
      </c>
      <c r="B331" s="5">
        <v>4006</v>
      </c>
      <c r="D331" s="21" t="str">
        <v>failed</v>
      </c>
      <c r="E331" s="5">
        <v>141</v>
      </c>
    </row>
    <row r="332" spans="1:5" x14ac:dyDescent="0.2">
      <c r="A332" s="20" t="str">
        <v>successful</v>
      </c>
      <c r="B332" s="5">
        <v>1629</v>
      </c>
      <c r="D332" s="21" t="str">
        <v>failed</v>
      </c>
      <c r="E332" s="5">
        <v>52</v>
      </c>
    </row>
    <row r="333" spans="1:5" x14ac:dyDescent="0.2">
      <c r="A333" s="20" t="str">
        <v>successful</v>
      </c>
      <c r="B333" s="5">
        <v>2188</v>
      </c>
      <c r="D333" s="21" t="str">
        <v>failed</v>
      </c>
      <c r="E333" s="5">
        <v>225</v>
      </c>
    </row>
    <row r="334" spans="1:5" x14ac:dyDescent="0.2">
      <c r="A334" s="20" t="str">
        <v>successful</v>
      </c>
      <c r="B334" s="5">
        <v>2409</v>
      </c>
      <c r="D334" s="21" t="str">
        <v>failed</v>
      </c>
      <c r="E334" s="5">
        <v>38</v>
      </c>
    </row>
    <row r="335" spans="1:5" x14ac:dyDescent="0.2">
      <c r="A335" s="20" t="str">
        <v>successful</v>
      </c>
      <c r="B335" s="5">
        <v>194</v>
      </c>
      <c r="D335" s="21" t="str">
        <v>failed</v>
      </c>
      <c r="E335" s="5">
        <v>15</v>
      </c>
    </row>
    <row r="336" spans="1:5" x14ac:dyDescent="0.2">
      <c r="A336" s="20" t="str">
        <v>successful</v>
      </c>
      <c r="B336" s="5">
        <v>1140</v>
      </c>
      <c r="D336" s="21" t="str">
        <v>failed</v>
      </c>
      <c r="E336" s="5">
        <v>37</v>
      </c>
    </row>
    <row r="337" spans="1:5" x14ac:dyDescent="0.2">
      <c r="A337" s="20" t="str">
        <v>successful</v>
      </c>
      <c r="B337" s="5">
        <v>102</v>
      </c>
      <c r="D337" s="21" t="str">
        <v>failed</v>
      </c>
      <c r="E337" s="5">
        <v>112</v>
      </c>
    </row>
    <row r="338" spans="1:5" x14ac:dyDescent="0.2">
      <c r="A338" s="20" t="str">
        <v>successful</v>
      </c>
      <c r="B338" s="5">
        <v>2857</v>
      </c>
      <c r="D338" s="21" t="str">
        <v>failed</v>
      </c>
      <c r="E338" s="5">
        <v>21</v>
      </c>
    </row>
    <row r="339" spans="1:5" x14ac:dyDescent="0.2">
      <c r="A339" s="20" t="str">
        <v>successful</v>
      </c>
      <c r="B339" s="5">
        <v>107</v>
      </c>
      <c r="D339" s="21" t="str">
        <v>failed</v>
      </c>
      <c r="E339" s="5">
        <v>67</v>
      </c>
    </row>
    <row r="340" spans="1:5" x14ac:dyDescent="0.2">
      <c r="A340" s="20" t="str">
        <v>successful</v>
      </c>
      <c r="B340" s="5">
        <v>160</v>
      </c>
      <c r="D340" s="21" t="str">
        <v>failed</v>
      </c>
      <c r="E340" s="5">
        <v>78</v>
      </c>
    </row>
    <row r="341" spans="1:5" x14ac:dyDescent="0.2">
      <c r="A341" s="20" t="str">
        <v>successful</v>
      </c>
      <c r="B341" s="5">
        <v>2230</v>
      </c>
      <c r="D341" s="21" t="str">
        <v>failed</v>
      </c>
      <c r="E341" s="5">
        <v>67</v>
      </c>
    </row>
    <row r="342" spans="1:5" x14ac:dyDescent="0.2">
      <c r="A342" s="20" t="str">
        <v>successful</v>
      </c>
      <c r="B342" s="5">
        <v>316</v>
      </c>
      <c r="D342" s="21" t="str">
        <v>failed</v>
      </c>
      <c r="E342" s="5">
        <v>263</v>
      </c>
    </row>
    <row r="343" spans="1:5" x14ac:dyDescent="0.2">
      <c r="A343" s="20" t="str">
        <v>successful</v>
      </c>
      <c r="B343" s="5">
        <v>117</v>
      </c>
      <c r="D343" s="21" t="str">
        <v>failed</v>
      </c>
      <c r="E343" s="5">
        <v>1691</v>
      </c>
    </row>
    <row r="344" spans="1:5" x14ac:dyDescent="0.2">
      <c r="A344" s="20" t="str">
        <v>successful</v>
      </c>
      <c r="B344" s="5">
        <v>6406</v>
      </c>
      <c r="D344" s="21" t="str">
        <v>failed</v>
      </c>
      <c r="E344" s="5">
        <v>181</v>
      </c>
    </row>
    <row r="345" spans="1:5" x14ac:dyDescent="0.2">
      <c r="A345" s="20" t="str">
        <v>successful</v>
      </c>
      <c r="B345" s="5">
        <v>192</v>
      </c>
      <c r="D345" s="21" t="str">
        <v>failed</v>
      </c>
      <c r="E345" s="5">
        <v>13</v>
      </c>
    </row>
    <row r="346" spans="1:5" x14ac:dyDescent="0.2">
      <c r="A346" s="20" t="str">
        <v>successful</v>
      </c>
      <c r="B346" s="5">
        <v>26</v>
      </c>
      <c r="D346" s="21" t="str">
        <v>failed</v>
      </c>
      <c r="E346" s="5">
        <v>1</v>
      </c>
    </row>
    <row r="347" spans="1:5" x14ac:dyDescent="0.2">
      <c r="A347" s="20" t="str">
        <v>successful</v>
      </c>
      <c r="B347" s="5">
        <v>723</v>
      </c>
      <c r="D347" s="21" t="str">
        <v>failed</v>
      </c>
      <c r="E347" s="5">
        <v>21</v>
      </c>
    </row>
    <row r="348" spans="1:5" x14ac:dyDescent="0.2">
      <c r="A348" s="20" t="str">
        <v>successful</v>
      </c>
      <c r="B348" s="5">
        <v>170</v>
      </c>
      <c r="D348" s="21" t="str">
        <v>failed</v>
      </c>
      <c r="E348" s="5">
        <v>830</v>
      </c>
    </row>
    <row r="349" spans="1:5" x14ac:dyDescent="0.2">
      <c r="A349" s="20" t="str">
        <v>successful</v>
      </c>
      <c r="B349" s="5">
        <v>238</v>
      </c>
      <c r="D349" s="21" t="str">
        <v>failed</v>
      </c>
      <c r="E349" s="5">
        <v>130</v>
      </c>
    </row>
    <row r="350" spans="1:5" x14ac:dyDescent="0.2">
      <c r="A350" s="20" t="str">
        <v>successful</v>
      </c>
      <c r="B350" s="5">
        <v>55</v>
      </c>
      <c r="D350" s="21" t="str">
        <v>failed</v>
      </c>
      <c r="E350" s="5">
        <v>55</v>
      </c>
    </row>
    <row r="351" spans="1:5" x14ac:dyDescent="0.2">
      <c r="A351" s="20" t="str">
        <v>successful</v>
      </c>
      <c r="B351" s="5">
        <v>128</v>
      </c>
      <c r="D351" s="21" t="str">
        <v>failed</v>
      </c>
      <c r="E351" s="5">
        <v>114</v>
      </c>
    </row>
    <row r="352" spans="1:5" x14ac:dyDescent="0.2">
      <c r="A352" s="20" t="str">
        <v>successful</v>
      </c>
      <c r="B352" s="5">
        <v>2144</v>
      </c>
      <c r="D352" s="21" t="str">
        <v>failed</v>
      </c>
      <c r="E352" s="5">
        <v>594</v>
      </c>
    </row>
    <row r="353" spans="1:5" x14ac:dyDescent="0.2">
      <c r="A353" s="20" t="str">
        <v>successful</v>
      </c>
      <c r="B353" s="5">
        <v>2693</v>
      </c>
      <c r="D353" s="21" t="str">
        <v>failed</v>
      </c>
      <c r="E353" s="5">
        <v>24</v>
      </c>
    </row>
    <row r="354" spans="1:5" x14ac:dyDescent="0.2">
      <c r="A354" s="20" t="str">
        <v>successful</v>
      </c>
      <c r="B354" s="5">
        <v>432</v>
      </c>
      <c r="D354" s="21" t="str">
        <v>failed</v>
      </c>
      <c r="E354" s="5">
        <v>252</v>
      </c>
    </row>
    <row r="355" spans="1:5" x14ac:dyDescent="0.2">
      <c r="A355" s="20" t="str">
        <v>successful</v>
      </c>
      <c r="B355" s="5">
        <v>189</v>
      </c>
      <c r="D355" s="21" t="str">
        <v>failed</v>
      </c>
      <c r="E355" s="5">
        <v>67</v>
      </c>
    </row>
    <row r="356" spans="1:5" x14ac:dyDescent="0.2">
      <c r="A356" s="20" t="str">
        <v>successful</v>
      </c>
      <c r="B356" s="5">
        <v>154</v>
      </c>
      <c r="D356" s="21" t="str">
        <v>failed</v>
      </c>
      <c r="E356" s="5">
        <v>742</v>
      </c>
    </row>
    <row r="357" spans="1:5" x14ac:dyDescent="0.2">
      <c r="A357" s="20" t="str">
        <v>successful</v>
      </c>
      <c r="B357" s="5">
        <v>96</v>
      </c>
      <c r="D357" s="21" t="str">
        <v>failed</v>
      </c>
      <c r="E357" s="5">
        <v>75</v>
      </c>
    </row>
    <row r="358" spans="1:5" x14ac:dyDescent="0.2">
      <c r="A358" s="20" t="str">
        <v>successful</v>
      </c>
      <c r="B358" s="5">
        <v>3063</v>
      </c>
      <c r="D358" s="21" t="str">
        <v>failed</v>
      </c>
      <c r="E358" s="5">
        <v>4405</v>
      </c>
    </row>
    <row r="359" spans="1:5" x14ac:dyDescent="0.2">
      <c r="A359" s="20" t="str">
        <v>successful</v>
      </c>
      <c r="B359" s="5">
        <v>2266</v>
      </c>
      <c r="D359" s="21" t="str">
        <v>failed</v>
      </c>
      <c r="E359" s="5">
        <v>92</v>
      </c>
    </row>
    <row r="360" spans="1:5" x14ac:dyDescent="0.2">
      <c r="A360" s="20" t="str">
        <v>successful</v>
      </c>
      <c r="B360" s="5">
        <v>194</v>
      </c>
      <c r="D360" s="21" t="str">
        <v>failed</v>
      </c>
      <c r="E360" s="5">
        <v>64</v>
      </c>
    </row>
    <row r="361" spans="1:5" x14ac:dyDescent="0.2">
      <c r="A361" s="20" t="str">
        <v>successful</v>
      </c>
      <c r="B361" s="5">
        <v>129</v>
      </c>
      <c r="D361" s="21" t="str">
        <v>failed</v>
      </c>
      <c r="E361" s="5">
        <v>64</v>
      </c>
    </row>
    <row r="362" spans="1:5" x14ac:dyDescent="0.2">
      <c r="A362" s="20" t="str">
        <v>successful</v>
      </c>
      <c r="B362" s="5">
        <v>375</v>
      </c>
      <c r="D362" s="21" t="str">
        <v>failed</v>
      </c>
      <c r="E362" s="5">
        <v>842</v>
      </c>
    </row>
    <row r="363" spans="1:5" x14ac:dyDescent="0.2">
      <c r="A363" s="20" t="str">
        <v>successful</v>
      </c>
      <c r="B363" s="5">
        <v>409</v>
      </c>
      <c r="D363" s="21" t="str">
        <v>failed</v>
      </c>
      <c r="E363" s="5">
        <v>112</v>
      </c>
    </row>
    <row r="364" spans="1:5" x14ac:dyDescent="0.2">
      <c r="A364" s="20" t="str">
        <v>successful</v>
      </c>
      <c r="B364" s="5">
        <v>234</v>
      </c>
      <c r="D364" s="21" t="str">
        <v>failed</v>
      </c>
      <c r="E364" s="5">
        <v>374</v>
      </c>
    </row>
    <row r="365" spans="1:5" x14ac:dyDescent="0.2">
      <c r="A365" s="20" t="str">
        <v>successful</v>
      </c>
      <c r="B365" s="5">
        <v>3016</v>
      </c>
    </row>
    <row r="366" spans="1:5" x14ac:dyDescent="0.2">
      <c r="A366" s="20" t="str">
        <v>successful</v>
      </c>
      <c r="B366" s="5">
        <v>264</v>
      </c>
    </row>
    <row r="367" spans="1:5" x14ac:dyDescent="0.2">
      <c r="A367" s="20" t="str">
        <v>successful</v>
      </c>
      <c r="B367" s="5">
        <v>272</v>
      </c>
    </row>
    <row r="368" spans="1:5" x14ac:dyDescent="0.2">
      <c r="A368" s="20" t="str">
        <v>successful</v>
      </c>
      <c r="B368" s="5">
        <v>419</v>
      </c>
    </row>
    <row r="369" spans="1:2" x14ac:dyDescent="0.2">
      <c r="A369" s="20" t="str">
        <v>successful</v>
      </c>
      <c r="B369" s="5">
        <v>1621</v>
      </c>
    </row>
    <row r="370" spans="1:2" x14ac:dyDescent="0.2">
      <c r="A370" s="20" t="str">
        <v>successful</v>
      </c>
      <c r="B370" s="5">
        <v>1101</v>
      </c>
    </row>
    <row r="371" spans="1:2" x14ac:dyDescent="0.2">
      <c r="A371" s="20" t="str">
        <v>successful</v>
      </c>
      <c r="B371" s="5">
        <v>1073</v>
      </c>
    </row>
    <row r="372" spans="1:2" x14ac:dyDescent="0.2">
      <c r="A372" s="20" t="str">
        <v>successful</v>
      </c>
      <c r="B372" s="5">
        <v>331</v>
      </c>
    </row>
    <row r="373" spans="1:2" x14ac:dyDescent="0.2">
      <c r="A373" s="20" t="str">
        <v>successful</v>
      </c>
      <c r="B373" s="5">
        <v>1170</v>
      </c>
    </row>
    <row r="374" spans="1:2" x14ac:dyDescent="0.2">
      <c r="A374" s="20" t="str">
        <v>successful</v>
      </c>
      <c r="B374" s="5">
        <v>363</v>
      </c>
    </row>
    <row r="375" spans="1:2" x14ac:dyDescent="0.2">
      <c r="A375" s="20" t="str">
        <v>successful</v>
      </c>
      <c r="B375" s="5">
        <v>103</v>
      </c>
    </row>
    <row r="376" spans="1:2" x14ac:dyDescent="0.2">
      <c r="A376" s="20" t="str">
        <v>successful</v>
      </c>
      <c r="B376" s="5">
        <v>147</v>
      </c>
    </row>
    <row r="377" spans="1:2" x14ac:dyDescent="0.2">
      <c r="A377" s="20" t="str">
        <v>successful</v>
      </c>
      <c r="B377" s="5">
        <v>110</v>
      </c>
    </row>
    <row r="378" spans="1:2" x14ac:dyDescent="0.2">
      <c r="A378" s="20" t="str">
        <v>successful</v>
      </c>
      <c r="B378" s="5">
        <v>134</v>
      </c>
    </row>
    <row r="379" spans="1:2" x14ac:dyDescent="0.2">
      <c r="A379" s="20" t="str">
        <v>successful</v>
      </c>
      <c r="B379" s="5">
        <v>269</v>
      </c>
    </row>
    <row r="380" spans="1:2" x14ac:dyDescent="0.2">
      <c r="A380" s="20" t="str">
        <v>successful</v>
      </c>
      <c r="B380" s="5">
        <v>175</v>
      </c>
    </row>
    <row r="381" spans="1:2" x14ac:dyDescent="0.2">
      <c r="A381" s="20" t="str">
        <v>successful</v>
      </c>
      <c r="B381" s="5">
        <v>69</v>
      </c>
    </row>
    <row r="382" spans="1:2" x14ac:dyDescent="0.2">
      <c r="A382" s="20" t="str">
        <v>successful</v>
      </c>
      <c r="B382" s="5">
        <v>190</v>
      </c>
    </row>
    <row r="383" spans="1:2" x14ac:dyDescent="0.2">
      <c r="A383" s="20" t="str">
        <v>successful</v>
      </c>
      <c r="B383" s="5">
        <v>237</v>
      </c>
    </row>
    <row r="384" spans="1:2" x14ac:dyDescent="0.2">
      <c r="A384" s="20" t="str">
        <v>successful</v>
      </c>
      <c r="B384" s="5">
        <v>196</v>
      </c>
    </row>
    <row r="385" spans="1:2" x14ac:dyDescent="0.2">
      <c r="A385" s="20" t="str">
        <v>successful</v>
      </c>
      <c r="B385" s="5">
        <v>7295</v>
      </c>
    </row>
    <row r="386" spans="1:2" x14ac:dyDescent="0.2">
      <c r="A386" s="20" t="str">
        <v>successful</v>
      </c>
      <c r="B386" s="5">
        <v>2893</v>
      </c>
    </row>
    <row r="387" spans="1:2" x14ac:dyDescent="0.2">
      <c r="A387" s="20" t="str">
        <v>successful</v>
      </c>
      <c r="B387" s="5">
        <v>820</v>
      </c>
    </row>
    <row r="388" spans="1:2" x14ac:dyDescent="0.2">
      <c r="A388" s="20" t="str">
        <v>successful</v>
      </c>
      <c r="B388" s="5">
        <v>2038</v>
      </c>
    </row>
    <row r="389" spans="1:2" x14ac:dyDescent="0.2">
      <c r="A389" s="20" t="str">
        <v>successful</v>
      </c>
      <c r="B389" s="5">
        <v>116</v>
      </c>
    </row>
    <row r="390" spans="1:2" x14ac:dyDescent="0.2">
      <c r="A390" s="20" t="str">
        <v>successful</v>
      </c>
      <c r="B390" s="5">
        <v>1345</v>
      </c>
    </row>
    <row r="391" spans="1:2" x14ac:dyDescent="0.2">
      <c r="A391" s="20" t="str">
        <v>successful</v>
      </c>
      <c r="B391" s="5">
        <v>168</v>
      </c>
    </row>
    <row r="392" spans="1:2" x14ac:dyDescent="0.2">
      <c r="A392" s="20" t="str">
        <v>successful</v>
      </c>
      <c r="B392" s="5">
        <v>137</v>
      </c>
    </row>
    <row r="393" spans="1:2" x14ac:dyDescent="0.2">
      <c r="A393" s="20" t="str">
        <v>successful</v>
      </c>
      <c r="B393" s="5">
        <v>186</v>
      </c>
    </row>
    <row r="394" spans="1:2" x14ac:dyDescent="0.2">
      <c r="A394" s="20" t="str">
        <v>successful</v>
      </c>
      <c r="B394" s="5">
        <v>125</v>
      </c>
    </row>
    <row r="395" spans="1:2" x14ac:dyDescent="0.2">
      <c r="A395" s="20" t="str">
        <v>successful</v>
      </c>
      <c r="B395" s="5">
        <v>202</v>
      </c>
    </row>
    <row r="396" spans="1:2" x14ac:dyDescent="0.2">
      <c r="A396" s="20" t="str">
        <v>successful</v>
      </c>
      <c r="B396" s="5">
        <v>103</v>
      </c>
    </row>
    <row r="397" spans="1:2" x14ac:dyDescent="0.2">
      <c r="A397" s="20" t="str">
        <v>successful</v>
      </c>
      <c r="B397" s="5">
        <v>1785</v>
      </c>
    </row>
    <row r="398" spans="1:2" x14ac:dyDescent="0.2">
      <c r="A398" s="20" t="str">
        <v>successful</v>
      </c>
      <c r="B398" s="5">
        <v>157</v>
      </c>
    </row>
    <row r="399" spans="1:2" x14ac:dyDescent="0.2">
      <c r="A399" s="20" t="str">
        <v>successful</v>
      </c>
      <c r="B399" s="5">
        <v>555</v>
      </c>
    </row>
    <row r="400" spans="1:2" x14ac:dyDescent="0.2">
      <c r="A400" s="20" t="str">
        <v>successful</v>
      </c>
      <c r="B400" s="5">
        <v>297</v>
      </c>
    </row>
    <row r="401" spans="1:2" x14ac:dyDescent="0.2">
      <c r="A401" s="20" t="str">
        <v>successful</v>
      </c>
      <c r="B401" s="5">
        <v>123</v>
      </c>
    </row>
    <row r="402" spans="1:2" x14ac:dyDescent="0.2">
      <c r="A402" s="20" t="str">
        <v>successful</v>
      </c>
      <c r="B402" s="5">
        <v>3036</v>
      </c>
    </row>
    <row r="403" spans="1:2" x14ac:dyDescent="0.2">
      <c r="A403" s="20" t="str">
        <v>successful</v>
      </c>
      <c r="B403" s="5">
        <v>144</v>
      </c>
    </row>
    <row r="404" spans="1:2" x14ac:dyDescent="0.2">
      <c r="A404" s="20" t="str">
        <v>successful</v>
      </c>
      <c r="B404" s="5">
        <v>121</v>
      </c>
    </row>
    <row r="405" spans="1:2" x14ac:dyDescent="0.2">
      <c r="A405" s="20" t="str">
        <v>successful</v>
      </c>
      <c r="B405" s="5">
        <v>181</v>
      </c>
    </row>
    <row r="406" spans="1:2" x14ac:dyDescent="0.2">
      <c r="A406" s="20" t="str">
        <v>successful</v>
      </c>
      <c r="B406" s="5">
        <v>122</v>
      </c>
    </row>
    <row r="407" spans="1:2" x14ac:dyDescent="0.2">
      <c r="A407" s="20" t="str">
        <v>successful</v>
      </c>
      <c r="B407" s="5">
        <v>1071</v>
      </c>
    </row>
    <row r="408" spans="1:2" x14ac:dyDescent="0.2">
      <c r="A408" s="20" t="str">
        <v>successful</v>
      </c>
      <c r="B408" s="5">
        <v>980</v>
      </c>
    </row>
    <row r="409" spans="1:2" x14ac:dyDescent="0.2">
      <c r="A409" s="20" t="str">
        <v>successful</v>
      </c>
      <c r="B409" s="5">
        <v>536</v>
      </c>
    </row>
    <row r="410" spans="1:2" x14ac:dyDescent="0.2">
      <c r="A410" s="20" t="str">
        <v>successful</v>
      </c>
      <c r="B410" s="5">
        <v>1991</v>
      </c>
    </row>
    <row r="411" spans="1:2" x14ac:dyDescent="0.2">
      <c r="A411" s="20" t="str">
        <v>successful</v>
      </c>
      <c r="B411" s="5">
        <v>180</v>
      </c>
    </row>
    <row r="412" spans="1:2" x14ac:dyDescent="0.2">
      <c r="A412" s="20" t="str">
        <v>successful</v>
      </c>
      <c r="B412" s="5">
        <v>130</v>
      </c>
    </row>
    <row r="413" spans="1:2" x14ac:dyDescent="0.2">
      <c r="A413" s="20" t="str">
        <v>successful</v>
      </c>
      <c r="B413" s="5">
        <v>122</v>
      </c>
    </row>
    <row r="414" spans="1:2" x14ac:dyDescent="0.2">
      <c r="A414" s="20" t="str">
        <v>successful</v>
      </c>
      <c r="B414" s="5">
        <v>140</v>
      </c>
    </row>
    <row r="415" spans="1:2" x14ac:dyDescent="0.2">
      <c r="A415" s="20" t="str">
        <v>successful</v>
      </c>
      <c r="B415" s="5">
        <v>3388</v>
      </c>
    </row>
    <row r="416" spans="1:2" x14ac:dyDescent="0.2">
      <c r="A416" s="20" t="str">
        <v>successful</v>
      </c>
      <c r="B416" s="5">
        <v>280</v>
      </c>
    </row>
    <row r="417" spans="1:2" x14ac:dyDescent="0.2">
      <c r="A417" s="20" t="str">
        <v>successful</v>
      </c>
      <c r="B417" s="5">
        <v>366</v>
      </c>
    </row>
    <row r="418" spans="1:2" x14ac:dyDescent="0.2">
      <c r="A418" s="20" t="str">
        <v>successful</v>
      </c>
      <c r="B418" s="5">
        <v>270</v>
      </c>
    </row>
    <row r="419" spans="1:2" x14ac:dyDescent="0.2">
      <c r="A419" s="20" t="str">
        <v>successful</v>
      </c>
      <c r="B419" s="5">
        <v>137</v>
      </c>
    </row>
    <row r="420" spans="1:2" x14ac:dyDescent="0.2">
      <c r="A420" s="20" t="str">
        <v>successful</v>
      </c>
      <c r="B420" s="5">
        <v>3205</v>
      </c>
    </row>
    <row r="421" spans="1:2" x14ac:dyDescent="0.2">
      <c r="A421" s="20" t="str">
        <v>successful</v>
      </c>
      <c r="B421" s="5">
        <v>288</v>
      </c>
    </row>
    <row r="422" spans="1:2" x14ac:dyDescent="0.2">
      <c r="A422" s="20" t="str">
        <v>successful</v>
      </c>
      <c r="B422" s="5">
        <v>148</v>
      </c>
    </row>
    <row r="423" spans="1:2" x14ac:dyDescent="0.2">
      <c r="A423" s="20" t="str">
        <v>successful</v>
      </c>
      <c r="B423" s="5">
        <v>114</v>
      </c>
    </row>
    <row r="424" spans="1:2" x14ac:dyDescent="0.2">
      <c r="A424" s="20" t="str">
        <v>successful</v>
      </c>
      <c r="B424" s="5">
        <v>1518</v>
      </c>
    </row>
    <row r="425" spans="1:2" x14ac:dyDescent="0.2">
      <c r="A425" s="20" t="str">
        <v>successful</v>
      </c>
      <c r="B425" s="5">
        <v>166</v>
      </c>
    </row>
    <row r="426" spans="1:2" x14ac:dyDescent="0.2">
      <c r="A426" s="20" t="str">
        <v>successful</v>
      </c>
      <c r="B426" s="5">
        <v>100</v>
      </c>
    </row>
    <row r="427" spans="1:2" x14ac:dyDescent="0.2">
      <c r="A427" s="20" t="str">
        <v>successful</v>
      </c>
      <c r="B427" s="5">
        <v>235</v>
      </c>
    </row>
    <row r="428" spans="1:2" x14ac:dyDescent="0.2">
      <c r="A428" s="20" t="str">
        <v>successful</v>
      </c>
      <c r="B428" s="5">
        <v>148</v>
      </c>
    </row>
    <row r="429" spans="1:2" x14ac:dyDescent="0.2">
      <c r="A429" s="20" t="str">
        <v>successful</v>
      </c>
      <c r="B429" s="5">
        <v>198</v>
      </c>
    </row>
    <row r="430" spans="1:2" x14ac:dyDescent="0.2">
      <c r="A430" s="20" t="str">
        <v>successful</v>
      </c>
      <c r="B430" s="5">
        <v>150</v>
      </c>
    </row>
    <row r="431" spans="1:2" x14ac:dyDescent="0.2">
      <c r="A431" s="20" t="str">
        <v>successful</v>
      </c>
      <c r="B431" s="5">
        <v>216</v>
      </c>
    </row>
    <row r="432" spans="1:2" x14ac:dyDescent="0.2">
      <c r="A432" s="20" t="str">
        <v>successful</v>
      </c>
      <c r="B432" s="5">
        <v>5139</v>
      </c>
    </row>
    <row r="433" spans="1:2" x14ac:dyDescent="0.2">
      <c r="A433" s="20" t="str">
        <v>successful</v>
      </c>
      <c r="B433" s="5">
        <v>2353</v>
      </c>
    </row>
    <row r="434" spans="1:2" x14ac:dyDescent="0.2">
      <c r="A434" s="20" t="str">
        <v>successful</v>
      </c>
      <c r="B434" s="5">
        <v>78</v>
      </c>
    </row>
    <row r="435" spans="1:2" x14ac:dyDescent="0.2">
      <c r="A435" s="20" t="str">
        <v>successful</v>
      </c>
      <c r="B435" s="5">
        <v>174</v>
      </c>
    </row>
    <row r="436" spans="1:2" x14ac:dyDescent="0.2">
      <c r="A436" s="20" t="str">
        <v>successful</v>
      </c>
      <c r="B436" s="5">
        <v>164</v>
      </c>
    </row>
    <row r="437" spans="1:2" x14ac:dyDescent="0.2">
      <c r="A437" s="20" t="str">
        <v>successful</v>
      </c>
      <c r="B437" s="5">
        <v>161</v>
      </c>
    </row>
    <row r="438" spans="1:2" x14ac:dyDescent="0.2">
      <c r="A438" s="20" t="str">
        <v>successful</v>
      </c>
      <c r="B438" s="5">
        <v>138</v>
      </c>
    </row>
    <row r="439" spans="1:2" x14ac:dyDescent="0.2">
      <c r="A439" s="20" t="str">
        <v>successful</v>
      </c>
      <c r="B439" s="5">
        <v>3308</v>
      </c>
    </row>
    <row r="440" spans="1:2" x14ac:dyDescent="0.2">
      <c r="A440" s="20" t="str">
        <v>successful</v>
      </c>
      <c r="B440" s="5">
        <v>127</v>
      </c>
    </row>
    <row r="441" spans="1:2" x14ac:dyDescent="0.2">
      <c r="A441" s="20" t="str">
        <v>successful</v>
      </c>
      <c r="B441" s="5">
        <v>207</v>
      </c>
    </row>
    <row r="442" spans="1:2" x14ac:dyDescent="0.2">
      <c r="A442" s="20" t="str">
        <v>successful</v>
      </c>
      <c r="B442" s="5">
        <v>181</v>
      </c>
    </row>
    <row r="443" spans="1:2" x14ac:dyDescent="0.2">
      <c r="A443" s="20" t="str">
        <v>successful</v>
      </c>
      <c r="B443" s="5">
        <v>110</v>
      </c>
    </row>
    <row r="444" spans="1:2" x14ac:dyDescent="0.2">
      <c r="A444" s="20" t="str">
        <v>successful</v>
      </c>
      <c r="B444" s="5">
        <v>185</v>
      </c>
    </row>
    <row r="445" spans="1:2" x14ac:dyDescent="0.2">
      <c r="A445" s="20" t="str">
        <v>successful</v>
      </c>
      <c r="B445" s="5">
        <v>121</v>
      </c>
    </row>
    <row r="446" spans="1:2" x14ac:dyDescent="0.2">
      <c r="A446" s="20" t="str">
        <v>successful</v>
      </c>
      <c r="B446" s="5">
        <v>106</v>
      </c>
    </row>
    <row r="447" spans="1:2" x14ac:dyDescent="0.2">
      <c r="A447" s="20" t="str">
        <v>successful</v>
      </c>
      <c r="B447" s="5">
        <v>142</v>
      </c>
    </row>
    <row r="448" spans="1:2" x14ac:dyDescent="0.2">
      <c r="A448" s="20" t="str">
        <v>successful</v>
      </c>
      <c r="B448" s="5">
        <v>233</v>
      </c>
    </row>
    <row r="449" spans="1:2" x14ac:dyDescent="0.2">
      <c r="A449" s="20" t="str">
        <v>successful</v>
      </c>
      <c r="B449" s="5">
        <v>218</v>
      </c>
    </row>
    <row r="450" spans="1:2" x14ac:dyDescent="0.2">
      <c r="A450" s="20" t="str">
        <v>successful</v>
      </c>
      <c r="B450" s="5">
        <v>76</v>
      </c>
    </row>
    <row r="451" spans="1:2" x14ac:dyDescent="0.2">
      <c r="A451" s="20" t="str">
        <v>successful</v>
      </c>
      <c r="B451" s="5">
        <v>43</v>
      </c>
    </row>
    <row r="452" spans="1:2" x14ac:dyDescent="0.2">
      <c r="A452" s="20" t="str">
        <v>successful</v>
      </c>
      <c r="B452" s="5">
        <v>221</v>
      </c>
    </row>
    <row r="453" spans="1:2" x14ac:dyDescent="0.2">
      <c r="A453" s="20" t="str">
        <v>successful</v>
      </c>
      <c r="B453" s="5">
        <v>2805</v>
      </c>
    </row>
    <row r="454" spans="1:2" x14ac:dyDescent="0.2">
      <c r="A454" s="20" t="str">
        <v>successful</v>
      </c>
      <c r="B454" s="5">
        <v>68</v>
      </c>
    </row>
    <row r="455" spans="1:2" x14ac:dyDescent="0.2">
      <c r="A455" s="20" t="str">
        <v>successful</v>
      </c>
      <c r="B455" s="5">
        <v>183</v>
      </c>
    </row>
    <row r="456" spans="1:2" x14ac:dyDescent="0.2">
      <c r="A456" s="20" t="str">
        <v>successful</v>
      </c>
      <c r="B456" s="5">
        <v>133</v>
      </c>
    </row>
    <row r="457" spans="1:2" x14ac:dyDescent="0.2">
      <c r="A457" s="20" t="str">
        <v>successful</v>
      </c>
      <c r="B457" s="5">
        <v>2489</v>
      </c>
    </row>
    <row r="458" spans="1:2" x14ac:dyDescent="0.2">
      <c r="A458" s="20" t="str">
        <v>successful</v>
      </c>
      <c r="B458" s="5">
        <v>69</v>
      </c>
    </row>
    <row r="459" spans="1:2" x14ac:dyDescent="0.2">
      <c r="A459" s="20" t="str">
        <v>successful</v>
      </c>
      <c r="B459" s="5">
        <v>279</v>
      </c>
    </row>
    <row r="460" spans="1:2" x14ac:dyDescent="0.2">
      <c r="A460" s="20" t="str">
        <v>successful</v>
      </c>
      <c r="B460" s="5">
        <v>210</v>
      </c>
    </row>
    <row r="461" spans="1:2" x14ac:dyDescent="0.2">
      <c r="A461" s="20" t="str">
        <v>successful</v>
      </c>
      <c r="B461" s="5">
        <v>2100</v>
      </c>
    </row>
    <row r="462" spans="1:2" x14ac:dyDescent="0.2">
      <c r="A462" s="20" t="str">
        <v>successful</v>
      </c>
      <c r="B462" s="5">
        <v>252</v>
      </c>
    </row>
    <row r="463" spans="1:2" x14ac:dyDescent="0.2">
      <c r="A463" s="20" t="str">
        <v>successful</v>
      </c>
      <c r="B463" s="5">
        <v>1280</v>
      </c>
    </row>
    <row r="464" spans="1:2" x14ac:dyDescent="0.2">
      <c r="A464" s="20" t="str">
        <v>successful</v>
      </c>
      <c r="B464" s="5">
        <v>157</v>
      </c>
    </row>
    <row r="465" spans="1:2" x14ac:dyDescent="0.2">
      <c r="A465" s="20" t="str">
        <v>successful</v>
      </c>
      <c r="B465" s="5">
        <v>194</v>
      </c>
    </row>
    <row r="466" spans="1:2" x14ac:dyDescent="0.2">
      <c r="A466" s="20" t="str">
        <v>successful</v>
      </c>
      <c r="B466" s="5">
        <v>82</v>
      </c>
    </row>
    <row r="467" spans="1:2" x14ac:dyDescent="0.2">
      <c r="A467" s="20" t="str">
        <v>successful</v>
      </c>
      <c r="B467" s="5">
        <v>4233</v>
      </c>
    </row>
    <row r="468" spans="1:2" x14ac:dyDescent="0.2">
      <c r="A468" s="20" t="str">
        <v>successful</v>
      </c>
      <c r="B468" s="5">
        <v>1297</v>
      </c>
    </row>
    <row r="469" spans="1:2" x14ac:dyDescent="0.2">
      <c r="A469" s="20" t="str">
        <v>successful</v>
      </c>
      <c r="B469" s="5">
        <v>165</v>
      </c>
    </row>
    <row r="470" spans="1:2" x14ac:dyDescent="0.2">
      <c r="A470" s="20" t="str">
        <v>successful</v>
      </c>
      <c r="B470" s="5">
        <v>119</v>
      </c>
    </row>
    <row r="471" spans="1:2" x14ac:dyDescent="0.2">
      <c r="A471" s="20" t="str">
        <v>successful</v>
      </c>
      <c r="B471" s="5">
        <v>1797</v>
      </c>
    </row>
    <row r="472" spans="1:2" x14ac:dyDescent="0.2">
      <c r="A472" s="20" t="str">
        <v>successful</v>
      </c>
      <c r="B472" s="5">
        <v>261</v>
      </c>
    </row>
    <row r="473" spans="1:2" x14ac:dyDescent="0.2">
      <c r="A473" s="20" t="str">
        <v>successful</v>
      </c>
      <c r="B473" s="5">
        <v>157</v>
      </c>
    </row>
    <row r="474" spans="1:2" x14ac:dyDescent="0.2">
      <c r="A474" s="20" t="str">
        <v>successful</v>
      </c>
      <c r="B474" s="5">
        <v>3533</v>
      </c>
    </row>
    <row r="475" spans="1:2" x14ac:dyDescent="0.2">
      <c r="A475" s="20" t="str">
        <v>successful</v>
      </c>
      <c r="B475" s="5">
        <v>155</v>
      </c>
    </row>
    <row r="476" spans="1:2" x14ac:dyDescent="0.2">
      <c r="A476" s="20" t="str">
        <v>successful</v>
      </c>
      <c r="B476" s="5">
        <v>132</v>
      </c>
    </row>
    <row r="477" spans="1:2" x14ac:dyDescent="0.2">
      <c r="A477" s="20" t="str">
        <v>successful</v>
      </c>
      <c r="B477" s="5">
        <v>1354</v>
      </c>
    </row>
    <row r="478" spans="1:2" x14ac:dyDescent="0.2">
      <c r="A478" s="20" t="str">
        <v>successful</v>
      </c>
      <c r="B478" s="5">
        <v>48</v>
      </c>
    </row>
    <row r="479" spans="1:2" x14ac:dyDescent="0.2">
      <c r="A479" s="20" t="str">
        <v>successful</v>
      </c>
      <c r="B479" s="5">
        <v>110</v>
      </c>
    </row>
    <row r="480" spans="1:2" x14ac:dyDescent="0.2">
      <c r="A480" s="20" t="str">
        <v>successful</v>
      </c>
      <c r="B480" s="5">
        <v>172</v>
      </c>
    </row>
    <row r="481" spans="1:2" x14ac:dyDescent="0.2">
      <c r="A481" s="20" t="str">
        <v>successful</v>
      </c>
      <c r="B481" s="5">
        <v>307</v>
      </c>
    </row>
    <row r="482" spans="1:2" x14ac:dyDescent="0.2">
      <c r="A482" s="20" t="str">
        <v>successful</v>
      </c>
      <c r="B482" s="5">
        <v>160</v>
      </c>
    </row>
    <row r="483" spans="1:2" x14ac:dyDescent="0.2">
      <c r="A483" s="20" t="str">
        <v>successful</v>
      </c>
      <c r="B483" s="5">
        <v>1467</v>
      </c>
    </row>
    <row r="484" spans="1:2" x14ac:dyDescent="0.2">
      <c r="A484" s="20" t="str">
        <v>successful</v>
      </c>
      <c r="B484" s="5">
        <v>2662</v>
      </c>
    </row>
    <row r="485" spans="1:2" x14ac:dyDescent="0.2">
      <c r="A485" s="20" t="str">
        <v>successful</v>
      </c>
      <c r="B485" s="5">
        <v>452</v>
      </c>
    </row>
    <row r="486" spans="1:2" x14ac:dyDescent="0.2">
      <c r="A486" s="20" t="str">
        <v>successful</v>
      </c>
      <c r="B486" s="5">
        <v>158</v>
      </c>
    </row>
    <row r="487" spans="1:2" x14ac:dyDescent="0.2">
      <c r="A487" s="20" t="str">
        <v>successful</v>
      </c>
      <c r="B487" s="5">
        <v>225</v>
      </c>
    </row>
    <row r="488" spans="1:2" x14ac:dyDescent="0.2">
      <c r="A488" s="20" t="str">
        <v>successful</v>
      </c>
      <c r="B488" s="5">
        <v>65</v>
      </c>
    </row>
    <row r="489" spans="1:2" x14ac:dyDescent="0.2">
      <c r="A489" s="20" t="str">
        <v>successful</v>
      </c>
      <c r="B489" s="5">
        <v>163</v>
      </c>
    </row>
    <row r="490" spans="1:2" x14ac:dyDescent="0.2">
      <c r="A490" s="20" t="str">
        <v>successful</v>
      </c>
      <c r="B490" s="5">
        <v>85</v>
      </c>
    </row>
    <row r="491" spans="1:2" x14ac:dyDescent="0.2">
      <c r="A491" s="20" t="str">
        <v>successful</v>
      </c>
      <c r="B491" s="5">
        <v>217</v>
      </c>
    </row>
    <row r="492" spans="1:2" x14ac:dyDescent="0.2">
      <c r="A492" s="20" t="str">
        <v>successful</v>
      </c>
      <c r="B492" s="5">
        <v>150</v>
      </c>
    </row>
    <row r="493" spans="1:2" x14ac:dyDescent="0.2">
      <c r="A493" s="20" t="str">
        <v>successful</v>
      </c>
      <c r="B493" s="5">
        <v>3272</v>
      </c>
    </row>
    <row r="494" spans="1:2" x14ac:dyDescent="0.2">
      <c r="A494" s="20" t="str">
        <v>successful</v>
      </c>
      <c r="B494" s="5">
        <v>300</v>
      </c>
    </row>
    <row r="495" spans="1:2" x14ac:dyDescent="0.2">
      <c r="A495" s="20" t="str">
        <v>successful</v>
      </c>
      <c r="B495" s="5">
        <v>126</v>
      </c>
    </row>
    <row r="496" spans="1:2" x14ac:dyDescent="0.2">
      <c r="A496" s="20" t="str">
        <v>successful</v>
      </c>
      <c r="B496" s="5">
        <v>2320</v>
      </c>
    </row>
    <row r="497" spans="1:2" x14ac:dyDescent="0.2">
      <c r="A497" s="20" t="str">
        <v>successful</v>
      </c>
      <c r="B497" s="5">
        <v>81</v>
      </c>
    </row>
    <row r="498" spans="1:2" x14ac:dyDescent="0.2">
      <c r="A498" s="20" t="str">
        <v>successful</v>
      </c>
      <c r="B498" s="5">
        <v>1887</v>
      </c>
    </row>
    <row r="499" spans="1:2" x14ac:dyDescent="0.2">
      <c r="A499" s="20" t="str">
        <v>successful</v>
      </c>
      <c r="B499" s="5">
        <v>4358</v>
      </c>
    </row>
    <row r="500" spans="1:2" x14ac:dyDescent="0.2">
      <c r="A500" s="20" t="str">
        <v>successful</v>
      </c>
      <c r="B500" s="5">
        <v>53</v>
      </c>
    </row>
    <row r="501" spans="1:2" x14ac:dyDescent="0.2">
      <c r="A501" s="20" t="str">
        <v>successful</v>
      </c>
      <c r="B501" s="5">
        <v>2414</v>
      </c>
    </row>
    <row r="502" spans="1:2" x14ac:dyDescent="0.2">
      <c r="A502" s="20" t="str">
        <v>successful</v>
      </c>
      <c r="B502" s="5">
        <v>80</v>
      </c>
    </row>
    <row r="503" spans="1:2" x14ac:dyDescent="0.2">
      <c r="A503" s="20" t="str">
        <v>successful</v>
      </c>
      <c r="B503" s="5">
        <v>193</v>
      </c>
    </row>
    <row r="504" spans="1:2" x14ac:dyDescent="0.2">
      <c r="A504" s="20" t="str">
        <v>successful</v>
      </c>
      <c r="B504" s="5">
        <v>52</v>
      </c>
    </row>
    <row r="505" spans="1:2" x14ac:dyDescent="0.2">
      <c r="A505" s="20" t="str">
        <v>successful</v>
      </c>
      <c r="B505" s="5">
        <v>290</v>
      </c>
    </row>
    <row r="506" spans="1:2" x14ac:dyDescent="0.2">
      <c r="A506" s="20" t="str">
        <v>successful</v>
      </c>
      <c r="B506" s="5">
        <v>122</v>
      </c>
    </row>
    <row r="507" spans="1:2" x14ac:dyDescent="0.2">
      <c r="A507" s="20" t="str">
        <v>successful</v>
      </c>
      <c r="B507" s="5">
        <v>1470</v>
      </c>
    </row>
    <row r="508" spans="1:2" x14ac:dyDescent="0.2">
      <c r="A508" s="20" t="str">
        <v>successful</v>
      </c>
      <c r="B508" s="5">
        <v>165</v>
      </c>
    </row>
    <row r="509" spans="1:2" x14ac:dyDescent="0.2">
      <c r="A509" s="20" t="str">
        <v>successful</v>
      </c>
      <c r="B509" s="5">
        <v>182</v>
      </c>
    </row>
    <row r="510" spans="1:2" x14ac:dyDescent="0.2">
      <c r="A510" s="20" t="str">
        <v>successful</v>
      </c>
      <c r="B510" s="5">
        <v>199</v>
      </c>
    </row>
    <row r="511" spans="1:2" x14ac:dyDescent="0.2">
      <c r="A511" s="20" t="str">
        <v>successful</v>
      </c>
      <c r="B511" s="5">
        <v>56</v>
      </c>
    </row>
    <row r="512" spans="1:2" x14ac:dyDescent="0.2">
      <c r="A512" s="20" t="str">
        <v>successful</v>
      </c>
      <c r="B512" s="5">
        <v>1460</v>
      </c>
    </row>
    <row r="513" spans="1:2" x14ac:dyDescent="0.2">
      <c r="A513" s="20" t="str">
        <v>successful</v>
      </c>
      <c r="B513" s="5">
        <v>123</v>
      </c>
    </row>
    <row r="514" spans="1:2" x14ac:dyDescent="0.2">
      <c r="A514" s="20" t="str">
        <v>successful</v>
      </c>
      <c r="B514" s="5">
        <v>159</v>
      </c>
    </row>
    <row r="515" spans="1:2" x14ac:dyDescent="0.2">
      <c r="A515" s="20" t="str">
        <v>successful</v>
      </c>
      <c r="B515" s="5">
        <v>110</v>
      </c>
    </row>
    <row r="516" spans="1:2" x14ac:dyDescent="0.2">
      <c r="A516" s="20" t="str">
        <v>successful</v>
      </c>
      <c r="B516" s="5">
        <v>236</v>
      </c>
    </row>
    <row r="517" spans="1:2" x14ac:dyDescent="0.2">
      <c r="A517" s="20" t="str">
        <v>successful</v>
      </c>
      <c r="B517" s="5">
        <v>191</v>
      </c>
    </row>
    <row r="518" spans="1:2" x14ac:dyDescent="0.2">
      <c r="A518" s="20" t="str">
        <v>successful</v>
      </c>
      <c r="B518" s="5">
        <v>3934</v>
      </c>
    </row>
    <row r="519" spans="1:2" x14ac:dyDescent="0.2">
      <c r="A519" s="20" t="str">
        <v>successful</v>
      </c>
      <c r="B519" s="5">
        <v>80</v>
      </c>
    </row>
    <row r="520" spans="1:2" x14ac:dyDescent="0.2">
      <c r="A520" s="20" t="str">
        <v>successful</v>
      </c>
      <c r="B520" s="5">
        <v>462</v>
      </c>
    </row>
    <row r="521" spans="1:2" x14ac:dyDescent="0.2">
      <c r="A521" s="20" t="str">
        <v>successful</v>
      </c>
      <c r="B521" s="5">
        <v>179</v>
      </c>
    </row>
    <row r="522" spans="1:2" x14ac:dyDescent="0.2">
      <c r="A522" s="20" t="str">
        <v>successful</v>
      </c>
      <c r="B522" s="5">
        <v>1866</v>
      </c>
    </row>
    <row r="523" spans="1:2" x14ac:dyDescent="0.2">
      <c r="A523" s="20" t="str">
        <v>successful</v>
      </c>
      <c r="B523" s="5">
        <v>156</v>
      </c>
    </row>
    <row r="524" spans="1:2" x14ac:dyDescent="0.2">
      <c r="A524" s="20" t="str">
        <v>successful</v>
      </c>
      <c r="B524" s="5">
        <v>255</v>
      </c>
    </row>
    <row r="525" spans="1:2" x14ac:dyDescent="0.2">
      <c r="A525" s="20" t="str">
        <v>successful</v>
      </c>
      <c r="B525" s="5">
        <v>2261</v>
      </c>
    </row>
    <row r="526" spans="1:2" x14ac:dyDescent="0.2">
      <c r="A526" s="20" t="str">
        <v>successful</v>
      </c>
      <c r="B526" s="5">
        <v>40</v>
      </c>
    </row>
    <row r="527" spans="1:2" x14ac:dyDescent="0.2">
      <c r="A527" s="20" t="str">
        <v>successful</v>
      </c>
      <c r="B527" s="5">
        <v>2289</v>
      </c>
    </row>
    <row r="528" spans="1:2" x14ac:dyDescent="0.2">
      <c r="A528" s="20" t="str">
        <v>successful</v>
      </c>
      <c r="B528" s="5">
        <v>65</v>
      </c>
    </row>
    <row r="529" spans="1:2" x14ac:dyDescent="0.2">
      <c r="A529" s="20" t="str">
        <v>successful</v>
      </c>
      <c r="B529" s="5">
        <v>3777</v>
      </c>
    </row>
    <row r="530" spans="1:2" x14ac:dyDescent="0.2">
      <c r="A530" s="20" t="str">
        <v>successful</v>
      </c>
      <c r="B530" s="5">
        <v>184</v>
      </c>
    </row>
    <row r="531" spans="1:2" x14ac:dyDescent="0.2">
      <c r="A531" s="20" t="str">
        <v>successful</v>
      </c>
      <c r="B531" s="5">
        <v>85</v>
      </c>
    </row>
    <row r="532" spans="1:2" x14ac:dyDescent="0.2">
      <c r="A532" s="20" t="str">
        <v>successful</v>
      </c>
      <c r="B532" s="5">
        <v>144</v>
      </c>
    </row>
    <row r="533" spans="1:2" x14ac:dyDescent="0.2">
      <c r="A533" s="20" t="str">
        <v>successful</v>
      </c>
      <c r="B533" s="5">
        <v>1902</v>
      </c>
    </row>
    <row r="534" spans="1:2" x14ac:dyDescent="0.2">
      <c r="A534" s="20" t="str">
        <v>successful</v>
      </c>
      <c r="B534" s="5">
        <v>105</v>
      </c>
    </row>
    <row r="535" spans="1:2" x14ac:dyDescent="0.2">
      <c r="A535" s="20" t="str">
        <v>successful</v>
      </c>
      <c r="B535" s="5">
        <v>132</v>
      </c>
    </row>
    <row r="536" spans="1:2" x14ac:dyDescent="0.2">
      <c r="A536" s="20" t="str">
        <v>successful</v>
      </c>
      <c r="B536" s="5">
        <v>96</v>
      </c>
    </row>
    <row r="537" spans="1:2" x14ac:dyDescent="0.2">
      <c r="A537" s="20" t="str">
        <v>successful</v>
      </c>
      <c r="B537" s="5">
        <v>114</v>
      </c>
    </row>
    <row r="538" spans="1:2" x14ac:dyDescent="0.2">
      <c r="A538" s="20" t="str">
        <v>successful</v>
      </c>
      <c r="B538" s="5">
        <v>203</v>
      </c>
    </row>
    <row r="539" spans="1:2" x14ac:dyDescent="0.2">
      <c r="A539" s="20" t="str">
        <v>successful</v>
      </c>
      <c r="B539" s="5">
        <v>1559</v>
      </c>
    </row>
    <row r="540" spans="1:2" x14ac:dyDescent="0.2">
      <c r="A540" s="20" t="str">
        <v>successful</v>
      </c>
      <c r="B540" s="5">
        <v>1548</v>
      </c>
    </row>
    <row r="541" spans="1:2" x14ac:dyDescent="0.2">
      <c r="A541" s="20" t="str">
        <v>successful</v>
      </c>
      <c r="B541" s="5">
        <v>80</v>
      </c>
    </row>
    <row r="542" spans="1:2" x14ac:dyDescent="0.2">
      <c r="A542" s="20" t="str">
        <v>successful</v>
      </c>
      <c r="B542" s="5">
        <v>131</v>
      </c>
    </row>
    <row r="543" spans="1:2" x14ac:dyDescent="0.2">
      <c r="A543" s="20" t="str">
        <v>successful</v>
      </c>
      <c r="B543" s="5">
        <v>112</v>
      </c>
    </row>
    <row r="544" spans="1:2" x14ac:dyDescent="0.2">
      <c r="A544" s="20" t="str">
        <v>successful</v>
      </c>
      <c r="B544" s="5">
        <v>155</v>
      </c>
    </row>
    <row r="545" spans="1:2" x14ac:dyDescent="0.2">
      <c r="A545" s="20" t="str">
        <v>successful</v>
      </c>
      <c r="B545" s="5">
        <v>266</v>
      </c>
    </row>
    <row r="546" spans="1:2" x14ac:dyDescent="0.2">
      <c r="A546" s="20" t="str">
        <v>successful</v>
      </c>
      <c r="B546" s="5">
        <v>155</v>
      </c>
    </row>
    <row r="547" spans="1:2" x14ac:dyDescent="0.2">
      <c r="A547" s="20" t="str">
        <v>successful</v>
      </c>
      <c r="B547" s="5">
        <v>207</v>
      </c>
    </row>
    <row r="548" spans="1:2" x14ac:dyDescent="0.2">
      <c r="A548" s="20" t="str">
        <v>successful</v>
      </c>
      <c r="B548" s="5">
        <v>245</v>
      </c>
    </row>
    <row r="549" spans="1:2" x14ac:dyDescent="0.2">
      <c r="A549" s="20" t="str">
        <v>successful</v>
      </c>
      <c r="B549" s="5">
        <v>1573</v>
      </c>
    </row>
    <row r="550" spans="1:2" x14ac:dyDescent="0.2">
      <c r="A550" s="20" t="str">
        <v>successful</v>
      </c>
      <c r="B550" s="5">
        <v>114</v>
      </c>
    </row>
    <row r="551" spans="1:2" x14ac:dyDescent="0.2">
      <c r="A551" s="20" t="str">
        <v>successful</v>
      </c>
      <c r="B551" s="5">
        <v>93</v>
      </c>
    </row>
    <row r="552" spans="1:2" x14ac:dyDescent="0.2">
      <c r="A552" s="20" t="str">
        <v>successful</v>
      </c>
      <c r="B552" s="5">
        <v>1681</v>
      </c>
    </row>
    <row r="553" spans="1:2" x14ac:dyDescent="0.2">
      <c r="A553" s="20" t="str">
        <v>successful</v>
      </c>
      <c r="B553" s="5">
        <v>32</v>
      </c>
    </row>
    <row r="554" spans="1:2" x14ac:dyDescent="0.2">
      <c r="A554" s="20" t="str">
        <v>successful</v>
      </c>
      <c r="B554" s="5">
        <v>135</v>
      </c>
    </row>
    <row r="555" spans="1:2" x14ac:dyDescent="0.2">
      <c r="A555" s="20" t="str">
        <v>successful</v>
      </c>
      <c r="B555" s="5">
        <v>140</v>
      </c>
    </row>
    <row r="556" spans="1:2" x14ac:dyDescent="0.2">
      <c r="A556" s="20" t="str">
        <v>successful</v>
      </c>
      <c r="B556" s="5">
        <v>92</v>
      </c>
    </row>
    <row r="557" spans="1:2" x14ac:dyDescent="0.2">
      <c r="A557" s="20" t="str">
        <v>successful</v>
      </c>
      <c r="B557" s="5">
        <v>1015</v>
      </c>
    </row>
    <row r="558" spans="1:2" x14ac:dyDescent="0.2">
      <c r="A558" s="20" t="str">
        <v>successful</v>
      </c>
      <c r="B558" s="5">
        <v>323</v>
      </c>
    </row>
    <row r="559" spans="1:2" x14ac:dyDescent="0.2">
      <c r="A559" s="20" t="str">
        <v>successful</v>
      </c>
      <c r="B559" s="5">
        <v>2326</v>
      </c>
    </row>
    <row r="560" spans="1:2" x14ac:dyDescent="0.2">
      <c r="A560" s="20" t="str">
        <v>successful</v>
      </c>
      <c r="B560" s="5">
        <v>381</v>
      </c>
    </row>
    <row r="561" spans="1:2" x14ac:dyDescent="0.2">
      <c r="A561" s="20" t="str">
        <v>successful</v>
      </c>
      <c r="B561" s="5">
        <v>480</v>
      </c>
    </row>
    <row r="562" spans="1:2" x14ac:dyDescent="0.2">
      <c r="A562" s="20" t="str">
        <v>successful</v>
      </c>
      <c r="B562" s="5">
        <v>226</v>
      </c>
    </row>
    <row r="563" spans="1:2" x14ac:dyDescent="0.2">
      <c r="A563" s="20" t="str">
        <v>successful</v>
      </c>
      <c r="B563" s="5">
        <v>241</v>
      </c>
    </row>
    <row r="564" spans="1:2" x14ac:dyDescent="0.2">
      <c r="A564" s="20" t="str">
        <v>successful</v>
      </c>
      <c r="B564" s="5">
        <v>132</v>
      </c>
    </row>
    <row r="565" spans="1:2" x14ac:dyDescent="0.2">
      <c r="A565" s="20" t="str">
        <v>successful</v>
      </c>
      <c r="B565" s="5">
        <v>2043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36F-DDB0-8C4F-9FB8-FE4C85773623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_xlfn._xlws.FILTER(CrowdfundingTable[duration],CrowdfundingTable[outcome]="successful")</f>
        <v>2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_xlfn._xlws.FILTER(CrowdfundingTable[duration],CrowdfundingTable[outcome]="failed")</f>
        <v>17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2</v>
      </c>
      <c r="D2" s="21" t="str">
        <v>failed</v>
      </c>
      <c r="E2" s="5">
        <v>40</v>
      </c>
      <c r="I2" s="5" t="s">
        <v>2151</v>
      </c>
      <c r="J2" s="50">
        <f>SUM($B$1:$B$565)</f>
        <v>8549</v>
      </c>
      <c r="K2" s="50">
        <f>SUM($E$1:$E$565)</f>
        <v>5718</v>
      </c>
    </row>
    <row r="3" spans="1:11" x14ac:dyDescent="0.2">
      <c r="A3" s="20" t="str">
        <v>successful</v>
      </c>
      <c r="B3" s="5">
        <v>11</v>
      </c>
      <c r="D3" s="21" t="str">
        <v>failed</v>
      </c>
      <c r="E3" s="5">
        <v>4</v>
      </c>
      <c r="I3" s="5" t="s">
        <v>2123</v>
      </c>
      <c r="J3" s="49">
        <f>AVERAGE($B$1:$B$565)</f>
        <v>15.130973451327433</v>
      </c>
      <c r="K3" s="49">
        <f>AVERAGE($E$1:$E$565)</f>
        <v>15.708791208791208</v>
      </c>
    </row>
    <row r="4" spans="1:11" x14ac:dyDescent="0.2">
      <c r="A4" s="20" t="str">
        <v>successful</v>
      </c>
      <c r="B4" s="5">
        <v>2</v>
      </c>
      <c r="D4" s="21" t="str">
        <v>failed</v>
      </c>
      <c r="E4" s="5">
        <v>1</v>
      </c>
      <c r="I4" s="5" t="s">
        <v>2127</v>
      </c>
      <c r="J4" s="50">
        <f>MODE($B$1:$B$565)</f>
        <v>1</v>
      </c>
      <c r="K4" s="50">
        <f>MODE($E$1:$E$565)</f>
        <v>2</v>
      </c>
    </row>
    <row r="5" spans="1:11" x14ac:dyDescent="0.2">
      <c r="A5" s="20" t="str">
        <v>successful</v>
      </c>
      <c r="B5" s="5">
        <v>48</v>
      </c>
      <c r="D5" s="21" t="str">
        <v>failed</v>
      </c>
      <c r="E5" s="5">
        <v>49</v>
      </c>
      <c r="I5" s="5" t="s">
        <v>2124</v>
      </c>
      <c r="J5" s="50">
        <f>MIN($B$1:$B$565)</f>
        <v>0</v>
      </c>
      <c r="K5" s="50">
        <f>MIN($E$1:$E$565)</f>
        <v>0</v>
      </c>
    </row>
    <row r="6" spans="1:11" x14ac:dyDescent="0.2">
      <c r="A6" s="20" t="str">
        <v>successful</v>
      </c>
      <c r="B6" s="5">
        <v>12</v>
      </c>
      <c r="D6" s="21" t="str">
        <v>failed</v>
      </c>
      <c r="E6" s="5">
        <v>6</v>
      </c>
      <c r="I6" s="5" t="s">
        <v>2133</v>
      </c>
      <c r="J6" s="50">
        <f>_xlfn.QUARTILE.EXC($B$1:$B$565,1)</f>
        <v>5</v>
      </c>
      <c r="K6" s="50">
        <f>_xlfn.QUARTILE.EXC($E$1:$E$565,1)</f>
        <v>4</v>
      </c>
    </row>
    <row r="7" spans="1:11" x14ac:dyDescent="0.2">
      <c r="A7" s="20" t="str">
        <v>successful</v>
      </c>
      <c r="B7" s="5">
        <v>22</v>
      </c>
      <c r="D7" s="21" t="str">
        <v>failed</v>
      </c>
      <c r="E7" s="5">
        <v>8</v>
      </c>
      <c r="I7" s="48" t="s">
        <v>2134</v>
      </c>
      <c r="J7" s="49">
        <f>_xlfn.QUARTILE.EXC($B$1:$B$565,2)</f>
        <v>12</v>
      </c>
      <c r="K7" s="49">
        <f>_xlfn.QUARTILE.EXC($E$1:$E$565,2)</f>
        <v>12</v>
      </c>
    </row>
    <row r="8" spans="1:11" x14ac:dyDescent="0.2">
      <c r="A8" s="20" t="str">
        <v>successful</v>
      </c>
      <c r="B8" s="5">
        <v>1</v>
      </c>
      <c r="D8" s="21" t="str">
        <v>failed</v>
      </c>
      <c r="E8" s="5">
        <v>27</v>
      </c>
      <c r="I8" s="48" t="s">
        <v>2135</v>
      </c>
      <c r="J8" s="50">
        <f>_xlfn.QUARTILE.EXC($B$1:$B$565,3)</f>
        <v>23</v>
      </c>
      <c r="K8" s="50">
        <f>_xlfn.QUARTILE.EXC($E$1:$E$565,3)</f>
        <v>24</v>
      </c>
    </row>
    <row r="9" spans="1:11" x14ac:dyDescent="0.2">
      <c r="A9" s="20" t="str">
        <v>successful</v>
      </c>
      <c r="B9" s="5">
        <v>0</v>
      </c>
      <c r="D9" s="21" t="str">
        <v>failed</v>
      </c>
      <c r="E9" s="5">
        <v>4</v>
      </c>
      <c r="I9" s="5" t="s">
        <v>2125</v>
      </c>
      <c r="J9" s="50">
        <f>MAX($B$1:$B$565)</f>
        <v>58</v>
      </c>
      <c r="K9" s="50">
        <f>MAX($E$1:$E$565)</f>
        <v>59</v>
      </c>
    </row>
    <row r="10" spans="1:11" x14ac:dyDescent="0.2">
      <c r="A10" s="20" t="str">
        <v>successful</v>
      </c>
      <c r="B10" s="5">
        <v>15</v>
      </c>
      <c r="D10" s="21" t="str">
        <v>failed</v>
      </c>
      <c r="E10" s="5">
        <v>21</v>
      </c>
      <c r="I10" s="5" t="s">
        <v>2131</v>
      </c>
      <c r="J10" s="49">
        <f>$J$8-$J$6</f>
        <v>18</v>
      </c>
      <c r="K10" s="49">
        <f>$K$8-$K$6</f>
        <v>20</v>
      </c>
    </row>
    <row r="11" spans="1:11" x14ac:dyDescent="0.2">
      <c r="A11" s="20" t="str">
        <v>successful</v>
      </c>
      <c r="B11" s="5">
        <v>53</v>
      </c>
      <c r="D11" s="21" t="str">
        <v>failed</v>
      </c>
      <c r="E11" s="5">
        <v>34</v>
      </c>
      <c r="I11" s="5" t="s">
        <v>2136</v>
      </c>
      <c r="J11" s="49">
        <f>$J$8+(1.5*$J$10)</f>
        <v>50</v>
      </c>
      <c r="K11" s="49">
        <f>$K$8+(1.5*$K$10)</f>
        <v>54</v>
      </c>
    </row>
    <row r="12" spans="1:11" x14ac:dyDescent="0.2">
      <c r="A12" s="20" t="str">
        <v>successful</v>
      </c>
      <c r="B12" s="5">
        <v>2</v>
      </c>
      <c r="D12" s="21" t="str">
        <v>failed</v>
      </c>
      <c r="E12" s="5">
        <v>8</v>
      </c>
      <c r="I12" s="5" t="s">
        <v>2137</v>
      </c>
      <c r="J12" s="49">
        <f>$J$6-(1.5*$J$10)</f>
        <v>-22</v>
      </c>
      <c r="K12" s="49">
        <f>$K$6-(1.5*$K$10)</f>
        <v>-26</v>
      </c>
    </row>
    <row r="13" spans="1:11" x14ac:dyDescent="0.2">
      <c r="A13" s="20" t="str">
        <v>successful</v>
      </c>
      <c r="B13" s="5">
        <v>20</v>
      </c>
      <c r="D13" s="21" t="str">
        <v>failed</v>
      </c>
      <c r="E13" s="5">
        <v>27</v>
      </c>
      <c r="I13" s="5" t="s">
        <v>2132</v>
      </c>
      <c r="J13" s="50">
        <f>COUNTIF($B$1:$B$565, "&gt;"&amp;$J$11)</f>
        <v>8</v>
      </c>
      <c r="K13" s="50">
        <f>COUNTIF($E$1:$E$565, "&gt;"&amp;$K$11)</f>
        <v>4</v>
      </c>
    </row>
    <row r="14" spans="1:11" x14ac:dyDescent="0.2">
      <c r="A14" s="20" t="str">
        <v>successful</v>
      </c>
      <c r="B14" s="5">
        <v>23</v>
      </c>
      <c r="D14" s="21" t="str">
        <v>failed</v>
      </c>
      <c r="E14" s="5">
        <v>14</v>
      </c>
      <c r="I14" s="5" t="s">
        <v>2126</v>
      </c>
      <c r="J14" s="49">
        <f>_xlfn.VAR.P($B$1:$B$565)</f>
        <v>168.47842117628633</v>
      </c>
      <c r="K14" s="49">
        <f>_xlfn.VAR.P($E$1:$E$565)</f>
        <v>192.66245018717547</v>
      </c>
    </row>
    <row r="15" spans="1:11" x14ac:dyDescent="0.2">
      <c r="A15" s="20" t="str">
        <v>successful</v>
      </c>
      <c r="B15" s="5">
        <v>40</v>
      </c>
      <c r="D15" s="21" t="str">
        <v>failed</v>
      </c>
      <c r="E15" s="5">
        <v>15</v>
      </c>
      <c r="I15" s="5" t="s">
        <v>2128</v>
      </c>
      <c r="J15" s="49">
        <f>_xlfn.STDEV.P($B$1:$B$565)</f>
        <v>12.979923773901229</v>
      </c>
      <c r="K15" s="49">
        <f>_xlfn.STDEV.P($E$1:$E$565)</f>
        <v>13.880289989304094</v>
      </c>
    </row>
    <row r="16" spans="1:11" x14ac:dyDescent="0.2">
      <c r="A16" s="20" t="str">
        <v>successful</v>
      </c>
      <c r="B16" s="5">
        <v>5</v>
      </c>
      <c r="D16" s="21" t="str">
        <v>failed</v>
      </c>
      <c r="E16" s="5">
        <v>28</v>
      </c>
      <c r="I16" s="5" t="s">
        <v>2129</v>
      </c>
      <c r="J16" s="49">
        <f>_xlfn.SKEW.P($B$1:$B$565)</f>
        <v>1.0536610297084326</v>
      </c>
      <c r="K16" s="49">
        <f>_xlfn.SKEW.P($E$1:$E$565)</f>
        <v>1.0600207517137137</v>
      </c>
    </row>
    <row r="17" spans="1:11" x14ac:dyDescent="0.2">
      <c r="A17" s="20" t="str">
        <v>successful</v>
      </c>
      <c r="B17" s="5">
        <v>28</v>
      </c>
      <c r="D17" s="21" t="str">
        <v>failed</v>
      </c>
      <c r="E17" s="5">
        <v>16</v>
      </c>
      <c r="J17" s="49"/>
      <c r="K17" s="49"/>
    </row>
    <row r="18" spans="1:11" x14ac:dyDescent="0.2">
      <c r="A18" s="20" t="str">
        <v>successful</v>
      </c>
      <c r="B18" s="5">
        <v>37</v>
      </c>
      <c r="D18" s="21" t="str">
        <v>failed</v>
      </c>
      <c r="E18" s="5">
        <v>4</v>
      </c>
      <c r="J18" s="49"/>
      <c r="K18" s="49"/>
    </row>
    <row r="19" spans="1:11" x14ac:dyDescent="0.2">
      <c r="A19" s="20" t="str">
        <v>successful</v>
      </c>
      <c r="B19" s="5">
        <v>5</v>
      </c>
      <c r="D19" s="21" t="str">
        <v>failed</v>
      </c>
      <c r="E19" s="5">
        <v>6</v>
      </c>
      <c r="J19" s="49"/>
      <c r="K19" s="49"/>
    </row>
    <row r="20" spans="1:11" x14ac:dyDescent="0.2">
      <c r="A20" s="20" t="str">
        <v>successful</v>
      </c>
      <c r="B20" s="5">
        <v>42</v>
      </c>
      <c r="D20" s="21" t="str">
        <v>failed</v>
      </c>
      <c r="E20" s="5">
        <v>40</v>
      </c>
    </row>
    <row r="21" spans="1:11" x14ac:dyDescent="0.2">
      <c r="A21" s="20" t="str">
        <v>successful</v>
      </c>
      <c r="B21" s="5">
        <v>25</v>
      </c>
      <c r="D21" s="21" t="str">
        <v>failed</v>
      </c>
      <c r="E21" s="5">
        <v>6</v>
      </c>
    </row>
    <row r="22" spans="1:11" x14ac:dyDescent="0.2">
      <c r="A22" s="20" t="str">
        <v>successful</v>
      </c>
      <c r="B22" s="5">
        <v>33</v>
      </c>
      <c r="D22" s="21" t="str">
        <v>failed</v>
      </c>
      <c r="E22" s="5">
        <v>15</v>
      </c>
    </row>
    <row r="23" spans="1:11" x14ac:dyDescent="0.2">
      <c r="A23" s="20" t="str">
        <v>successful</v>
      </c>
      <c r="B23" s="5">
        <v>5</v>
      </c>
      <c r="D23" s="21" t="str">
        <v>failed</v>
      </c>
      <c r="E23" s="5">
        <v>5</v>
      </c>
    </row>
    <row r="24" spans="1:11" x14ac:dyDescent="0.2">
      <c r="A24" s="20" t="str">
        <v>successful</v>
      </c>
      <c r="B24" s="5">
        <v>19</v>
      </c>
      <c r="D24" s="21" t="str">
        <v>failed</v>
      </c>
      <c r="E24" s="5">
        <v>49</v>
      </c>
    </row>
    <row r="25" spans="1:11" x14ac:dyDescent="0.2">
      <c r="A25" s="20" t="str">
        <v>successful</v>
      </c>
      <c r="B25" s="5">
        <v>26</v>
      </c>
      <c r="D25" s="21" t="str">
        <v>failed</v>
      </c>
      <c r="E25" s="5">
        <v>14</v>
      </c>
    </row>
    <row r="26" spans="1:11" x14ac:dyDescent="0.2">
      <c r="A26" s="20" t="str">
        <v>successful</v>
      </c>
      <c r="B26" s="5">
        <v>9</v>
      </c>
      <c r="D26" s="21" t="str">
        <v>failed</v>
      </c>
      <c r="E26" s="5">
        <v>5</v>
      </c>
    </row>
    <row r="27" spans="1:11" x14ac:dyDescent="0.2">
      <c r="A27" s="20" t="str">
        <v>successful</v>
      </c>
      <c r="B27" s="5">
        <v>16</v>
      </c>
      <c r="D27" s="21" t="str">
        <v>failed</v>
      </c>
      <c r="E27" s="5">
        <v>22</v>
      </c>
    </row>
    <row r="28" spans="1:11" x14ac:dyDescent="0.2">
      <c r="A28" s="20" t="str">
        <v>successful</v>
      </c>
      <c r="B28" s="5">
        <v>1</v>
      </c>
      <c r="D28" s="21" t="str">
        <v>failed</v>
      </c>
      <c r="E28" s="5">
        <v>11</v>
      </c>
    </row>
    <row r="29" spans="1:11" x14ac:dyDescent="0.2">
      <c r="A29" s="20" t="str">
        <v>successful</v>
      </c>
      <c r="B29" s="5">
        <v>23</v>
      </c>
      <c r="D29" s="21" t="str">
        <v>failed</v>
      </c>
      <c r="E29" s="5">
        <v>0</v>
      </c>
    </row>
    <row r="30" spans="1:11" x14ac:dyDescent="0.2">
      <c r="A30" s="20" t="str">
        <v>successful</v>
      </c>
      <c r="B30" s="5">
        <v>30</v>
      </c>
      <c r="D30" s="21" t="str">
        <v>failed</v>
      </c>
      <c r="E30" s="5">
        <v>28</v>
      </c>
    </row>
    <row r="31" spans="1:11" x14ac:dyDescent="0.2">
      <c r="A31" s="20" t="str">
        <v>successful</v>
      </c>
      <c r="B31" s="5">
        <v>12</v>
      </c>
      <c r="D31" s="21" t="str">
        <v>failed</v>
      </c>
      <c r="E31" s="5">
        <v>4</v>
      </c>
    </row>
    <row r="32" spans="1:11" x14ac:dyDescent="0.2">
      <c r="A32" s="20" t="str">
        <v>successful</v>
      </c>
      <c r="B32" s="5">
        <v>45</v>
      </c>
      <c r="D32" s="21" t="str">
        <v>failed</v>
      </c>
      <c r="E32" s="5">
        <v>18</v>
      </c>
    </row>
    <row r="33" spans="1:5" x14ac:dyDescent="0.2">
      <c r="A33" s="20" t="str">
        <v>successful</v>
      </c>
      <c r="B33" s="5">
        <v>39</v>
      </c>
      <c r="D33" s="21" t="str">
        <v>failed</v>
      </c>
      <c r="E33" s="5">
        <v>9</v>
      </c>
    </row>
    <row r="34" spans="1:5" x14ac:dyDescent="0.2">
      <c r="A34" s="20" t="str">
        <v>successful</v>
      </c>
      <c r="B34" s="5">
        <v>5</v>
      </c>
      <c r="D34" s="21" t="str">
        <v>failed</v>
      </c>
      <c r="E34" s="5">
        <v>2</v>
      </c>
    </row>
    <row r="35" spans="1:5" x14ac:dyDescent="0.2">
      <c r="A35" s="20" t="str">
        <v>successful</v>
      </c>
      <c r="B35" s="5">
        <v>7</v>
      </c>
      <c r="D35" s="21" t="str">
        <v>failed</v>
      </c>
      <c r="E35" s="5">
        <v>19</v>
      </c>
    </row>
    <row r="36" spans="1:5" x14ac:dyDescent="0.2">
      <c r="A36" s="20" t="str">
        <v>successful</v>
      </c>
      <c r="B36" s="5">
        <v>12</v>
      </c>
      <c r="D36" s="21" t="str">
        <v>failed</v>
      </c>
      <c r="E36" s="5">
        <v>35</v>
      </c>
    </row>
    <row r="37" spans="1:5" x14ac:dyDescent="0.2">
      <c r="A37" s="20" t="str">
        <v>successful</v>
      </c>
      <c r="B37" s="5">
        <v>13</v>
      </c>
      <c r="D37" s="21" t="str">
        <v>failed</v>
      </c>
      <c r="E37" s="5">
        <v>1</v>
      </c>
    </row>
    <row r="38" spans="1:5" x14ac:dyDescent="0.2">
      <c r="A38" s="20" t="str">
        <v>successful</v>
      </c>
      <c r="B38" s="5">
        <v>15</v>
      </c>
      <c r="D38" s="21" t="str">
        <v>failed</v>
      </c>
      <c r="E38" s="5">
        <v>27</v>
      </c>
    </row>
    <row r="39" spans="1:5" x14ac:dyDescent="0.2">
      <c r="A39" s="20" t="str">
        <v>successful</v>
      </c>
      <c r="B39" s="5">
        <v>3</v>
      </c>
      <c r="D39" s="21" t="str">
        <v>failed</v>
      </c>
      <c r="E39" s="5">
        <v>3</v>
      </c>
    </row>
    <row r="40" spans="1:5" x14ac:dyDescent="0.2">
      <c r="A40" s="20" t="str">
        <v>successful</v>
      </c>
      <c r="B40" s="5">
        <v>1</v>
      </c>
      <c r="D40" s="21" t="str">
        <v>failed</v>
      </c>
      <c r="E40" s="5">
        <v>28</v>
      </c>
    </row>
    <row r="41" spans="1:5" x14ac:dyDescent="0.2">
      <c r="A41" s="20" t="str">
        <v>successful</v>
      </c>
      <c r="B41" s="5">
        <v>7</v>
      </c>
      <c r="D41" s="21" t="str">
        <v>failed</v>
      </c>
      <c r="E41" s="5">
        <v>3</v>
      </c>
    </row>
    <row r="42" spans="1:5" x14ac:dyDescent="0.2">
      <c r="A42" s="20" t="str">
        <v>successful</v>
      </c>
      <c r="B42" s="5">
        <v>5</v>
      </c>
      <c r="D42" s="21" t="str">
        <v>failed</v>
      </c>
      <c r="E42" s="5">
        <v>49</v>
      </c>
    </row>
    <row r="43" spans="1:5" x14ac:dyDescent="0.2">
      <c r="A43" s="20" t="str">
        <v>successful</v>
      </c>
      <c r="B43" s="5">
        <v>47</v>
      </c>
      <c r="D43" s="21" t="str">
        <v>failed</v>
      </c>
      <c r="E43" s="5">
        <v>5</v>
      </c>
    </row>
    <row r="44" spans="1:5" x14ac:dyDescent="0.2">
      <c r="A44" s="20" t="str">
        <v>successful</v>
      </c>
      <c r="B44" s="5">
        <v>49</v>
      </c>
      <c r="D44" s="21" t="str">
        <v>failed</v>
      </c>
      <c r="E44" s="5">
        <v>6</v>
      </c>
    </row>
    <row r="45" spans="1:5" x14ac:dyDescent="0.2">
      <c r="A45" s="20" t="str">
        <v>successful</v>
      </c>
      <c r="B45" s="5">
        <v>4</v>
      </c>
      <c r="D45" s="21" t="str">
        <v>failed</v>
      </c>
      <c r="E45" s="5">
        <v>16</v>
      </c>
    </row>
    <row r="46" spans="1:5" x14ac:dyDescent="0.2">
      <c r="A46" s="20" t="str">
        <v>successful</v>
      </c>
      <c r="B46" s="5">
        <v>36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3</v>
      </c>
      <c r="D47" s="21" t="str">
        <v>failed</v>
      </c>
      <c r="E47" s="5">
        <v>51</v>
      </c>
    </row>
    <row r="48" spans="1:5" x14ac:dyDescent="0.2">
      <c r="A48" s="20" t="str">
        <v>successful</v>
      </c>
      <c r="B48" s="5">
        <v>1</v>
      </c>
      <c r="D48" s="21" t="str">
        <v>failed</v>
      </c>
      <c r="E48" s="5">
        <v>6</v>
      </c>
    </row>
    <row r="49" spans="1:5" x14ac:dyDescent="0.2">
      <c r="A49" s="20" t="str">
        <v>successful</v>
      </c>
      <c r="B49" s="5">
        <v>8</v>
      </c>
      <c r="D49" s="21" t="str">
        <v>failed</v>
      </c>
      <c r="E49" s="5">
        <v>23</v>
      </c>
    </row>
    <row r="50" spans="1:5" x14ac:dyDescent="0.2">
      <c r="A50" s="20" t="str">
        <v>successful</v>
      </c>
      <c r="B50" s="5">
        <v>1</v>
      </c>
      <c r="D50" s="21" t="str">
        <v>failed</v>
      </c>
      <c r="E50" s="5">
        <v>15</v>
      </c>
    </row>
    <row r="51" spans="1:5" x14ac:dyDescent="0.2">
      <c r="A51" s="20" t="str">
        <v>successful</v>
      </c>
      <c r="B51" s="5">
        <v>30</v>
      </c>
      <c r="D51" s="21" t="str">
        <v>failed</v>
      </c>
      <c r="E51" s="5">
        <v>12</v>
      </c>
    </row>
    <row r="52" spans="1:5" x14ac:dyDescent="0.2">
      <c r="A52" s="20" t="str">
        <v>successful</v>
      </c>
      <c r="B52" s="5">
        <v>25</v>
      </c>
      <c r="D52" s="21" t="str">
        <v>failed</v>
      </c>
      <c r="E52" s="5">
        <v>6</v>
      </c>
    </row>
    <row r="53" spans="1:5" x14ac:dyDescent="0.2">
      <c r="A53" s="20" t="str">
        <v>successful</v>
      </c>
      <c r="B53" s="5">
        <v>7</v>
      </c>
      <c r="D53" s="21" t="str">
        <v>failed</v>
      </c>
      <c r="E53" s="5">
        <v>23</v>
      </c>
    </row>
    <row r="54" spans="1:5" x14ac:dyDescent="0.2">
      <c r="A54" s="20" t="str">
        <v>successful</v>
      </c>
      <c r="B54" s="5">
        <v>10</v>
      </c>
      <c r="D54" s="21" t="str">
        <v>failed</v>
      </c>
      <c r="E54" s="5">
        <v>7</v>
      </c>
    </row>
    <row r="55" spans="1:5" x14ac:dyDescent="0.2">
      <c r="A55" s="20" t="str">
        <v>successful</v>
      </c>
      <c r="B55" s="5">
        <v>8</v>
      </c>
      <c r="D55" s="21" t="str">
        <v>failed</v>
      </c>
      <c r="E55" s="5">
        <v>22</v>
      </c>
    </row>
    <row r="56" spans="1:5" x14ac:dyDescent="0.2">
      <c r="A56" s="20" t="str">
        <v>successful</v>
      </c>
      <c r="B56" s="5">
        <v>13</v>
      </c>
      <c r="D56" s="21" t="str">
        <v>failed</v>
      </c>
      <c r="E56" s="5">
        <v>15</v>
      </c>
    </row>
    <row r="57" spans="1:5" x14ac:dyDescent="0.2">
      <c r="A57" s="20" t="str">
        <v>successful</v>
      </c>
      <c r="B57" s="5">
        <v>22</v>
      </c>
      <c r="D57" s="21" t="str">
        <v>failed</v>
      </c>
      <c r="E57" s="5">
        <v>19</v>
      </c>
    </row>
    <row r="58" spans="1:5" x14ac:dyDescent="0.2">
      <c r="A58" s="20" t="str">
        <v>successful</v>
      </c>
      <c r="B58" s="5">
        <v>2</v>
      </c>
      <c r="D58" s="21" t="str">
        <v>failed</v>
      </c>
      <c r="E58" s="5">
        <v>9</v>
      </c>
    </row>
    <row r="59" spans="1:5" x14ac:dyDescent="0.2">
      <c r="A59" s="20" t="str">
        <v>successful</v>
      </c>
      <c r="B59" s="5">
        <v>1</v>
      </c>
      <c r="D59" s="21" t="str">
        <v>failed</v>
      </c>
      <c r="E59" s="5">
        <v>9</v>
      </c>
    </row>
    <row r="60" spans="1:5" x14ac:dyDescent="0.2">
      <c r="A60" s="20" t="str">
        <v>successful</v>
      </c>
      <c r="B60" s="5">
        <v>11</v>
      </c>
      <c r="D60" s="21" t="str">
        <v>failed</v>
      </c>
      <c r="E60" s="5">
        <v>18</v>
      </c>
    </row>
    <row r="61" spans="1:5" x14ac:dyDescent="0.2">
      <c r="A61" s="20" t="str">
        <v>successful</v>
      </c>
      <c r="B61" s="5">
        <v>7</v>
      </c>
      <c r="D61" s="21" t="str">
        <v>failed</v>
      </c>
      <c r="E61" s="5">
        <v>13</v>
      </c>
    </row>
    <row r="62" spans="1:5" x14ac:dyDescent="0.2">
      <c r="A62" s="20" t="str">
        <v>successful</v>
      </c>
      <c r="B62" s="5">
        <v>13</v>
      </c>
      <c r="D62" s="21" t="str">
        <v>failed</v>
      </c>
      <c r="E62" s="5">
        <v>11</v>
      </c>
    </row>
    <row r="63" spans="1:5" x14ac:dyDescent="0.2">
      <c r="A63" s="20" t="str">
        <v>successful</v>
      </c>
      <c r="B63" s="5">
        <v>54</v>
      </c>
      <c r="D63" s="21" t="str">
        <v>failed</v>
      </c>
      <c r="E63" s="5">
        <v>15</v>
      </c>
    </row>
    <row r="64" spans="1:5" x14ac:dyDescent="0.2">
      <c r="A64" s="20" t="str">
        <v>successful</v>
      </c>
      <c r="B64" s="5">
        <v>29</v>
      </c>
      <c r="D64" s="21" t="str">
        <v>failed</v>
      </c>
      <c r="E64" s="5">
        <v>1</v>
      </c>
    </row>
    <row r="65" spans="1:5" x14ac:dyDescent="0.2">
      <c r="A65" s="20" t="str">
        <v>successful</v>
      </c>
      <c r="B65" s="5">
        <v>7</v>
      </c>
      <c r="D65" s="21" t="str">
        <v>failed</v>
      </c>
      <c r="E65" s="5">
        <v>1</v>
      </c>
    </row>
    <row r="66" spans="1:5" x14ac:dyDescent="0.2">
      <c r="A66" s="20" t="str">
        <v>successful</v>
      </c>
      <c r="B66" s="5">
        <v>7</v>
      </c>
      <c r="D66" s="21" t="str">
        <v>failed</v>
      </c>
      <c r="E66" s="5">
        <v>3</v>
      </c>
    </row>
    <row r="67" spans="1:5" x14ac:dyDescent="0.2">
      <c r="A67" s="20" t="str">
        <v>successful</v>
      </c>
      <c r="B67" s="5">
        <v>1</v>
      </c>
      <c r="D67" s="21" t="str">
        <v>failed</v>
      </c>
      <c r="E67" s="5">
        <v>4</v>
      </c>
    </row>
    <row r="68" spans="1:5" x14ac:dyDescent="0.2">
      <c r="A68" s="20" t="str">
        <v>successful</v>
      </c>
      <c r="B68" s="5">
        <v>18</v>
      </c>
      <c r="D68" s="21" t="str">
        <v>failed</v>
      </c>
      <c r="E68" s="5">
        <v>4</v>
      </c>
    </row>
    <row r="69" spans="1:5" x14ac:dyDescent="0.2">
      <c r="A69" s="20" t="str">
        <v>successful</v>
      </c>
      <c r="B69" s="5">
        <v>5</v>
      </c>
      <c r="D69" s="21" t="str">
        <v>failed</v>
      </c>
      <c r="E69" s="5">
        <v>19</v>
      </c>
    </row>
    <row r="70" spans="1:5" x14ac:dyDescent="0.2">
      <c r="A70" s="20" t="str">
        <v>successful</v>
      </c>
      <c r="B70" s="5">
        <v>17</v>
      </c>
      <c r="D70" s="21" t="str">
        <v>failed</v>
      </c>
      <c r="E70" s="5">
        <v>29</v>
      </c>
    </row>
    <row r="71" spans="1:5" x14ac:dyDescent="0.2">
      <c r="A71" s="20" t="str">
        <v>successful</v>
      </c>
      <c r="B71" s="5">
        <v>37</v>
      </c>
      <c r="D71" s="21" t="str">
        <v>failed</v>
      </c>
      <c r="E71" s="5">
        <v>4</v>
      </c>
    </row>
    <row r="72" spans="1:5" x14ac:dyDescent="0.2">
      <c r="A72" s="20" t="str">
        <v>successful</v>
      </c>
      <c r="B72" s="5">
        <v>6</v>
      </c>
      <c r="D72" s="21" t="str">
        <v>failed</v>
      </c>
      <c r="E72" s="5">
        <v>11</v>
      </c>
    </row>
    <row r="73" spans="1:5" x14ac:dyDescent="0.2">
      <c r="A73" s="20" t="str">
        <v>successful</v>
      </c>
      <c r="B73" s="5">
        <v>15</v>
      </c>
      <c r="D73" s="21" t="str">
        <v>failed</v>
      </c>
      <c r="E73" s="5">
        <v>10</v>
      </c>
    </row>
    <row r="74" spans="1:5" x14ac:dyDescent="0.2">
      <c r="A74" s="20" t="str">
        <v>successful</v>
      </c>
      <c r="B74" s="5">
        <v>7</v>
      </c>
      <c r="D74" s="21" t="str">
        <v>failed</v>
      </c>
      <c r="E74" s="5">
        <v>27</v>
      </c>
    </row>
    <row r="75" spans="1:5" x14ac:dyDescent="0.2">
      <c r="A75" s="20" t="str">
        <v>successful</v>
      </c>
      <c r="B75" s="5">
        <v>1</v>
      </c>
      <c r="D75" s="21" t="str">
        <v>failed</v>
      </c>
      <c r="E75" s="5">
        <v>24</v>
      </c>
    </row>
    <row r="76" spans="1:5" x14ac:dyDescent="0.2">
      <c r="A76" s="20" t="str">
        <v>successful</v>
      </c>
      <c r="B76" s="5">
        <v>6</v>
      </c>
      <c r="D76" s="21" t="str">
        <v>failed</v>
      </c>
      <c r="E76" s="5">
        <v>2</v>
      </c>
    </row>
    <row r="77" spans="1:5" x14ac:dyDescent="0.2">
      <c r="A77" s="20" t="str">
        <v>successful</v>
      </c>
      <c r="B77" s="5">
        <v>6</v>
      </c>
      <c r="D77" s="21" t="str">
        <v>failed</v>
      </c>
      <c r="E77" s="5">
        <v>9</v>
      </c>
    </row>
    <row r="78" spans="1:5" x14ac:dyDescent="0.2">
      <c r="A78" s="20" t="str">
        <v>successful</v>
      </c>
      <c r="B78" s="5">
        <v>17</v>
      </c>
      <c r="D78" s="21" t="str">
        <v>failed</v>
      </c>
      <c r="E78" s="5">
        <v>18</v>
      </c>
    </row>
    <row r="79" spans="1:5" x14ac:dyDescent="0.2">
      <c r="A79" s="20" t="str">
        <v>successful</v>
      </c>
      <c r="B79" s="5">
        <v>4</v>
      </c>
      <c r="D79" s="21" t="str">
        <v>failed</v>
      </c>
      <c r="E79" s="5">
        <v>2</v>
      </c>
    </row>
    <row r="80" spans="1:5" x14ac:dyDescent="0.2">
      <c r="A80" s="20" t="str">
        <v>successful</v>
      </c>
      <c r="B80" s="5">
        <v>13</v>
      </c>
      <c r="D80" s="21" t="str">
        <v>failed</v>
      </c>
      <c r="E80" s="5">
        <v>14</v>
      </c>
    </row>
    <row r="81" spans="1:5" x14ac:dyDescent="0.2">
      <c r="A81" s="20" t="str">
        <v>successful</v>
      </c>
      <c r="B81" s="5">
        <v>53</v>
      </c>
      <c r="D81" s="21" t="str">
        <v>failed</v>
      </c>
      <c r="E81" s="5">
        <v>5</v>
      </c>
    </row>
    <row r="82" spans="1:5" x14ac:dyDescent="0.2">
      <c r="A82" s="20" t="str">
        <v>successful</v>
      </c>
      <c r="B82" s="5">
        <v>4</v>
      </c>
      <c r="D82" s="21" t="str">
        <v>failed</v>
      </c>
      <c r="E82" s="5">
        <v>7</v>
      </c>
    </row>
    <row r="83" spans="1:5" x14ac:dyDescent="0.2">
      <c r="A83" s="20" t="str">
        <v>successful</v>
      </c>
      <c r="B83" s="5">
        <v>16</v>
      </c>
      <c r="D83" s="21" t="str">
        <v>failed</v>
      </c>
      <c r="E83" s="5">
        <v>4</v>
      </c>
    </row>
    <row r="84" spans="1:5" x14ac:dyDescent="0.2">
      <c r="A84" s="20" t="str">
        <v>successful</v>
      </c>
      <c r="B84" s="5">
        <v>13</v>
      </c>
      <c r="D84" s="21" t="str">
        <v>failed</v>
      </c>
      <c r="E84" s="5">
        <v>35</v>
      </c>
    </row>
    <row r="85" spans="1:5" x14ac:dyDescent="0.2">
      <c r="A85" s="20" t="str">
        <v>successful</v>
      </c>
      <c r="B85" s="5">
        <v>16</v>
      </c>
      <c r="D85" s="21" t="str">
        <v>failed</v>
      </c>
      <c r="E85" s="5">
        <v>2</v>
      </c>
    </row>
    <row r="86" spans="1:5" x14ac:dyDescent="0.2">
      <c r="A86" s="20" t="str">
        <v>successful</v>
      </c>
      <c r="B86" s="5">
        <v>22</v>
      </c>
      <c r="D86" s="21" t="str">
        <v>failed</v>
      </c>
      <c r="E86" s="5">
        <v>12</v>
      </c>
    </row>
    <row r="87" spans="1:5" x14ac:dyDescent="0.2">
      <c r="A87" s="20" t="str">
        <v>successful</v>
      </c>
      <c r="B87" s="5">
        <v>6</v>
      </c>
      <c r="D87" s="21" t="str">
        <v>failed</v>
      </c>
      <c r="E87" s="5">
        <v>37</v>
      </c>
    </row>
    <row r="88" spans="1:5" x14ac:dyDescent="0.2">
      <c r="A88" s="20" t="str">
        <v>successful</v>
      </c>
      <c r="B88" s="5">
        <v>5</v>
      </c>
      <c r="D88" s="21" t="str">
        <v>failed</v>
      </c>
      <c r="E88" s="5">
        <v>4</v>
      </c>
    </row>
    <row r="89" spans="1:5" x14ac:dyDescent="0.2">
      <c r="A89" s="20" t="str">
        <v>successful</v>
      </c>
      <c r="B89" s="5">
        <v>6</v>
      </c>
      <c r="D89" s="21" t="str">
        <v>failed</v>
      </c>
      <c r="E89" s="5">
        <v>33</v>
      </c>
    </row>
    <row r="90" spans="1:5" x14ac:dyDescent="0.2">
      <c r="A90" s="20" t="str">
        <v>successful</v>
      </c>
      <c r="B90" s="5">
        <v>41</v>
      </c>
      <c r="D90" s="21" t="str">
        <v>failed</v>
      </c>
      <c r="E90" s="5">
        <v>5</v>
      </c>
    </row>
    <row r="91" spans="1:5" x14ac:dyDescent="0.2">
      <c r="A91" s="20" t="str">
        <v>successful</v>
      </c>
      <c r="B91" s="5">
        <v>20</v>
      </c>
      <c r="D91" s="21" t="str">
        <v>failed</v>
      </c>
      <c r="E91" s="5">
        <v>5</v>
      </c>
    </row>
    <row r="92" spans="1:5" x14ac:dyDescent="0.2">
      <c r="A92" s="20" t="str">
        <v>successful</v>
      </c>
      <c r="B92" s="5">
        <v>8</v>
      </c>
      <c r="D92" s="21" t="str">
        <v>failed</v>
      </c>
      <c r="E92" s="5">
        <v>21</v>
      </c>
    </row>
    <row r="93" spans="1:5" x14ac:dyDescent="0.2">
      <c r="A93" s="20" t="str">
        <v>successful</v>
      </c>
      <c r="B93" s="5">
        <v>5</v>
      </c>
      <c r="D93" s="21" t="str">
        <v>failed</v>
      </c>
      <c r="E93" s="5">
        <v>5</v>
      </c>
    </row>
    <row r="94" spans="1:5" x14ac:dyDescent="0.2">
      <c r="A94" s="20" t="str">
        <v>successful</v>
      </c>
      <c r="B94" s="5">
        <v>6</v>
      </c>
      <c r="D94" s="21" t="str">
        <v>failed</v>
      </c>
      <c r="E94" s="5">
        <v>5</v>
      </c>
    </row>
    <row r="95" spans="1:5" x14ac:dyDescent="0.2">
      <c r="A95" s="20" t="str">
        <v>successful</v>
      </c>
      <c r="B95" s="5">
        <v>9</v>
      </c>
      <c r="D95" s="21" t="str">
        <v>failed</v>
      </c>
      <c r="E95" s="5">
        <v>1</v>
      </c>
    </row>
    <row r="96" spans="1:5" x14ac:dyDescent="0.2">
      <c r="A96" s="20" t="str">
        <v>successful</v>
      </c>
      <c r="B96" s="5">
        <v>52</v>
      </c>
      <c r="D96" s="21" t="str">
        <v>failed</v>
      </c>
      <c r="E96" s="5">
        <v>32</v>
      </c>
    </row>
    <row r="97" spans="1:5" x14ac:dyDescent="0.2">
      <c r="A97" s="20" t="str">
        <v>successful</v>
      </c>
      <c r="B97" s="5">
        <v>7</v>
      </c>
      <c r="D97" s="21" t="str">
        <v>failed</v>
      </c>
      <c r="E97" s="5">
        <v>18</v>
      </c>
    </row>
    <row r="98" spans="1:5" x14ac:dyDescent="0.2">
      <c r="A98" s="20" t="str">
        <v>successful</v>
      </c>
      <c r="B98" s="5">
        <v>1</v>
      </c>
      <c r="D98" s="21" t="str">
        <v>failed</v>
      </c>
      <c r="E98" s="5">
        <v>25</v>
      </c>
    </row>
    <row r="99" spans="1:5" x14ac:dyDescent="0.2">
      <c r="A99" s="20" t="str">
        <v>successful</v>
      </c>
      <c r="B99" s="5">
        <v>18</v>
      </c>
      <c r="D99" s="21" t="str">
        <v>failed</v>
      </c>
      <c r="E99" s="5">
        <v>22</v>
      </c>
    </row>
    <row r="100" spans="1:5" x14ac:dyDescent="0.2">
      <c r="A100" s="20" t="str">
        <v>successful</v>
      </c>
      <c r="B100" s="5">
        <v>16</v>
      </c>
      <c r="D100" s="21" t="str">
        <v>failed</v>
      </c>
      <c r="E100" s="5">
        <v>9</v>
      </c>
    </row>
    <row r="101" spans="1:5" x14ac:dyDescent="0.2">
      <c r="A101" s="20" t="str">
        <v>successful</v>
      </c>
      <c r="B101" s="5">
        <v>30</v>
      </c>
      <c r="D101" s="21" t="str">
        <v>failed</v>
      </c>
      <c r="E101" s="5">
        <v>56</v>
      </c>
    </row>
    <row r="102" spans="1:5" x14ac:dyDescent="0.2">
      <c r="A102" s="20" t="str">
        <v>successful</v>
      </c>
      <c r="B102" s="5">
        <v>49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</v>
      </c>
      <c r="D103" s="21" t="str">
        <v>failed</v>
      </c>
      <c r="E103" s="5">
        <v>14</v>
      </c>
    </row>
    <row r="104" spans="1:5" x14ac:dyDescent="0.2">
      <c r="A104" s="20" t="str">
        <v>successful</v>
      </c>
      <c r="B104" s="5">
        <v>32</v>
      </c>
      <c r="D104" s="21" t="str">
        <v>failed</v>
      </c>
      <c r="E104" s="5">
        <v>5</v>
      </c>
    </row>
    <row r="105" spans="1:5" x14ac:dyDescent="0.2">
      <c r="A105" s="20" t="str">
        <v>successful</v>
      </c>
      <c r="B105" s="5">
        <v>4</v>
      </c>
      <c r="D105" s="21" t="str">
        <v>failed</v>
      </c>
      <c r="E105" s="5">
        <v>3</v>
      </c>
    </row>
    <row r="106" spans="1:5" x14ac:dyDescent="0.2">
      <c r="A106" s="20" t="str">
        <v>successful</v>
      </c>
      <c r="B106" s="5">
        <v>10</v>
      </c>
      <c r="D106" s="21" t="str">
        <v>failed</v>
      </c>
      <c r="E106" s="5">
        <v>1</v>
      </c>
    </row>
    <row r="107" spans="1:5" x14ac:dyDescent="0.2">
      <c r="A107" s="20" t="str">
        <v>successful</v>
      </c>
      <c r="B107" s="5">
        <v>28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6</v>
      </c>
      <c r="D108" s="21" t="str">
        <v>failed</v>
      </c>
      <c r="E108" s="5">
        <v>29</v>
      </c>
    </row>
    <row r="109" spans="1:5" x14ac:dyDescent="0.2">
      <c r="A109" s="20" t="str">
        <v>successful</v>
      </c>
      <c r="B109" s="5">
        <v>1</v>
      </c>
      <c r="D109" s="21" t="str">
        <v>failed</v>
      </c>
      <c r="E109" s="5">
        <v>1</v>
      </c>
    </row>
    <row r="110" spans="1:5" x14ac:dyDescent="0.2">
      <c r="A110" s="20" t="str">
        <v>successful</v>
      </c>
      <c r="B110" s="5">
        <v>25</v>
      </c>
      <c r="D110" s="21" t="str">
        <v>failed</v>
      </c>
      <c r="E110" s="5">
        <v>13</v>
      </c>
    </row>
    <row r="111" spans="1:5" x14ac:dyDescent="0.2">
      <c r="A111" s="20" t="str">
        <v>successful</v>
      </c>
      <c r="B111" s="5">
        <v>1</v>
      </c>
      <c r="D111" s="21" t="str">
        <v>failed</v>
      </c>
      <c r="E111" s="5">
        <v>2</v>
      </c>
    </row>
    <row r="112" spans="1:5" x14ac:dyDescent="0.2">
      <c r="A112" s="20" t="str">
        <v>successful</v>
      </c>
      <c r="B112" s="5">
        <v>5</v>
      </c>
      <c r="D112" s="21" t="str">
        <v>failed</v>
      </c>
      <c r="E112" s="5">
        <v>9</v>
      </c>
    </row>
    <row r="113" spans="1:5" x14ac:dyDescent="0.2">
      <c r="A113" s="20" t="str">
        <v>successful</v>
      </c>
      <c r="B113" s="5">
        <v>16</v>
      </c>
      <c r="D113" s="21" t="str">
        <v>failed</v>
      </c>
      <c r="E113" s="5">
        <v>8</v>
      </c>
    </row>
    <row r="114" spans="1:5" x14ac:dyDescent="0.2">
      <c r="A114" s="20" t="str">
        <v>successful</v>
      </c>
      <c r="B114" s="5">
        <v>1</v>
      </c>
      <c r="D114" s="21" t="str">
        <v>failed</v>
      </c>
      <c r="E114" s="5">
        <v>2</v>
      </c>
    </row>
    <row r="115" spans="1:5" x14ac:dyDescent="0.2">
      <c r="A115" s="20" t="str">
        <v>successful</v>
      </c>
      <c r="B115" s="5">
        <v>28</v>
      </c>
      <c r="D115" s="21" t="str">
        <v>failed</v>
      </c>
      <c r="E115" s="5">
        <v>23</v>
      </c>
    </row>
    <row r="116" spans="1:5" x14ac:dyDescent="0.2">
      <c r="A116" s="20" t="str">
        <v>successful</v>
      </c>
      <c r="B116" s="5">
        <v>16</v>
      </c>
      <c r="D116" s="21" t="str">
        <v>failed</v>
      </c>
      <c r="E116" s="5">
        <v>6</v>
      </c>
    </row>
    <row r="117" spans="1:5" x14ac:dyDescent="0.2">
      <c r="A117" s="20" t="str">
        <v>successful</v>
      </c>
      <c r="B117" s="5">
        <v>7</v>
      </c>
      <c r="D117" s="21" t="str">
        <v>failed</v>
      </c>
      <c r="E117" s="5">
        <v>4</v>
      </c>
    </row>
    <row r="118" spans="1:5" x14ac:dyDescent="0.2">
      <c r="A118" s="20" t="str">
        <v>successful</v>
      </c>
      <c r="B118" s="5">
        <v>14</v>
      </c>
      <c r="D118" s="21" t="str">
        <v>failed</v>
      </c>
      <c r="E118" s="5">
        <v>1</v>
      </c>
    </row>
    <row r="119" spans="1:5" x14ac:dyDescent="0.2">
      <c r="A119" s="20" t="str">
        <v>successful</v>
      </c>
      <c r="B119" s="5">
        <v>18</v>
      </c>
      <c r="D119" s="21" t="str">
        <v>failed</v>
      </c>
      <c r="E119" s="5">
        <v>1</v>
      </c>
    </row>
    <row r="120" spans="1:5" x14ac:dyDescent="0.2">
      <c r="A120" s="20" t="str">
        <v>successful</v>
      </c>
      <c r="B120" s="5">
        <v>2</v>
      </c>
      <c r="D120" s="21" t="str">
        <v>failed</v>
      </c>
      <c r="E120" s="5">
        <v>7</v>
      </c>
    </row>
    <row r="121" spans="1:5" x14ac:dyDescent="0.2">
      <c r="A121" s="20" t="str">
        <v>successful</v>
      </c>
      <c r="B121" s="5">
        <v>12</v>
      </c>
      <c r="D121" s="21" t="str">
        <v>failed</v>
      </c>
      <c r="E121" s="5">
        <v>12</v>
      </c>
    </row>
    <row r="122" spans="1:5" x14ac:dyDescent="0.2">
      <c r="A122" s="20" t="str">
        <v>successful</v>
      </c>
      <c r="B122" s="5">
        <v>20</v>
      </c>
      <c r="D122" s="21" t="str">
        <v>failed</v>
      </c>
      <c r="E122" s="5">
        <v>53</v>
      </c>
    </row>
    <row r="123" spans="1:5" x14ac:dyDescent="0.2">
      <c r="A123" s="20" t="str">
        <v>successful</v>
      </c>
      <c r="B123" s="5">
        <v>24</v>
      </c>
      <c r="D123" s="21" t="str">
        <v>failed</v>
      </c>
      <c r="E123" s="5">
        <v>40</v>
      </c>
    </row>
    <row r="124" spans="1:5" x14ac:dyDescent="0.2">
      <c r="A124" s="20" t="str">
        <v>successful</v>
      </c>
      <c r="B124" s="5">
        <v>46</v>
      </c>
      <c r="D124" s="21" t="str">
        <v>failed</v>
      </c>
      <c r="E124" s="5">
        <v>1</v>
      </c>
    </row>
    <row r="125" spans="1:5" x14ac:dyDescent="0.2">
      <c r="A125" s="20" t="str">
        <v>successful</v>
      </c>
      <c r="B125" s="5">
        <v>8</v>
      </c>
      <c r="D125" s="21" t="str">
        <v>failed</v>
      </c>
      <c r="E125" s="5">
        <v>55</v>
      </c>
    </row>
    <row r="126" spans="1:5" x14ac:dyDescent="0.2">
      <c r="A126" s="20" t="str">
        <v>successful</v>
      </c>
      <c r="B126" s="5">
        <v>6</v>
      </c>
      <c r="D126" s="21" t="str">
        <v>failed</v>
      </c>
      <c r="E126" s="5">
        <v>13</v>
      </c>
    </row>
    <row r="127" spans="1:5" x14ac:dyDescent="0.2">
      <c r="A127" s="20" t="str">
        <v>successful</v>
      </c>
      <c r="B127" s="5">
        <v>2</v>
      </c>
      <c r="D127" s="21" t="str">
        <v>failed</v>
      </c>
      <c r="E127" s="5">
        <v>30</v>
      </c>
    </row>
    <row r="128" spans="1:5" x14ac:dyDescent="0.2">
      <c r="A128" s="20" t="str">
        <v>successful</v>
      </c>
      <c r="B128" s="5">
        <v>34</v>
      </c>
      <c r="D128" s="21" t="str">
        <v>failed</v>
      </c>
      <c r="E128" s="5">
        <v>18</v>
      </c>
    </row>
    <row r="129" spans="1:5" x14ac:dyDescent="0.2">
      <c r="A129" s="20" t="str">
        <v>successful</v>
      </c>
      <c r="B129" s="5">
        <v>12</v>
      </c>
      <c r="D129" s="21" t="str">
        <v>failed</v>
      </c>
      <c r="E129" s="5">
        <v>8</v>
      </c>
    </row>
    <row r="130" spans="1:5" x14ac:dyDescent="0.2">
      <c r="A130" s="20" t="str">
        <v>successful</v>
      </c>
      <c r="B130" s="5">
        <v>1</v>
      </c>
      <c r="D130" s="21" t="str">
        <v>failed</v>
      </c>
      <c r="E130" s="5">
        <v>9</v>
      </c>
    </row>
    <row r="131" spans="1:5" x14ac:dyDescent="0.2">
      <c r="A131" s="20" t="str">
        <v>successful</v>
      </c>
      <c r="B131" s="5">
        <v>45</v>
      </c>
      <c r="D131" s="21" t="str">
        <v>failed</v>
      </c>
      <c r="E131" s="5">
        <v>3</v>
      </c>
    </row>
    <row r="132" spans="1:5" x14ac:dyDescent="0.2">
      <c r="A132" s="20" t="str">
        <v>successful</v>
      </c>
      <c r="B132" s="5">
        <v>0</v>
      </c>
      <c r="D132" s="21" t="str">
        <v>failed</v>
      </c>
      <c r="E132" s="5">
        <v>24</v>
      </c>
    </row>
    <row r="133" spans="1:5" x14ac:dyDescent="0.2">
      <c r="A133" s="20" t="str">
        <v>successful</v>
      </c>
      <c r="B133" s="5">
        <v>37</v>
      </c>
      <c r="D133" s="21" t="str">
        <v>failed</v>
      </c>
      <c r="E133" s="5">
        <v>51</v>
      </c>
    </row>
    <row r="134" spans="1:5" x14ac:dyDescent="0.2">
      <c r="A134" s="20" t="str">
        <v>successful</v>
      </c>
      <c r="B134" s="5">
        <v>6</v>
      </c>
      <c r="D134" s="21" t="str">
        <v>failed</v>
      </c>
      <c r="E134" s="5">
        <v>5</v>
      </c>
    </row>
    <row r="135" spans="1:5" x14ac:dyDescent="0.2">
      <c r="A135" s="20" t="str">
        <v>successful</v>
      </c>
      <c r="B135" s="5">
        <v>25</v>
      </c>
      <c r="D135" s="21" t="str">
        <v>failed</v>
      </c>
      <c r="E135" s="5">
        <v>57</v>
      </c>
    </row>
    <row r="136" spans="1:5" x14ac:dyDescent="0.2">
      <c r="A136" s="20" t="str">
        <v>successful</v>
      </c>
      <c r="B136" s="5">
        <v>48</v>
      </c>
      <c r="D136" s="21" t="str">
        <v>failed</v>
      </c>
      <c r="E136" s="5">
        <v>14</v>
      </c>
    </row>
    <row r="137" spans="1:5" x14ac:dyDescent="0.2">
      <c r="A137" s="20" t="str">
        <v>successful</v>
      </c>
      <c r="B137" s="5">
        <v>0</v>
      </c>
      <c r="D137" s="21" t="str">
        <v>failed</v>
      </c>
      <c r="E137" s="5">
        <v>38</v>
      </c>
    </row>
    <row r="138" spans="1:5" x14ac:dyDescent="0.2">
      <c r="A138" s="20" t="str">
        <v>successful</v>
      </c>
      <c r="B138" s="5">
        <v>1</v>
      </c>
      <c r="D138" s="21" t="str">
        <v>failed</v>
      </c>
      <c r="E138" s="5">
        <v>14</v>
      </c>
    </row>
    <row r="139" spans="1:5" x14ac:dyDescent="0.2">
      <c r="A139" s="20" t="str">
        <v>successful</v>
      </c>
      <c r="B139" s="5">
        <v>16</v>
      </c>
      <c r="D139" s="21" t="str">
        <v>failed</v>
      </c>
      <c r="E139" s="5">
        <v>19</v>
      </c>
    </row>
    <row r="140" spans="1:5" x14ac:dyDescent="0.2">
      <c r="A140" s="20" t="str">
        <v>successful</v>
      </c>
      <c r="B140" s="5">
        <v>7</v>
      </c>
      <c r="D140" s="21" t="str">
        <v>failed</v>
      </c>
      <c r="E140" s="5">
        <v>12</v>
      </c>
    </row>
    <row r="141" spans="1:5" x14ac:dyDescent="0.2">
      <c r="A141" s="20" t="str">
        <v>successful</v>
      </c>
      <c r="B141" s="5">
        <v>2</v>
      </c>
      <c r="D141" s="21" t="str">
        <v>failed</v>
      </c>
      <c r="E141" s="5">
        <v>5</v>
      </c>
    </row>
    <row r="142" spans="1:5" x14ac:dyDescent="0.2">
      <c r="A142" s="20" t="str">
        <v>successful</v>
      </c>
      <c r="B142" s="5">
        <v>25</v>
      </c>
      <c r="D142" s="21" t="str">
        <v>failed</v>
      </c>
      <c r="E142" s="5">
        <v>2</v>
      </c>
    </row>
    <row r="143" spans="1:5" x14ac:dyDescent="0.2">
      <c r="A143" s="20" t="str">
        <v>successful</v>
      </c>
      <c r="B143" s="5">
        <v>1</v>
      </c>
      <c r="D143" s="21" t="str">
        <v>failed</v>
      </c>
      <c r="E143" s="5">
        <v>2</v>
      </c>
    </row>
    <row r="144" spans="1:5" x14ac:dyDescent="0.2">
      <c r="A144" s="20" t="str">
        <v>successful</v>
      </c>
      <c r="B144" s="5">
        <v>10</v>
      </c>
      <c r="D144" s="21" t="str">
        <v>failed</v>
      </c>
      <c r="E144" s="5">
        <v>7</v>
      </c>
    </row>
    <row r="145" spans="1:5" x14ac:dyDescent="0.2">
      <c r="A145" s="20" t="str">
        <v>successful</v>
      </c>
      <c r="B145" s="5">
        <v>10</v>
      </c>
      <c r="D145" s="21" t="str">
        <v>failed</v>
      </c>
      <c r="E145" s="5">
        <v>22</v>
      </c>
    </row>
    <row r="146" spans="1:5" x14ac:dyDescent="0.2">
      <c r="A146" s="20" t="str">
        <v>successful</v>
      </c>
      <c r="B146" s="5">
        <v>3</v>
      </c>
      <c r="D146" s="21" t="str">
        <v>failed</v>
      </c>
      <c r="E146" s="5">
        <v>47</v>
      </c>
    </row>
    <row r="147" spans="1:5" x14ac:dyDescent="0.2">
      <c r="A147" s="20" t="str">
        <v>successful</v>
      </c>
      <c r="B147" s="5">
        <v>52</v>
      </c>
      <c r="D147" s="21" t="str">
        <v>failed</v>
      </c>
      <c r="E147" s="5">
        <v>36</v>
      </c>
    </row>
    <row r="148" spans="1:5" x14ac:dyDescent="0.2">
      <c r="A148" s="20" t="str">
        <v>successful</v>
      </c>
      <c r="B148" s="5">
        <v>1</v>
      </c>
      <c r="D148" s="21" t="str">
        <v>failed</v>
      </c>
      <c r="E148" s="5">
        <v>50</v>
      </c>
    </row>
    <row r="149" spans="1:5" x14ac:dyDescent="0.2">
      <c r="A149" s="20" t="str">
        <v>successful</v>
      </c>
      <c r="B149" s="5">
        <v>4</v>
      </c>
      <c r="D149" s="21" t="str">
        <v>failed</v>
      </c>
      <c r="E149" s="5">
        <v>4</v>
      </c>
    </row>
    <row r="150" spans="1:5" x14ac:dyDescent="0.2">
      <c r="A150" s="20" t="str">
        <v>successful</v>
      </c>
      <c r="B150" s="5">
        <v>15</v>
      </c>
      <c r="D150" s="21" t="str">
        <v>failed</v>
      </c>
      <c r="E150" s="5">
        <v>8</v>
      </c>
    </row>
    <row r="151" spans="1:5" x14ac:dyDescent="0.2">
      <c r="A151" s="20" t="str">
        <v>successful</v>
      </c>
      <c r="B151" s="5">
        <v>5</v>
      </c>
      <c r="D151" s="21" t="str">
        <v>failed</v>
      </c>
      <c r="E151" s="5">
        <v>17</v>
      </c>
    </row>
    <row r="152" spans="1:5" x14ac:dyDescent="0.2">
      <c r="A152" s="20" t="str">
        <v>successful</v>
      </c>
      <c r="B152" s="5">
        <v>7</v>
      </c>
      <c r="D152" s="21" t="str">
        <v>failed</v>
      </c>
      <c r="E152" s="5">
        <v>9</v>
      </c>
    </row>
    <row r="153" spans="1:5" x14ac:dyDescent="0.2">
      <c r="A153" s="20" t="str">
        <v>successful</v>
      </c>
      <c r="B153" s="5">
        <v>5</v>
      </c>
      <c r="D153" s="21" t="str">
        <v>failed</v>
      </c>
      <c r="E153" s="5">
        <v>24</v>
      </c>
    </row>
    <row r="154" spans="1:5" x14ac:dyDescent="0.2">
      <c r="A154" s="20" t="str">
        <v>successful</v>
      </c>
      <c r="B154" s="5">
        <v>2</v>
      </c>
      <c r="D154" s="21" t="str">
        <v>failed</v>
      </c>
      <c r="E154" s="5">
        <v>1</v>
      </c>
    </row>
    <row r="155" spans="1:5" x14ac:dyDescent="0.2">
      <c r="A155" s="20" t="str">
        <v>successful</v>
      </c>
      <c r="B155" s="5">
        <v>5</v>
      </c>
      <c r="D155" s="21" t="str">
        <v>failed</v>
      </c>
      <c r="E155" s="5">
        <v>30</v>
      </c>
    </row>
    <row r="156" spans="1:5" x14ac:dyDescent="0.2">
      <c r="A156" s="20" t="str">
        <v>successful</v>
      </c>
      <c r="B156" s="5">
        <v>14</v>
      </c>
      <c r="D156" s="21" t="str">
        <v>failed</v>
      </c>
      <c r="E156" s="5">
        <v>2</v>
      </c>
    </row>
    <row r="157" spans="1:5" x14ac:dyDescent="0.2">
      <c r="A157" s="20" t="str">
        <v>successful</v>
      </c>
      <c r="B157" s="5">
        <v>20</v>
      </c>
      <c r="D157" s="21" t="str">
        <v>failed</v>
      </c>
      <c r="E157" s="5">
        <v>6</v>
      </c>
    </row>
    <row r="158" spans="1:5" x14ac:dyDescent="0.2">
      <c r="A158" s="20" t="str">
        <v>successful</v>
      </c>
      <c r="B158" s="5">
        <v>19</v>
      </c>
      <c r="D158" s="21" t="str">
        <v>failed</v>
      </c>
      <c r="E158" s="5">
        <v>7</v>
      </c>
    </row>
    <row r="159" spans="1:5" x14ac:dyDescent="0.2">
      <c r="A159" s="20" t="str">
        <v>successful</v>
      </c>
      <c r="B159" s="5">
        <v>12</v>
      </c>
      <c r="D159" s="21" t="str">
        <v>failed</v>
      </c>
      <c r="E159" s="5">
        <v>34</v>
      </c>
    </row>
    <row r="160" spans="1:5" x14ac:dyDescent="0.2">
      <c r="A160" s="20" t="str">
        <v>successful</v>
      </c>
      <c r="B160" s="5">
        <v>26</v>
      </c>
      <c r="D160" s="21" t="str">
        <v>failed</v>
      </c>
      <c r="E160" s="5">
        <v>20</v>
      </c>
    </row>
    <row r="161" spans="1:5" x14ac:dyDescent="0.2">
      <c r="A161" s="20" t="str">
        <v>successful</v>
      </c>
      <c r="B161" s="5">
        <v>0</v>
      </c>
      <c r="D161" s="21" t="str">
        <v>failed</v>
      </c>
      <c r="E161" s="5">
        <v>16</v>
      </c>
    </row>
    <row r="162" spans="1:5" x14ac:dyDescent="0.2">
      <c r="A162" s="20" t="str">
        <v>successful</v>
      </c>
      <c r="B162" s="5">
        <v>16</v>
      </c>
      <c r="D162" s="21" t="str">
        <v>failed</v>
      </c>
      <c r="E162" s="5">
        <v>28</v>
      </c>
    </row>
    <row r="163" spans="1:5" x14ac:dyDescent="0.2">
      <c r="A163" s="20" t="str">
        <v>successful</v>
      </c>
      <c r="B163" s="5">
        <v>44</v>
      </c>
      <c r="D163" s="21" t="str">
        <v>failed</v>
      </c>
      <c r="E163" s="5">
        <v>2</v>
      </c>
    </row>
    <row r="164" spans="1:5" x14ac:dyDescent="0.2">
      <c r="A164" s="20" t="str">
        <v>successful</v>
      </c>
      <c r="B164" s="5">
        <v>16</v>
      </c>
      <c r="D164" s="21" t="str">
        <v>failed</v>
      </c>
      <c r="E164" s="5">
        <v>2</v>
      </c>
    </row>
    <row r="165" spans="1:5" x14ac:dyDescent="0.2">
      <c r="A165" s="20" t="str">
        <v>successful</v>
      </c>
      <c r="B165" s="5">
        <v>46</v>
      </c>
      <c r="D165" s="21" t="str">
        <v>failed</v>
      </c>
      <c r="E165" s="5">
        <v>23</v>
      </c>
    </row>
    <row r="166" spans="1:5" x14ac:dyDescent="0.2">
      <c r="A166" s="20" t="str">
        <v>successful</v>
      </c>
      <c r="B166" s="5">
        <v>21</v>
      </c>
      <c r="D166" s="21" t="str">
        <v>failed</v>
      </c>
      <c r="E166" s="5">
        <v>1</v>
      </c>
    </row>
    <row r="167" spans="1:5" x14ac:dyDescent="0.2">
      <c r="A167" s="20" t="str">
        <v>successful</v>
      </c>
      <c r="B167" s="5">
        <v>25</v>
      </c>
      <c r="D167" s="21" t="str">
        <v>failed</v>
      </c>
      <c r="E167" s="5">
        <v>41</v>
      </c>
    </row>
    <row r="168" spans="1:5" x14ac:dyDescent="0.2">
      <c r="A168" s="20" t="str">
        <v>successful</v>
      </c>
      <c r="B168" s="5">
        <v>3</v>
      </c>
      <c r="D168" s="21" t="str">
        <v>failed</v>
      </c>
      <c r="E168" s="5">
        <v>36</v>
      </c>
    </row>
    <row r="169" spans="1:5" x14ac:dyDescent="0.2">
      <c r="A169" s="20" t="str">
        <v>successful</v>
      </c>
      <c r="B169" s="5">
        <v>8</v>
      </c>
      <c r="D169" s="21" t="str">
        <v>failed</v>
      </c>
      <c r="E169" s="5">
        <v>2</v>
      </c>
    </row>
    <row r="170" spans="1:5" x14ac:dyDescent="0.2">
      <c r="A170" s="20" t="str">
        <v>successful</v>
      </c>
      <c r="B170" s="5">
        <v>2</v>
      </c>
      <c r="D170" s="21" t="str">
        <v>failed</v>
      </c>
      <c r="E170" s="5">
        <v>25</v>
      </c>
    </row>
    <row r="171" spans="1:5" x14ac:dyDescent="0.2">
      <c r="A171" s="20" t="str">
        <v>successful</v>
      </c>
      <c r="B171" s="5">
        <v>25</v>
      </c>
      <c r="D171" s="21" t="str">
        <v>failed</v>
      </c>
      <c r="E171" s="5">
        <v>38</v>
      </c>
    </row>
    <row r="172" spans="1:5" x14ac:dyDescent="0.2">
      <c r="A172" s="20" t="str">
        <v>successful</v>
      </c>
      <c r="B172" s="5">
        <v>3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6</v>
      </c>
      <c r="D173" s="21" t="str">
        <v>failed</v>
      </c>
      <c r="E173" s="5">
        <v>54</v>
      </c>
    </row>
    <row r="174" spans="1:5" x14ac:dyDescent="0.2">
      <c r="A174" s="20" t="str">
        <v>successful</v>
      </c>
      <c r="B174" s="5">
        <v>6</v>
      </c>
      <c r="D174" s="21" t="str">
        <v>failed</v>
      </c>
      <c r="E174" s="5">
        <v>6</v>
      </c>
    </row>
    <row r="175" spans="1:5" x14ac:dyDescent="0.2">
      <c r="A175" s="20" t="str">
        <v>successful</v>
      </c>
      <c r="B175" s="5">
        <v>38</v>
      </c>
      <c r="D175" s="21" t="str">
        <v>failed</v>
      </c>
      <c r="E175" s="5">
        <v>27</v>
      </c>
    </row>
    <row r="176" spans="1:5" x14ac:dyDescent="0.2">
      <c r="A176" s="20" t="str">
        <v>successful</v>
      </c>
      <c r="B176" s="5">
        <v>0</v>
      </c>
      <c r="D176" s="21" t="str">
        <v>failed</v>
      </c>
      <c r="E176" s="5">
        <v>42</v>
      </c>
    </row>
    <row r="177" spans="1:5" x14ac:dyDescent="0.2">
      <c r="A177" s="20" t="str">
        <v>successful</v>
      </c>
      <c r="B177" s="5">
        <v>3</v>
      </c>
      <c r="D177" s="21" t="str">
        <v>failed</v>
      </c>
      <c r="E177" s="5">
        <v>11</v>
      </c>
    </row>
    <row r="178" spans="1:5" x14ac:dyDescent="0.2">
      <c r="A178" s="20" t="str">
        <v>successful</v>
      </c>
      <c r="B178" s="5">
        <v>4</v>
      </c>
      <c r="D178" s="21" t="str">
        <v>failed</v>
      </c>
      <c r="E178" s="5">
        <v>7</v>
      </c>
    </row>
    <row r="179" spans="1:5" x14ac:dyDescent="0.2">
      <c r="A179" s="20" t="str">
        <v>successful</v>
      </c>
      <c r="B179" s="5">
        <v>12</v>
      </c>
      <c r="D179" s="21" t="str">
        <v>failed</v>
      </c>
      <c r="E179" s="5">
        <v>41</v>
      </c>
    </row>
    <row r="180" spans="1:5" x14ac:dyDescent="0.2">
      <c r="A180" s="20" t="str">
        <v>successful</v>
      </c>
      <c r="B180" s="5">
        <v>18</v>
      </c>
      <c r="D180" s="21" t="str">
        <v>failed</v>
      </c>
      <c r="E180" s="5">
        <v>15</v>
      </c>
    </row>
    <row r="181" spans="1:5" x14ac:dyDescent="0.2">
      <c r="A181" s="20" t="str">
        <v>successful</v>
      </c>
      <c r="B181" s="5">
        <v>17</v>
      </c>
      <c r="D181" s="21" t="str">
        <v>failed</v>
      </c>
      <c r="E181" s="5">
        <v>17</v>
      </c>
    </row>
    <row r="182" spans="1:5" x14ac:dyDescent="0.2">
      <c r="A182" s="20" t="str">
        <v>successful</v>
      </c>
      <c r="B182" s="5">
        <v>41</v>
      </c>
      <c r="D182" s="21" t="str">
        <v>failed</v>
      </c>
      <c r="E182" s="5">
        <v>0</v>
      </c>
    </row>
    <row r="183" spans="1:5" x14ac:dyDescent="0.2">
      <c r="A183" s="20" t="str">
        <v>successful</v>
      </c>
      <c r="B183" s="5">
        <v>41</v>
      </c>
      <c r="D183" s="21" t="str">
        <v>failed</v>
      </c>
      <c r="E183" s="5">
        <v>2</v>
      </c>
    </row>
    <row r="184" spans="1:5" x14ac:dyDescent="0.2">
      <c r="A184" s="20" t="str">
        <v>successful</v>
      </c>
      <c r="B184" s="5">
        <v>20</v>
      </c>
      <c r="D184" s="21" t="str">
        <v>failed</v>
      </c>
      <c r="E184" s="5">
        <v>5</v>
      </c>
    </row>
    <row r="185" spans="1:5" x14ac:dyDescent="0.2">
      <c r="A185" s="20" t="str">
        <v>successful</v>
      </c>
      <c r="B185" s="5">
        <v>12</v>
      </c>
      <c r="D185" s="21" t="str">
        <v>failed</v>
      </c>
      <c r="E185" s="5">
        <v>28</v>
      </c>
    </row>
    <row r="186" spans="1:5" x14ac:dyDescent="0.2">
      <c r="A186" s="20" t="str">
        <v>successful</v>
      </c>
      <c r="B186" s="5">
        <v>7</v>
      </c>
      <c r="D186" s="21" t="str">
        <v>failed</v>
      </c>
      <c r="E186" s="5">
        <v>2</v>
      </c>
    </row>
    <row r="187" spans="1:5" x14ac:dyDescent="0.2">
      <c r="A187" s="20" t="str">
        <v>successful</v>
      </c>
      <c r="B187" s="5">
        <v>2</v>
      </c>
      <c r="D187" s="21" t="str">
        <v>failed</v>
      </c>
      <c r="E187" s="5">
        <v>1</v>
      </c>
    </row>
    <row r="188" spans="1:5" x14ac:dyDescent="0.2">
      <c r="A188" s="20" t="str">
        <v>successful</v>
      </c>
      <c r="B188" s="5">
        <v>5</v>
      </c>
      <c r="D188" s="21" t="str">
        <v>failed</v>
      </c>
      <c r="E188" s="5">
        <v>42</v>
      </c>
    </row>
    <row r="189" spans="1:5" x14ac:dyDescent="0.2">
      <c r="A189" s="20" t="str">
        <v>successful</v>
      </c>
      <c r="B189" s="5">
        <v>13</v>
      </c>
      <c r="D189" s="21" t="str">
        <v>failed</v>
      </c>
      <c r="E189" s="5">
        <v>49</v>
      </c>
    </row>
    <row r="190" spans="1:5" x14ac:dyDescent="0.2">
      <c r="A190" s="20" t="str">
        <v>successful</v>
      </c>
      <c r="B190" s="5">
        <v>12</v>
      </c>
      <c r="D190" s="21" t="str">
        <v>failed</v>
      </c>
      <c r="E190" s="5">
        <v>10</v>
      </c>
    </row>
    <row r="191" spans="1:5" x14ac:dyDescent="0.2">
      <c r="A191" s="20" t="str">
        <v>successful</v>
      </c>
      <c r="B191" s="5">
        <v>11</v>
      </c>
      <c r="D191" s="21" t="str">
        <v>failed</v>
      </c>
      <c r="E191" s="5">
        <v>10</v>
      </c>
    </row>
    <row r="192" spans="1:5" x14ac:dyDescent="0.2">
      <c r="A192" s="20" t="str">
        <v>successful</v>
      </c>
      <c r="B192" s="5">
        <v>1</v>
      </c>
      <c r="D192" s="21" t="str">
        <v>failed</v>
      </c>
      <c r="E192" s="5">
        <v>2</v>
      </c>
    </row>
    <row r="193" spans="1:5" x14ac:dyDescent="0.2">
      <c r="A193" s="20" t="str">
        <v>successful</v>
      </c>
      <c r="B193" s="5">
        <v>1</v>
      </c>
      <c r="D193" s="21" t="str">
        <v>failed</v>
      </c>
      <c r="E193" s="5">
        <v>38</v>
      </c>
    </row>
    <row r="194" spans="1:5" x14ac:dyDescent="0.2">
      <c r="A194" s="20" t="str">
        <v>successful</v>
      </c>
      <c r="B194" s="5">
        <v>1</v>
      </c>
      <c r="D194" s="21" t="str">
        <v>failed</v>
      </c>
      <c r="E194" s="5">
        <v>2</v>
      </c>
    </row>
    <row r="195" spans="1:5" x14ac:dyDescent="0.2">
      <c r="A195" s="20" t="str">
        <v>successful</v>
      </c>
      <c r="B195" s="5">
        <v>28</v>
      </c>
      <c r="D195" s="21" t="str">
        <v>failed</v>
      </c>
      <c r="E195" s="5">
        <v>12</v>
      </c>
    </row>
    <row r="196" spans="1:5" x14ac:dyDescent="0.2">
      <c r="A196" s="20" t="str">
        <v>successful</v>
      </c>
      <c r="B196" s="5">
        <v>7</v>
      </c>
      <c r="D196" s="21" t="str">
        <v>failed</v>
      </c>
      <c r="E196" s="5">
        <v>13</v>
      </c>
    </row>
    <row r="197" spans="1:5" x14ac:dyDescent="0.2">
      <c r="A197" s="20" t="str">
        <v>successful</v>
      </c>
      <c r="B197" s="5">
        <v>13</v>
      </c>
      <c r="D197" s="21" t="str">
        <v>failed</v>
      </c>
      <c r="E197" s="5">
        <v>4</v>
      </c>
    </row>
    <row r="198" spans="1:5" x14ac:dyDescent="0.2">
      <c r="A198" s="20" t="str">
        <v>successful</v>
      </c>
      <c r="B198" s="5">
        <v>1</v>
      </c>
      <c r="D198" s="21" t="str">
        <v>failed</v>
      </c>
      <c r="E198" s="5">
        <v>36</v>
      </c>
    </row>
    <row r="199" spans="1:5" x14ac:dyDescent="0.2">
      <c r="A199" s="20" t="str">
        <v>successful</v>
      </c>
      <c r="B199" s="5">
        <v>30</v>
      </c>
      <c r="D199" s="21" t="str">
        <v>failed</v>
      </c>
      <c r="E199" s="5">
        <v>45</v>
      </c>
    </row>
    <row r="200" spans="1:5" x14ac:dyDescent="0.2">
      <c r="A200" s="20" t="str">
        <v>successful</v>
      </c>
      <c r="B200" s="5">
        <v>24</v>
      </c>
      <c r="D200" s="21" t="str">
        <v>failed</v>
      </c>
      <c r="E200" s="5">
        <v>28</v>
      </c>
    </row>
    <row r="201" spans="1:5" x14ac:dyDescent="0.2">
      <c r="A201" s="20" t="str">
        <v>successful</v>
      </c>
      <c r="B201" s="5">
        <v>14</v>
      </c>
      <c r="D201" s="21" t="str">
        <v>failed</v>
      </c>
      <c r="E201" s="5">
        <v>14</v>
      </c>
    </row>
    <row r="202" spans="1:5" x14ac:dyDescent="0.2">
      <c r="A202" s="20" t="str">
        <v>successful</v>
      </c>
      <c r="B202" s="5">
        <v>1</v>
      </c>
      <c r="D202" s="21" t="str">
        <v>failed</v>
      </c>
      <c r="E202" s="5">
        <v>1</v>
      </c>
    </row>
    <row r="203" spans="1:5" x14ac:dyDescent="0.2">
      <c r="A203" s="20" t="str">
        <v>successful</v>
      </c>
      <c r="B203" s="5">
        <v>7</v>
      </c>
      <c r="D203" s="21" t="str">
        <v>failed</v>
      </c>
      <c r="E203" s="5">
        <v>16</v>
      </c>
    </row>
    <row r="204" spans="1:5" x14ac:dyDescent="0.2">
      <c r="A204" s="20" t="str">
        <v>successful</v>
      </c>
      <c r="B204" s="5">
        <v>25</v>
      </c>
      <c r="D204" s="21" t="str">
        <v>failed</v>
      </c>
      <c r="E204" s="5">
        <v>6</v>
      </c>
    </row>
    <row r="205" spans="1:5" x14ac:dyDescent="0.2">
      <c r="A205" s="20" t="str">
        <v>successful</v>
      </c>
      <c r="B205" s="5">
        <v>7</v>
      </c>
      <c r="D205" s="21" t="str">
        <v>failed</v>
      </c>
      <c r="E205" s="5">
        <v>26</v>
      </c>
    </row>
    <row r="206" spans="1:5" x14ac:dyDescent="0.2">
      <c r="A206" s="20" t="str">
        <v>successful</v>
      </c>
      <c r="B206" s="5">
        <v>14</v>
      </c>
      <c r="D206" s="21" t="str">
        <v>failed</v>
      </c>
      <c r="E206" s="5">
        <v>30</v>
      </c>
    </row>
    <row r="207" spans="1:5" x14ac:dyDescent="0.2">
      <c r="A207" s="20" t="str">
        <v>successful</v>
      </c>
      <c r="B207" s="5">
        <v>24</v>
      </c>
      <c r="D207" s="21" t="str">
        <v>failed</v>
      </c>
      <c r="E207" s="5">
        <v>15</v>
      </c>
    </row>
    <row r="208" spans="1:5" x14ac:dyDescent="0.2">
      <c r="A208" s="20" t="str">
        <v>successful</v>
      </c>
      <c r="B208" s="5">
        <v>38</v>
      </c>
      <c r="D208" s="21" t="str">
        <v>failed</v>
      </c>
      <c r="E208" s="5">
        <v>20</v>
      </c>
    </row>
    <row r="209" spans="1:5" x14ac:dyDescent="0.2">
      <c r="A209" s="20" t="str">
        <v>successful</v>
      </c>
      <c r="B209" s="5">
        <v>1</v>
      </c>
      <c r="D209" s="21" t="str">
        <v>failed</v>
      </c>
      <c r="E209" s="5">
        <v>40</v>
      </c>
    </row>
    <row r="210" spans="1:5" x14ac:dyDescent="0.2">
      <c r="A210" s="20" t="str">
        <v>successful</v>
      </c>
      <c r="B210" s="5">
        <v>30</v>
      </c>
      <c r="D210" s="21" t="str">
        <v>failed</v>
      </c>
      <c r="E210" s="5">
        <v>2</v>
      </c>
    </row>
    <row r="211" spans="1:5" x14ac:dyDescent="0.2">
      <c r="A211" s="20" t="str">
        <v>successful</v>
      </c>
      <c r="B211" s="5">
        <v>27</v>
      </c>
      <c r="D211" s="21" t="str">
        <v>failed</v>
      </c>
      <c r="E211" s="5">
        <v>1</v>
      </c>
    </row>
    <row r="212" spans="1:5" x14ac:dyDescent="0.2">
      <c r="A212" s="20" t="str">
        <v>successful</v>
      </c>
      <c r="B212" s="5">
        <v>1</v>
      </c>
      <c r="D212" s="21" t="str">
        <v>failed</v>
      </c>
      <c r="E212" s="5">
        <v>2</v>
      </c>
    </row>
    <row r="213" spans="1:5" x14ac:dyDescent="0.2">
      <c r="A213" s="20" t="str">
        <v>successful</v>
      </c>
      <c r="B213" s="5">
        <v>23</v>
      </c>
      <c r="D213" s="21" t="str">
        <v>failed</v>
      </c>
      <c r="E213" s="5">
        <v>8</v>
      </c>
    </row>
    <row r="214" spans="1:5" x14ac:dyDescent="0.2">
      <c r="A214" s="20" t="str">
        <v>successful</v>
      </c>
      <c r="B214" s="5">
        <v>39</v>
      </c>
      <c r="D214" s="21" t="str">
        <v>failed</v>
      </c>
      <c r="E214" s="5">
        <v>23</v>
      </c>
    </row>
    <row r="215" spans="1:5" x14ac:dyDescent="0.2">
      <c r="A215" s="20" t="str">
        <v>successful</v>
      </c>
      <c r="B215" s="5">
        <v>6</v>
      </c>
      <c r="D215" s="21" t="str">
        <v>failed</v>
      </c>
      <c r="E215" s="5">
        <v>47</v>
      </c>
    </row>
    <row r="216" spans="1:5" x14ac:dyDescent="0.2">
      <c r="A216" s="20" t="str">
        <v>successful</v>
      </c>
      <c r="B216" s="5">
        <v>20</v>
      </c>
      <c r="D216" s="21" t="str">
        <v>failed</v>
      </c>
      <c r="E216" s="5">
        <v>3</v>
      </c>
    </row>
    <row r="217" spans="1:5" x14ac:dyDescent="0.2">
      <c r="A217" s="20" t="str">
        <v>successful</v>
      </c>
      <c r="B217" s="5">
        <v>8</v>
      </c>
      <c r="D217" s="21" t="str">
        <v>failed</v>
      </c>
      <c r="E217" s="5">
        <v>17</v>
      </c>
    </row>
    <row r="218" spans="1:5" x14ac:dyDescent="0.2">
      <c r="A218" s="20" t="str">
        <v>successful</v>
      </c>
      <c r="B218" s="5">
        <v>6</v>
      </c>
      <c r="D218" s="21" t="str">
        <v>failed</v>
      </c>
      <c r="E218" s="5">
        <v>3</v>
      </c>
    </row>
    <row r="219" spans="1:5" x14ac:dyDescent="0.2">
      <c r="A219" s="20" t="str">
        <v>successful</v>
      </c>
      <c r="B219" s="5">
        <v>5</v>
      </c>
      <c r="D219" s="21" t="str">
        <v>failed</v>
      </c>
      <c r="E219" s="5">
        <v>15</v>
      </c>
    </row>
    <row r="220" spans="1:5" x14ac:dyDescent="0.2">
      <c r="A220" s="20" t="str">
        <v>successful</v>
      </c>
      <c r="B220" s="5">
        <v>46</v>
      </c>
      <c r="D220" s="21" t="str">
        <v>failed</v>
      </c>
      <c r="E220" s="5">
        <v>5</v>
      </c>
    </row>
    <row r="221" spans="1:5" x14ac:dyDescent="0.2">
      <c r="A221" s="20" t="str">
        <v>successful</v>
      </c>
      <c r="B221" s="5">
        <v>6</v>
      </c>
      <c r="D221" s="21" t="str">
        <v>failed</v>
      </c>
      <c r="E221" s="5">
        <v>52</v>
      </c>
    </row>
    <row r="222" spans="1:5" x14ac:dyDescent="0.2">
      <c r="A222" s="20" t="str">
        <v>successful</v>
      </c>
      <c r="B222" s="5">
        <v>27</v>
      </c>
      <c r="D222" s="21" t="str">
        <v>failed</v>
      </c>
      <c r="E222" s="5">
        <v>31</v>
      </c>
    </row>
    <row r="223" spans="1:5" x14ac:dyDescent="0.2">
      <c r="A223" s="20" t="str">
        <v>successful</v>
      </c>
      <c r="B223" s="5">
        <v>32</v>
      </c>
      <c r="D223" s="21" t="str">
        <v>failed</v>
      </c>
      <c r="E223" s="5">
        <v>7</v>
      </c>
    </row>
    <row r="224" spans="1:5" x14ac:dyDescent="0.2">
      <c r="A224" s="20" t="str">
        <v>successful</v>
      </c>
      <c r="B224" s="5">
        <v>27</v>
      </c>
      <c r="D224" s="21" t="str">
        <v>failed</v>
      </c>
      <c r="E224" s="5">
        <v>11</v>
      </c>
    </row>
    <row r="225" spans="1:5" x14ac:dyDescent="0.2">
      <c r="A225" s="20" t="str">
        <v>successful</v>
      </c>
      <c r="B225" s="5">
        <v>15</v>
      </c>
      <c r="D225" s="21" t="str">
        <v>failed</v>
      </c>
      <c r="E225" s="5">
        <v>9</v>
      </c>
    </row>
    <row r="226" spans="1:5" x14ac:dyDescent="0.2">
      <c r="A226" s="20" t="str">
        <v>successful</v>
      </c>
      <c r="B226" s="5">
        <v>1</v>
      </c>
      <c r="D226" s="21" t="str">
        <v>failed</v>
      </c>
      <c r="E226" s="5">
        <v>3</v>
      </c>
    </row>
    <row r="227" spans="1:5" x14ac:dyDescent="0.2">
      <c r="A227" s="20" t="str">
        <v>successful</v>
      </c>
      <c r="B227" s="5">
        <v>10</v>
      </c>
      <c r="D227" s="21" t="str">
        <v>failed</v>
      </c>
      <c r="E227" s="5">
        <v>7</v>
      </c>
    </row>
    <row r="228" spans="1:5" x14ac:dyDescent="0.2">
      <c r="A228" s="20" t="str">
        <v>successful</v>
      </c>
      <c r="B228" s="5">
        <v>1</v>
      </c>
      <c r="D228" s="21" t="str">
        <v>failed</v>
      </c>
      <c r="E228" s="5">
        <v>8</v>
      </c>
    </row>
    <row r="229" spans="1:5" x14ac:dyDescent="0.2">
      <c r="A229" s="20" t="str">
        <v>successful</v>
      </c>
      <c r="B229" s="5">
        <v>8</v>
      </c>
      <c r="D229" s="21" t="str">
        <v>failed</v>
      </c>
      <c r="E229" s="5">
        <v>12</v>
      </c>
    </row>
    <row r="230" spans="1:5" x14ac:dyDescent="0.2">
      <c r="A230" s="20" t="str">
        <v>successful</v>
      </c>
      <c r="B230" s="5">
        <v>6</v>
      </c>
      <c r="D230" s="21" t="str">
        <v>failed</v>
      </c>
      <c r="E230" s="5">
        <v>21</v>
      </c>
    </row>
    <row r="231" spans="1:5" x14ac:dyDescent="0.2">
      <c r="A231" s="20" t="str">
        <v>successful</v>
      </c>
      <c r="B231" s="5">
        <v>2</v>
      </c>
      <c r="D231" s="21" t="str">
        <v>failed</v>
      </c>
      <c r="E231" s="5">
        <v>1</v>
      </c>
    </row>
    <row r="232" spans="1:5" x14ac:dyDescent="0.2">
      <c r="A232" s="20" t="str">
        <v>successful</v>
      </c>
      <c r="B232" s="5">
        <v>0</v>
      </c>
      <c r="D232" s="21" t="str">
        <v>failed</v>
      </c>
      <c r="E232" s="5">
        <v>26</v>
      </c>
    </row>
    <row r="233" spans="1:5" x14ac:dyDescent="0.2">
      <c r="A233" s="20" t="str">
        <v>successful</v>
      </c>
      <c r="B233" s="5">
        <v>3</v>
      </c>
      <c r="D233" s="21" t="str">
        <v>failed</v>
      </c>
      <c r="E233" s="5">
        <v>14</v>
      </c>
    </row>
    <row r="234" spans="1:5" x14ac:dyDescent="0.2">
      <c r="A234" s="20" t="str">
        <v>successful</v>
      </c>
      <c r="B234" s="5">
        <v>12</v>
      </c>
      <c r="D234" s="21" t="str">
        <v>failed</v>
      </c>
      <c r="E234" s="5">
        <v>2</v>
      </c>
    </row>
    <row r="235" spans="1:5" x14ac:dyDescent="0.2">
      <c r="A235" s="20" t="str">
        <v>successful</v>
      </c>
      <c r="B235" s="5">
        <v>7</v>
      </c>
      <c r="D235" s="21" t="str">
        <v>failed</v>
      </c>
      <c r="E235" s="5">
        <v>4</v>
      </c>
    </row>
    <row r="236" spans="1:5" x14ac:dyDescent="0.2">
      <c r="A236" s="20" t="str">
        <v>successful</v>
      </c>
      <c r="B236" s="5">
        <v>20</v>
      </c>
      <c r="D236" s="21" t="str">
        <v>failed</v>
      </c>
      <c r="E236" s="5">
        <v>45</v>
      </c>
    </row>
    <row r="237" spans="1:5" x14ac:dyDescent="0.2">
      <c r="A237" s="20" t="str">
        <v>successful</v>
      </c>
      <c r="B237" s="5">
        <v>2</v>
      </c>
      <c r="D237" s="21" t="str">
        <v>failed</v>
      </c>
      <c r="E237" s="5">
        <v>8</v>
      </c>
    </row>
    <row r="238" spans="1:5" x14ac:dyDescent="0.2">
      <c r="A238" s="20" t="str">
        <v>successful</v>
      </c>
      <c r="B238" s="5">
        <v>10</v>
      </c>
      <c r="D238" s="21" t="str">
        <v>failed</v>
      </c>
      <c r="E238" s="5">
        <v>12</v>
      </c>
    </row>
    <row r="239" spans="1:5" x14ac:dyDescent="0.2">
      <c r="A239" s="20" t="str">
        <v>successful</v>
      </c>
      <c r="B239" s="5">
        <v>6</v>
      </c>
      <c r="D239" s="21" t="str">
        <v>failed</v>
      </c>
      <c r="E239" s="5">
        <v>3</v>
      </c>
    </row>
    <row r="240" spans="1:5" x14ac:dyDescent="0.2">
      <c r="A240" s="20" t="str">
        <v>successful</v>
      </c>
      <c r="B240" s="5">
        <v>14</v>
      </c>
      <c r="D240" s="21" t="str">
        <v>failed</v>
      </c>
      <c r="E240" s="5">
        <v>16</v>
      </c>
    </row>
    <row r="241" spans="1:5" x14ac:dyDescent="0.2">
      <c r="A241" s="20" t="str">
        <v>successful</v>
      </c>
      <c r="B241" s="5">
        <v>20</v>
      </c>
      <c r="D241" s="21" t="str">
        <v>failed</v>
      </c>
      <c r="E241" s="5">
        <v>21</v>
      </c>
    </row>
    <row r="242" spans="1:5" x14ac:dyDescent="0.2">
      <c r="A242" s="20" t="str">
        <v>successful</v>
      </c>
      <c r="B242" s="5">
        <v>6</v>
      </c>
      <c r="D242" s="21" t="str">
        <v>failed</v>
      </c>
      <c r="E242" s="5">
        <v>11</v>
      </c>
    </row>
    <row r="243" spans="1:5" x14ac:dyDescent="0.2">
      <c r="A243" s="20" t="str">
        <v>successful</v>
      </c>
      <c r="B243" s="5">
        <v>7</v>
      </c>
      <c r="D243" s="21" t="str">
        <v>failed</v>
      </c>
      <c r="E243" s="5">
        <v>24</v>
      </c>
    </row>
    <row r="244" spans="1:5" x14ac:dyDescent="0.2">
      <c r="A244" s="20" t="str">
        <v>successful</v>
      </c>
      <c r="B244" s="5">
        <v>32</v>
      </c>
      <c r="D244" s="21" t="str">
        <v>failed</v>
      </c>
      <c r="E244" s="5">
        <v>11</v>
      </c>
    </row>
    <row r="245" spans="1:5" x14ac:dyDescent="0.2">
      <c r="A245" s="20" t="str">
        <v>successful</v>
      </c>
      <c r="B245" s="5">
        <v>17</v>
      </c>
      <c r="D245" s="21" t="str">
        <v>failed</v>
      </c>
      <c r="E245" s="5">
        <v>27</v>
      </c>
    </row>
    <row r="246" spans="1:5" x14ac:dyDescent="0.2">
      <c r="A246" s="20" t="str">
        <v>successful</v>
      </c>
      <c r="B246" s="5">
        <v>12</v>
      </c>
      <c r="D246" s="21" t="str">
        <v>failed</v>
      </c>
      <c r="E246" s="5">
        <v>15</v>
      </c>
    </row>
    <row r="247" spans="1:5" x14ac:dyDescent="0.2">
      <c r="A247" s="20" t="str">
        <v>successful</v>
      </c>
      <c r="B247" s="5">
        <v>1</v>
      </c>
      <c r="D247" s="21" t="str">
        <v>failed</v>
      </c>
      <c r="E247" s="5">
        <v>5</v>
      </c>
    </row>
    <row r="248" spans="1:5" x14ac:dyDescent="0.2">
      <c r="A248" s="20" t="str">
        <v>successful</v>
      </c>
      <c r="B248" s="5">
        <v>3</v>
      </c>
      <c r="D248" s="21" t="str">
        <v>failed</v>
      </c>
      <c r="E248" s="5">
        <v>16</v>
      </c>
    </row>
    <row r="249" spans="1:5" x14ac:dyDescent="0.2">
      <c r="A249" s="20" t="str">
        <v>successful</v>
      </c>
      <c r="B249" s="5">
        <v>30</v>
      </c>
      <c r="D249" s="21" t="str">
        <v>failed</v>
      </c>
      <c r="E249" s="5">
        <v>1</v>
      </c>
    </row>
    <row r="250" spans="1:5" x14ac:dyDescent="0.2">
      <c r="A250" s="20" t="str">
        <v>successful</v>
      </c>
      <c r="B250" s="5">
        <v>7</v>
      </c>
      <c r="D250" s="21" t="str">
        <v>failed</v>
      </c>
      <c r="E250" s="5">
        <v>9</v>
      </c>
    </row>
    <row r="251" spans="1:5" x14ac:dyDescent="0.2">
      <c r="A251" s="20" t="str">
        <v>successful</v>
      </c>
      <c r="B251" s="5">
        <v>10</v>
      </c>
      <c r="D251" s="21" t="str">
        <v>failed</v>
      </c>
      <c r="E251" s="5">
        <v>30</v>
      </c>
    </row>
    <row r="252" spans="1:5" x14ac:dyDescent="0.2">
      <c r="A252" s="20" t="str">
        <v>successful</v>
      </c>
      <c r="B252" s="5">
        <v>16</v>
      </c>
      <c r="D252" s="21" t="str">
        <v>failed</v>
      </c>
      <c r="E252" s="5">
        <v>4</v>
      </c>
    </row>
    <row r="253" spans="1:5" x14ac:dyDescent="0.2">
      <c r="A253" s="20" t="str">
        <v>successful</v>
      </c>
      <c r="B253" s="5">
        <v>2</v>
      </c>
      <c r="D253" s="21" t="str">
        <v>failed</v>
      </c>
      <c r="E253" s="5">
        <v>23</v>
      </c>
    </row>
    <row r="254" spans="1:5" x14ac:dyDescent="0.2">
      <c r="A254" s="20" t="str">
        <v>successful</v>
      </c>
      <c r="B254" s="5">
        <v>21</v>
      </c>
      <c r="D254" s="21" t="str">
        <v>failed</v>
      </c>
      <c r="E254" s="5">
        <v>10</v>
      </c>
    </row>
    <row r="255" spans="1:5" x14ac:dyDescent="0.2">
      <c r="A255" s="20" t="str">
        <v>successful</v>
      </c>
      <c r="B255" s="5">
        <v>17</v>
      </c>
      <c r="D255" s="21" t="str">
        <v>failed</v>
      </c>
      <c r="E255" s="5">
        <v>12</v>
      </c>
    </row>
    <row r="256" spans="1:5" x14ac:dyDescent="0.2">
      <c r="A256" s="20" t="str">
        <v>successful</v>
      </c>
      <c r="B256" s="5">
        <v>31</v>
      </c>
      <c r="D256" s="21" t="str">
        <v>failed</v>
      </c>
      <c r="E256" s="5">
        <v>10</v>
      </c>
    </row>
    <row r="257" spans="1:5" x14ac:dyDescent="0.2">
      <c r="A257" s="20" t="str">
        <v>successful</v>
      </c>
      <c r="B257" s="5">
        <v>23</v>
      </c>
      <c r="D257" s="21" t="str">
        <v>failed</v>
      </c>
      <c r="E257" s="5">
        <v>21</v>
      </c>
    </row>
    <row r="258" spans="1:5" x14ac:dyDescent="0.2">
      <c r="A258" s="20" t="str">
        <v>successful</v>
      </c>
      <c r="B258" s="5">
        <v>0</v>
      </c>
      <c r="D258" s="21" t="str">
        <v>failed</v>
      </c>
      <c r="E258" s="5">
        <v>50</v>
      </c>
    </row>
    <row r="259" spans="1:5" x14ac:dyDescent="0.2">
      <c r="A259" s="20" t="str">
        <v>successful</v>
      </c>
      <c r="B259" s="5">
        <v>44</v>
      </c>
      <c r="D259" s="21" t="str">
        <v>failed</v>
      </c>
      <c r="E259" s="5">
        <v>2</v>
      </c>
    </row>
    <row r="260" spans="1:5" x14ac:dyDescent="0.2">
      <c r="A260" s="20" t="str">
        <v>successful</v>
      </c>
      <c r="B260" s="5">
        <v>3</v>
      </c>
      <c r="D260" s="21" t="str">
        <v>failed</v>
      </c>
      <c r="E260" s="5">
        <v>6</v>
      </c>
    </row>
    <row r="261" spans="1:5" x14ac:dyDescent="0.2">
      <c r="A261" s="20" t="str">
        <v>successful</v>
      </c>
      <c r="B261" s="5">
        <v>20</v>
      </c>
      <c r="D261" s="21" t="str">
        <v>failed</v>
      </c>
      <c r="E261" s="5">
        <v>24</v>
      </c>
    </row>
    <row r="262" spans="1:5" x14ac:dyDescent="0.2">
      <c r="A262" s="20" t="str">
        <v>successful</v>
      </c>
      <c r="B262" s="5">
        <v>4</v>
      </c>
      <c r="D262" s="21" t="str">
        <v>failed</v>
      </c>
      <c r="E262" s="5">
        <v>18</v>
      </c>
    </row>
    <row r="263" spans="1:5" x14ac:dyDescent="0.2">
      <c r="A263" s="20" t="str">
        <v>successful</v>
      </c>
      <c r="B263" s="5">
        <v>14</v>
      </c>
      <c r="D263" s="21" t="str">
        <v>failed</v>
      </c>
      <c r="E263" s="5">
        <v>17</v>
      </c>
    </row>
    <row r="264" spans="1:5" x14ac:dyDescent="0.2">
      <c r="A264" s="20" t="str">
        <v>successful</v>
      </c>
      <c r="B264" s="5">
        <v>9</v>
      </c>
      <c r="D264" s="21" t="str">
        <v>failed</v>
      </c>
      <c r="E264" s="5">
        <v>37</v>
      </c>
    </row>
    <row r="265" spans="1:5" x14ac:dyDescent="0.2">
      <c r="A265" s="20" t="str">
        <v>successful</v>
      </c>
      <c r="B265" s="5">
        <v>23</v>
      </c>
      <c r="D265" s="21" t="str">
        <v>failed</v>
      </c>
      <c r="E265" s="5">
        <v>1</v>
      </c>
    </row>
    <row r="266" spans="1:5" x14ac:dyDescent="0.2">
      <c r="A266" s="20" t="str">
        <v>successful</v>
      </c>
      <c r="B266" s="5">
        <v>7</v>
      </c>
      <c r="D266" s="21" t="str">
        <v>failed</v>
      </c>
      <c r="E266" s="5">
        <v>1</v>
      </c>
    </row>
    <row r="267" spans="1:5" x14ac:dyDescent="0.2">
      <c r="A267" s="20" t="str">
        <v>successful</v>
      </c>
      <c r="B267" s="5">
        <v>2</v>
      </c>
      <c r="D267" s="21" t="str">
        <v>failed</v>
      </c>
      <c r="E267" s="5">
        <v>15</v>
      </c>
    </row>
    <row r="268" spans="1:5" x14ac:dyDescent="0.2">
      <c r="A268" s="20" t="str">
        <v>successful</v>
      </c>
      <c r="B268" s="5">
        <v>7</v>
      </c>
      <c r="D268" s="21" t="str">
        <v>failed</v>
      </c>
      <c r="E268" s="5">
        <v>5</v>
      </c>
    </row>
    <row r="269" spans="1:5" x14ac:dyDescent="0.2">
      <c r="A269" s="20" t="str">
        <v>successful</v>
      </c>
      <c r="B269" s="5">
        <v>0</v>
      </c>
      <c r="D269" s="21" t="str">
        <v>failed</v>
      </c>
      <c r="E269" s="5">
        <v>4</v>
      </c>
    </row>
    <row r="270" spans="1:5" x14ac:dyDescent="0.2">
      <c r="A270" s="20" t="str">
        <v>successful</v>
      </c>
      <c r="B270" s="5">
        <v>1</v>
      </c>
      <c r="D270" s="21" t="str">
        <v>failed</v>
      </c>
      <c r="E270" s="5">
        <v>2</v>
      </c>
    </row>
    <row r="271" spans="1:5" x14ac:dyDescent="0.2">
      <c r="A271" s="20" t="str">
        <v>successful</v>
      </c>
      <c r="B271" s="5">
        <v>1</v>
      </c>
      <c r="D271" s="21" t="str">
        <v>failed</v>
      </c>
      <c r="E271" s="5">
        <v>5</v>
      </c>
    </row>
    <row r="272" spans="1:5" x14ac:dyDescent="0.2">
      <c r="A272" s="20" t="str">
        <v>successful</v>
      </c>
      <c r="B272" s="5">
        <v>4</v>
      </c>
      <c r="D272" s="21" t="str">
        <v>failed</v>
      </c>
      <c r="E272" s="5">
        <v>2</v>
      </c>
    </row>
    <row r="273" spans="1:5" x14ac:dyDescent="0.2">
      <c r="A273" s="20" t="str">
        <v>successful</v>
      </c>
      <c r="B273" s="5">
        <v>12</v>
      </c>
      <c r="D273" s="21" t="str">
        <v>failed</v>
      </c>
      <c r="E273" s="5">
        <v>11</v>
      </c>
    </row>
    <row r="274" spans="1:5" x14ac:dyDescent="0.2">
      <c r="A274" s="20" t="str">
        <v>successful</v>
      </c>
      <c r="B274" s="5">
        <v>2</v>
      </c>
      <c r="D274" s="21" t="str">
        <v>failed</v>
      </c>
      <c r="E274" s="5">
        <v>23</v>
      </c>
    </row>
    <row r="275" spans="1:5" x14ac:dyDescent="0.2">
      <c r="A275" s="20" t="str">
        <v>successful</v>
      </c>
      <c r="B275" s="5">
        <v>9</v>
      </c>
      <c r="D275" s="21" t="str">
        <v>failed</v>
      </c>
      <c r="E275" s="5">
        <v>22</v>
      </c>
    </row>
    <row r="276" spans="1:5" x14ac:dyDescent="0.2">
      <c r="A276" s="20" t="str">
        <v>successful</v>
      </c>
      <c r="B276" s="5">
        <v>49</v>
      </c>
      <c r="D276" s="21" t="str">
        <v>failed</v>
      </c>
      <c r="E276" s="5">
        <v>1</v>
      </c>
    </row>
    <row r="277" spans="1:5" x14ac:dyDescent="0.2">
      <c r="A277" s="20" t="str">
        <v>successful</v>
      </c>
      <c r="B277" s="5">
        <v>33</v>
      </c>
      <c r="D277" s="21" t="str">
        <v>failed</v>
      </c>
      <c r="E277" s="5">
        <v>3</v>
      </c>
    </row>
    <row r="278" spans="1:5" x14ac:dyDescent="0.2">
      <c r="A278" s="20" t="str">
        <v>successful</v>
      </c>
      <c r="B278" s="5">
        <v>17</v>
      </c>
      <c r="D278" s="21" t="str">
        <v>failed</v>
      </c>
      <c r="E278" s="5">
        <v>6</v>
      </c>
    </row>
    <row r="279" spans="1:5" x14ac:dyDescent="0.2">
      <c r="A279" s="20" t="str">
        <v>successful</v>
      </c>
      <c r="B279" s="5">
        <v>5</v>
      </c>
      <c r="D279" s="21" t="str">
        <v>failed</v>
      </c>
      <c r="E279" s="5">
        <v>27</v>
      </c>
    </row>
    <row r="280" spans="1:5" x14ac:dyDescent="0.2">
      <c r="A280" s="20" t="str">
        <v>successful</v>
      </c>
      <c r="B280" s="5">
        <v>7</v>
      </c>
      <c r="D280" s="21" t="str">
        <v>failed</v>
      </c>
      <c r="E280" s="5">
        <v>25</v>
      </c>
    </row>
    <row r="281" spans="1:5" x14ac:dyDescent="0.2">
      <c r="A281" s="20" t="str">
        <v>successful</v>
      </c>
      <c r="B281" s="5">
        <v>26</v>
      </c>
      <c r="D281" s="21" t="str">
        <v>failed</v>
      </c>
      <c r="E281" s="5">
        <v>30</v>
      </c>
    </row>
    <row r="282" spans="1:5" x14ac:dyDescent="0.2">
      <c r="A282" s="20" t="str">
        <v>successful</v>
      </c>
      <c r="B282" s="5">
        <v>13</v>
      </c>
      <c r="D282" s="21" t="str">
        <v>failed</v>
      </c>
      <c r="E282" s="5">
        <v>29</v>
      </c>
    </row>
    <row r="283" spans="1:5" x14ac:dyDescent="0.2">
      <c r="A283" s="20" t="str">
        <v>successful</v>
      </c>
      <c r="B283" s="5">
        <v>1</v>
      </c>
      <c r="D283" s="21" t="str">
        <v>failed</v>
      </c>
      <c r="E283" s="5">
        <v>1</v>
      </c>
    </row>
    <row r="284" spans="1:5" x14ac:dyDescent="0.2">
      <c r="A284" s="20" t="str">
        <v>successful</v>
      </c>
      <c r="B284" s="5">
        <v>4</v>
      </c>
      <c r="D284" s="21" t="str">
        <v>failed</v>
      </c>
      <c r="E284" s="5">
        <v>45</v>
      </c>
    </row>
    <row r="285" spans="1:5" x14ac:dyDescent="0.2">
      <c r="A285" s="20" t="str">
        <v>successful</v>
      </c>
      <c r="B285" s="5">
        <v>29</v>
      </c>
      <c r="D285" s="21" t="str">
        <v>failed</v>
      </c>
      <c r="E285" s="5">
        <v>26</v>
      </c>
    </row>
    <row r="286" spans="1:5" x14ac:dyDescent="0.2">
      <c r="A286" s="20" t="str">
        <v>successful</v>
      </c>
      <c r="B286" s="5">
        <v>20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17</v>
      </c>
      <c r="D287" s="21" t="str">
        <v>failed</v>
      </c>
      <c r="E287" s="5">
        <v>18</v>
      </c>
    </row>
    <row r="288" spans="1:5" x14ac:dyDescent="0.2">
      <c r="A288" s="20" t="str">
        <v>successful</v>
      </c>
      <c r="B288" s="5">
        <v>21</v>
      </c>
      <c r="D288" s="21" t="str">
        <v>failed</v>
      </c>
      <c r="E288" s="5">
        <v>29</v>
      </c>
    </row>
    <row r="289" spans="1:5" x14ac:dyDescent="0.2">
      <c r="A289" s="20" t="str">
        <v>successful</v>
      </c>
      <c r="B289" s="5">
        <v>24</v>
      </c>
      <c r="D289" s="21" t="str">
        <v>failed</v>
      </c>
      <c r="E289" s="5">
        <v>9</v>
      </c>
    </row>
    <row r="290" spans="1:5" x14ac:dyDescent="0.2">
      <c r="A290" s="20" t="str">
        <v>successful</v>
      </c>
      <c r="B290" s="5">
        <v>1</v>
      </c>
      <c r="D290" s="21" t="str">
        <v>failed</v>
      </c>
      <c r="E290" s="5">
        <v>9</v>
      </c>
    </row>
    <row r="291" spans="1:5" x14ac:dyDescent="0.2">
      <c r="A291" s="20" t="str">
        <v>successful</v>
      </c>
      <c r="B291" s="5">
        <v>5</v>
      </c>
      <c r="D291" s="21" t="str">
        <v>failed</v>
      </c>
      <c r="E291" s="5">
        <v>37</v>
      </c>
    </row>
    <row r="292" spans="1:5" x14ac:dyDescent="0.2">
      <c r="A292" s="20" t="str">
        <v>successful</v>
      </c>
      <c r="B292" s="5">
        <v>14</v>
      </c>
      <c r="D292" s="21" t="str">
        <v>failed</v>
      </c>
      <c r="E292" s="5">
        <v>16</v>
      </c>
    </row>
    <row r="293" spans="1:5" x14ac:dyDescent="0.2">
      <c r="A293" s="20" t="str">
        <v>successful</v>
      </c>
      <c r="B293" s="5">
        <v>3</v>
      </c>
      <c r="D293" s="21" t="str">
        <v>failed</v>
      </c>
      <c r="E293" s="5">
        <v>28</v>
      </c>
    </row>
    <row r="294" spans="1:5" x14ac:dyDescent="0.2">
      <c r="A294" s="20" t="str">
        <v>successful</v>
      </c>
      <c r="B294" s="5">
        <v>6</v>
      </c>
      <c r="D294" s="21" t="str">
        <v>failed</v>
      </c>
      <c r="E294" s="5">
        <v>3</v>
      </c>
    </row>
    <row r="295" spans="1:5" x14ac:dyDescent="0.2">
      <c r="A295" s="20" t="str">
        <v>successful</v>
      </c>
      <c r="B295" s="5">
        <v>5</v>
      </c>
      <c r="D295" s="21" t="str">
        <v>failed</v>
      </c>
      <c r="E295" s="5">
        <v>7</v>
      </c>
    </row>
    <row r="296" spans="1:5" x14ac:dyDescent="0.2">
      <c r="A296" s="20" t="str">
        <v>successful</v>
      </c>
      <c r="B296" s="5">
        <v>37</v>
      </c>
      <c r="D296" s="21" t="str">
        <v>failed</v>
      </c>
      <c r="E296" s="5">
        <v>4</v>
      </c>
    </row>
    <row r="297" spans="1:5" x14ac:dyDescent="0.2">
      <c r="A297" s="20" t="str">
        <v>successful</v>
      </c>
      <c r="B297" s="5">
        <v>1</v>
      </c>
      <c r="D297" s="21" t="str">
        <v>failed</v>
      </c>
      <c r="E297" s="5">
        <v>4</v>
      </c>
    </row>
    <row r="298" spans="1:5" x14ac:dyDescent="0.2">
      <c r="A298" s="20" t="str">
        <v>successful</v>
      </c>
      <c r="B298" s="5">
        <v>36</v>
      </c>
      <c r="D298" s="21" t="str">
        <v>failed</v>
      </c>
      <c r="E298" s="5">
        <v>51</v>
      </c>
    </row>
    <row r="299" spans="1:5" x14ac:dyDescent="0.2">
      <c r="A299" s="20" t="str">
        <v>successful</v>
      </c>
      <c r="B299" s="5">
        <v>2</v>
      </c>
      <c r="D299" s="21" t="str">
        <v>failed</v>
      </c>
      <c r="E299" s="5">
        <v>17</v>
      </c>
    </row>
    <row r="300" spans="1:5" x14ac:dyDescent="0.2">
      <c r="A300" s="20" t="str">
        <v>successful</v>
      </c>
      <c r="B300" s="5">
        <v>26</v>
      </c>
      <c r="D300" s="21" t="str">
        <v>failed</v>
      </c>
      <c r="E300" s="5">
        <v>1</v>
      </c>
    </row>
    <row r="301" spans="1:5" x14ac:dyDescent="0.2">
      <c r="A301" s="20" t="str">
        <v>successful</v>
      </c>
      <c r="B301" s="5">
        <v>23</v>
      </c>
      <c r="D301" s="21" t="str">
        <v>failed</v>
      </c>
      <c r="E301" s="5">
        <v>2</v>
      </c>
    </row>
    <row r="302" spans="1:5" x14ac:dyDescent="0.2">
      <c r="A302" s="20" t="str">
        <v>successful</v>
      </c>
      <c r="B302" s="5">
        <v>22</v>
      </c>
      <c r="D302" s="21" t="str">
        <v>failed</v>
      </c>
      <c r="E302" s="5">
        <v>2</v>
      </c>
    </row>
    <row r="303" spans="1:5" x14ac:dyDescent="0.2">
      <c r="A303" s="20" t="str">
        <v>successful</v>
      </c>
      <c r="B303" s="5">
        <v>13</v>
      </c>
      <c r="D303" s="21" t="str">
        <v>failed</v>
      </c>
      <c r="E303" s="5">
        <v>15</v>
      </c>
    </row>
    <row r="304" spans="1:5" x14ac:dyDescent="0.2">
      <c r="A304" s="20" t="str">
        <v>successful</v>
      </c>
      <c r="B304" s="5">
        <v>3</v>
      </c>
      <c r="D304" s="21" t="str">
        <v>failed</v>
      </c>
      <c r="E304" s="5">
        <v>25</v>
      </c>
    </row>
    <row r="305" spans="1:5" x14ac:dyDescent="0.2">
      <c r="A305" s="20" t="str">
        <v>successful</v>
      </c>
      <c r="B305" s="5">
        <v>12</v>
      </c>
      <c r="D305" s="21" t="str">
        <v>failed</v>
      </c>
      <c r="E305" s="5">
        <v>15</v>
      </c>
    </row>
    <row r="306" spans="1:5" x14ac:dyDescent="0.2">
      <c r="A306" s="20" t="str">
        <v>successful</v>
      </c>
      <c r="B306" s="5">
        <v>13</v>
      </c>
      <c r="D306" s="21" t="str">
        <v>failed</v>
      </c>
      <c r="E306" s="5">
        <v>59</v>
      </c>
    </row>
    <row r="307" spans="1:5" x14ac:dyDescent="0.2">
      <c r="A307" s="20" t="str">
        <v>successful</v>
      </c>
      <c r="B307" s="5">
        <v>9</v>
      </c>
      <c r="D307" s="21" t="str">
        <v>failed</v>
      </c>
      <c r="E307" s="5">
        <v>6</v>
      </c>
    </row>
    <row r="308" spans="1:5" x14ac:dyDescent="0.2">
      <c r="A308" s="20" t="str">
        <v>successful</v>
      </c>
      <c r="B308" s="5">
        <v>6</v>
      </c>
      <c r="D308" s="21" t="str">
        <v>failed</v>
      </c>
      <c r="E308" s="5">
        <v>11</v>
      </c>
    </row>
    <row r="309" spans="1:5" x14ac:dyDescent="0.2">
      <c r="A309" s="20" t="str">
        <v>successful</v>
      </c>
      <c r="B309" s="5">
        <v>31</v>
      </c>
      <c r="D309" s="21" t="str">
        <v>failed</v>
      </c>
      <c r="E309" s="5">
        <v>6</v>
      </c>
    </row>
    <row r="310" spans="1:5" x14ac:dyDescent="0.2">
      <c r="A310" s="20" t="str">
        <v>successful</v>
      </c>
      <c r="B310" s="5">
        <v>7</v>
      </c>
      <c r="D310" s="21" t="str">
        <v>failed</v>
      </c>
      <c r="E310" s="5">
        <v>15</v>
      </c>
    </row>
    <row r="311" spans="1:5" x14ac:dyDescent="0.2">
      <c r="A311" s="20" t="str">
        <v>successful</v>
      </c>
      <c r="B311" s="5">
        <v>3</v>
      </c>
      <c r="D311" s="21" t="str">
        <v>failed</v>
      </c>
      <c r="E311" s="5">
        <v>10</v>
      </c>
    </row>
    <row r="312" spans="1:5" x14ac:dyDescent="0.2">
      <c r="A312" s="20" t="str">
        <v>successful</v>
      </c>
      <c r="B312" s="5">
        <v>43</v>
      </c>
      <c r="D312" s="21" t="str">
        <v>failed</v>
      </c>
      <c r="E312" s="5">
        <v>7</v>
      </c>
    </row>
    <row r="313" spans="1:5" x14ac:dyDescent="0.2">
      <c r="A313" s="20" t="str">
        <v>successful</v>
      </c>
      <c r="B313" s="5">
        <v>7</v>
      </c>
      <c r="D313" s="21" t="str">
        <v>failed</v>
      </c>
      <c r="E313" s="5">
        <v>18</v>
      </c>
    </row>
    <row r="314" spans="1:5" x14ac:dyDescent="0.2">
      <c r="A314" s="20" t="str">
        <v>successful</v>
      </c>
      <c r="B314" s="5">
        <v>40</v>
      </c>
      <c r="D314" s="21" t="str">
        <v>failed</v>
      </c>
      <c r="E314" s="5">
        <v>14</v>
      </c>
    </row>
    <row r="315" spans="1:5" x14ac:dyDescent="0.2">
      <c r="A315" s="20" t="str">
        <v>successful</v>
      </c>
      <c r="B315" s="5">
        <v>2</v>
      </c>
      <c r="D315" s="21" t="str">
        <v>failed</v>
      </c>
      <c r="E315" s="5">
        <v>25</v>
      </c>
    </row>
    <row r="316" spans="1:5" x14ac:dyDescent="0.2">
      <c r="A316" s="20" t="str">
        <v>successful</v>
      </c>
      <c r="B316" s="5">
        <v>20</v>
      </c>
      <c r="D316" s="21" t="str">
        <v>failed</v>
      </c>
      <c r="E316" s="5">
        <v>1</v>
      </c>
    </row>
    <row r="317" spans="1:5" x14ac:dyDescent="0.2">
      <c r="A317" s="20" t="str">
        <v>successful</v>
      </c>
      <c r="B317" s="5">
        <v>20</v>
      </c>
      <c r="D317" s="21" t="str">
        <v>failed</v>
      </c>
      <c r="E317" s="5">
        <v>24</v>
      </c>
    </row>
    <row r="318" spans="1:5" x14ac:dyDescent="0.2">
      <c r="A318" s="20" t="str">
        <v>successful</v>
      </c>
      <c r="B318" s="5">
        <v>2</v>
      </c>
      <c r="D318" s="21" t="str">
        <v>failed</v>
      </c>
      <c r="E318" s="5">
        <v>1</v>
      </c>
    </row>
    <row r="319" spans="1:5" x14ac:dyDescent="0.2">
      <c r="A319" s="20" t="str">
        <v>successful</v>
      </c>
      <c r="B319" s="5">
        <v>45</v>
      </c>
      <c r="D319" s="21" t="str">
        <v>failed</v>
      </c>
      <c r="E319" s="5">
        <v>24</v>
      </c>
    </row>
    <row r="320" spans="1:5" x14ac:dyDescent="0.2">
      <c r="A320" s="20" t="str">
        <v>successful</v>
      </c>
      <c r="B320" s="5">
        <v>12</v>
      </c>
      <c r="D320" s="21" t="str">
        <v>failed</v>
      </c>
      <c r="E320" s="5">
        <v>29</v>
      </c>
    </row>
    <row r="321" spans="1:5" x14ac:dyDescent="0.2">
      <c r="A321" s="20" t="str">
        <v>successful</v>
      </c>
      <c r="B321" s="5">
        <v>6</v>
      </c>
      <c r="D321" s="21" t="str">
        <v>failed</v>
      </c>
      <c r="E321" s="5">
        <v>2</v>
      </c>
    </row>
    <row r="322" spans="1:5" x14ac:dyDescent="0.2">
      <c r="A322" s="20" t="str">
        <v>successful</v>
      </c>
      <c r="B322" s="5">
        <v>2</v>
      </c>
      <c r="D322" s="21" t="str">
        <v>failed</v>
      </c>
      <c r="E322" s="5">
        <v>18</v>
      </c>
    </row>
    <row r="323" spans="1:5" x14ac:dyDescent="0.2">
      <c r="A323" s="20" t="str">
        <v>successful</v>
      </c>
      <c r="B323" s="5">
        <v>10</v>
      </c>
      <c r="D323" s="21" t="str">
        <v>failed</v>
      </c>
      <c r="E323" s="5">
        <v>47</v>
      </c>
    </row>
    <row r="324" spans="1:5" x14ac:dyDescent="0.2">
      <c r="A324" s="20" t="str">
        <v>successful</v>
      </c>
      <c r="B324" s="5">
        <v>12</v>
      </c>
      <c r="D324" s="21" t="str">
        <v>failed</v>
      </c>
      <c r="E324" s="5">
        <v>9</v>
      </c>
    </row>
    <row r="325" spans="1:5" x14ac:dyDescent="0.2">
      <c r="A325" s="20" t="str">
        <v>successful</v>
      </c>
      <c r="B325" s="5">
        <v>8</v>
      </c>
      <c r="D325" s="21" t="str">
        <v>failed</v>
      </c>
      <c r="E325" s="5">
        <v>2</v>
      </c>
    </row>
    <row r="326" spans="1:5" x14ac:dyDescent="0.2">
      <c r="A326" s="20" t="str">
        <v>successful</v>
      </c>
      <c r="B326" s="5">
        <v>17</v>
      </c>
      <c r="D326" s="21" t="str">
        <v>failed</v>
      </c>
      <c r="E326" s="5">
        <v>6</v>
      </c>
    </row>
    <row r="327" spans="1:5" x14ac:dyDescent="0.2">
      <c r="A327" s="20" t="str">
        <v>successful</v>
      </c>
      <c r="B327" s="5">
        <v>14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10</v>
      </c>
      <c r="D328" s="21" t="str">
        <v>failed</v>
      </c>
      <c r="E328" s="5">
        <v>4</v>
      </c>
    </row>
    <row r="329" spans="1:5" x14ac:dyDescent="0.2">
      <c r="A329" s="20" t="str">
        <v>successful</v>
      </c>
      <c r="B329" s="5">
        <v>19</v>
      </c>
      <c r="D329" s="21" t="str">
        <v>failed</v>
      </c>
      <c r="E329" s="5">
        <v>7</v>
      </c>
    </row>
    <row r="330" spans="1:5" x14ac:dyDescent="0.2">
      <c r="A330" s="20" t="str">
        <v>successful</v>
      </c>
      <c r="B330" s="5">
        <v>10</v>
      </c>
      <c r="D330" s="21" t="str">
        <v>failed</v>
      </c>
      <c r="E330" s="5">
        <v>13</v>
      </c>
    </row>
    <row r="331" spans="1:5" x14ac:dyDescent="0.2">
      <c r="A331" s="20" t="str">
        <v>successful</v>
      </c>
      <c r="B331" s="5">
        <v>13</v>
      </c>
      <c r="D331" s="21" t="str">
        <v>failed</v>
      </c>
      <c r="E331" s="5">
        <v>12</v>
      </c>
    </row>
    <row r="332" spans="1:5" x14ac:dyDescent="0.2">
      <c r="A332" s="20" t="str">
        <v>successful</v>
      </c>
      <c r="B332" s="5">
        <v>21</v>
      </c>
      <c r="D332" s="21" t="str">
        <v>failed</v>
      </c>
      <c r="E332" s="5">
        <v>9</v>
      </c>
    </row>
    <row r="333" spans="1:5" x14ac:dyDescent="0.2">
      <c r="A333" s="20" t="str">
        <v>successful</v>
      </c>
      <c r="B333" s="5">
        <v>18</v>
      </c>
      <c r="D333" s="21" t="str">
        <v>failed</v>
      </c>
      <c r="E333" s="5">
        <v>32</v>
      </c>
    </row>
    <row r="334" spans="1:5" x14ac:dyDescent="0.2">
      <c r="A334" s="20" t="str">
        <v>successful</v>
      </c>
      <c r="B334" s="5">
        <v>29</v>
      </c>
      <c r="D334" s="21" t="str">
        <v>failed</v>
      </c>
      <c r="E334" s="5">
        <v>14</v>
      </c>
    </row>
    <row r="335" spans="1:5" x14ac:dyDescent="0.2">
      <c r="A335" s="20" t="str">
        <v>successful</v>
      </c>
      <c r="B335" s="5">
        <v>17</v>
      </c>
      <c r="D335" s="21" t="str">
        <v>failed</v>
      </c>
      <c r="E335" s="5">
        <v>4</v>
      </c>
    </row>
    <row r="336" spans="1:5" x14ac:dyDescent="0.2">
      <c r="A336" s="20" t="str">
        <v>successful</v>
      </c>
      <c r="B336" s="5">
        <v>11</v>
      </c>
      <c r="D336" s="21" t="str">
        <v>failed</v>
      </c>
      <c r="E336" s="5">
        <v>29</v>
      </c>
    </row>
    <row r="337" spans="1:5" x14ac:dyDescent="0.2">
      <c r="A337" s="20" t="str">
        <v>successful</v>
      </c>
      <c r="B337" s="5">
        <v>27</v>
      </c>
      <c r="D337" s="21" t="str">
        <v>failed</v>
      </c>
      <c r="E337" s="5">
        <v>2</v>
      </c>
    </row>
    <row r="338" spans="1:5" x14ac:dyDescent="0.2">
      <c r="A338" s="20" t="str">
        <v>successful</v>
      </c>
      <c r="B338" s="5">
        <v>21</v>
      </c>
      <c r="D338" s="21" t="str">
        <v>failed</v>
      </c>
      <c r="E338" s="5">
        <v>3</v>
      </c>
    </row>
    <row r="339" spans="1:5" x14ac:dyDescent="0.2">
      <c r="A339" s="20" t="str">
        <v>successful</v>
      </c>
      <c r="B339" s="5">
        <v>41</v>
      </c>
      <c r="D339" s="21" t="str">
        <v>failed</v>
      </c>
      <c r="E339" s="5">
        <v>17</v>
      </c>
    </row>
    <row r="340" spans="1:5" x14ac:dyDescent="0.2">
      <c r="A340" s="20" t="str">
        <v>successful</v>
      </c>
      <c r="B340" s="5">
        <v>11</v>
      </c>
      <c r="D340" s="21" t="str">
        <v>failed</v>
      </c>
      <c r="E340" s="5">
        <v>35</v>
      </c>
    </row>
    <row r="341" spans="1:5" x14ac:dyDescent="0.2">
      <c r="A341" s="20" t="str">
        <v>successful</v>
      </c>
      <c r="B341" s="5">
        <v>2</v>
      </c>
      <c r="D341" s="21" t="str">
        <v>failed</v>
      </c>
      <c r="E341" s="5">
        <v>3</v>
      </c>
    </row>
    <row r="342" spans="1:5" x14ac:dyDescent="0.2">
      <c r="A342" s="20" t="str">
        <v>successful</v>
      </c>
      <c r="B342" s="5">
        <v>4</v>
      </c>
      <c r="D342" s="21" t="str">
        <v>failed</v>
      </c>
      <c r="E342" s="5">
        <v>19</v>
      </c>
    </row>
    <row r="343" spans="1:5" x14ac:dyDescent="0.2">
      <c r="A343" s="20" t="str">
        <v>successful</v>
      </c>
      <c r="B343" s="5">
        <v>17</v>
      </c>
      <c r="D343" s="21" t="str">
        <v>failed</v>
      </c>
      <c r="E343" s="5">
        <v>15</v>
      </c>
    </row>
    <row r="344" spans="1:5" x14ac:dyDescent="0.2">
      <c r="A344" s="20" t="str">
        <v>successful</v>
      </c>
      <c r="B344" s="5">
        <v>14</v>
      </c>
      <c r="D344" s="21" t="str">
        <v>failed</v>
      </c>
      <c r="E344" s="5">
        <v>2</v>
      </c>
    </row>
    <row r="345" spans="1:5" x14ac:dyDescent="0.2">
      <c r="A345" s="20" t="str">
        <v>successful</v>
      </c>
      <c r="B345" s="5">
        <v>23</v>
      </c>
      <c r="D345" s="21" t="str">
        <v>failed</v>
      </c>
      <c r="E345" s="5">
        <v>7</v>
      </c>
    </row>
    <row r="346" spans="1:5" x14ac:dyDescent="0.2">
      <c r="A346" s="20" t="str">
        <v>successful</v>
      </c>
      <c r="B346" s="5">
        <v>9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18</v>
      </c>
      <c r="D347" s="21" t="str">
        <v>failed</v>
      </c>
      <c r="E347" s="5">
        <v>36</v>
      </c>
    </row>
    <row r="348" spans="1:5" x14ac:dyDescent="0.2">
      <c r="A348" s="20" t="str">
        <v>successful</v>
      </c>
      <c r="B348" s="5">
        <v>10</v>
      </c>
      <c r="D348" s="21" t="str">
        <v>failed</v>
      </c>
      <c r="E348" s="5">
        <v>4</v>
      </c>
    </row>
    <row r="349" spans="1:5" x14ac:dyDescent="0.2">
      <c r="A349" s="20" t="str">
        <v>successful</v>
      </c>
      <c r="B349" s="5">
        <v>1</v>
      </c>
      <c r="D349" s="21" t="str">
        <v>failed</v>
      </c>
      <c r="E349" s="5">
        <v>28</v>
      </c>
    </row>
    <row r="350" spans="1:5" x14ac:dyDescent="0.2">
      <c r="A350" s="20" t="str">
        <v>successful</v>
      </c>
      <c r="B350" s="5">
        <v>10</v>
      </c>
      <c r="D350" s="21" t="str">
        <v>failed</v>
      </c>
      <c r="E350" s="5">
        <v>37</v>
      </c>
    </row>
    <row r="351" spans="1:5" x14ac:dyDescent="0.2">
      <c r="A351" s="20" t="str">
        <v>successful</v>
      </c>
      <c r="B351" s="5">
        <v>4</v>
      </c>
      <c r="D351" s="21" t="str">
        <v>failed</v>
      </c>
      <c r="E351" s="5">
        <v>6</v>
      </c>
    </row>
    <row r="352" spans="1:5" x14ac:dyDescent="0.2">
      <c r="A352" s="20" t="str">
        <v>successful</v>
      </c>
      <c r="B352" s="5">
        <v>5</v>
      </c>
      <c r="D352" s="21" t="str">
        <v>failed</v>
      </c>
      <c r="E352" s="5">
        <v>1</v>
      </c>
    </row>
    <row r="353" spans="1:5" x14ac:dyDescent="0.2">
      <c r="A353" s="20" t="str">
        <v>successful</v>
      </c>
      <c r="B353" s="5">
        <v>5</v>
      </c>
      <c r="D353" s="21" t="str">
        <v>failed</v>
      </c>
      <c r="E353" s="5">
        <v>6</v>
      </c>
    </row>
    <row r="354" spans="1:5" x14ac:dyDescent="0.2">
      <c r="A354" s="20" t="str">
        <v>successful</v>
      </c>
      <c r="B354" s="5">
        <v>6</v>
      </c>
      <c r="D354" s="21" t="str">
        <v>failed</v>
      </c>
      <c r="E354" s="5">
        <v>2</v>
      </c>
    </row>
    <row r="355" spans="1:5" x14ac:dyDescent="0.2">
      <c r="A355" s="20" t="str">
        <v>successful</v>
      </c>
      <c r="B355" s="5">
        <v>9</v>
      </c>
      <c r="D355" s="21" t="str">
        <v>failed</v>
      </c>
      <c r="E355" s="5">
        <v>32</v>
      </c>
    </row>
    <row r="356" spans="1:5" x14ac:dyDescent="0.2">
      <c r="A356" s="20" t="str">
        <v>successful</v>
      </c>
      <c r="B356" s="5">
        <v>24</v>
      </c>
      <c r="D356" s="21" t="str">
        <v>failed</v>
      </c>
      <c r="E356" s="5">
        <v>5</v>
      </c>
    </row>
    <row r="357" spans="1:5" x14ac:dyDescent="0.2">
      <c r="A357" s="20" t="str">
        <v>successful</v>
      </c>
      <c r="B357" s="5">
        <v>3</v>
      </c>
      <c r="D357" s="21" t="str">
        <v>failed</v>
      </c>
      <c r="E357" s="5">
        <v>2</v>
      </c>
    </row>
    <row r="358" spans="1:5" x14ac:dyDescent="0.2">
      <c r="A358" s="20" t="str">
        <v>successful</v>
      </c>
      <c r="B358" s="5">
        <v>4</v>
      </c>
      <c r="D358" s="21" t="str">
        <v>failed</v>
      </c>
      <c r="E358" s="5">
        <v>26</v>
      </c>
    </row>
    <row r="359" spans="1:5" x14ac:dyDescent="0.2">
      <c r="A359" s="20" t="str">
        <v>successful</v>
      </c>
      <c r="B359" s="5">
        <v>32</v>
      </c>
      <c r="D359" s="21" t="str">
        <v>failed</v>
      </c>
      <c r="E359" s="5">
        <v>14</v>
      </c>
    </row>
    <row r="360" spans="1:5" x14ac:dyDescent="0.2">
      <c r="A360" s="20" t="str">
        <v>successful</v>
      </c>
      <c r="B360" s="5">
        <v>28</v>
      </c>
      <c r="D360" s="21" t="str">
        <v>failed</v>
      </c>
      <c r="E360" s="5">
        <v>21</v>
      </c>
    </row>
    <row r="361" spans="1:5" x14ac:dyDescent="0.2">
      <c r="A361" s="20" t="str">
        <v>successful</v>
      </c>
      <c r="B361" s="5">
        <v>9</v>
      </c>
      <c r="D361" s="21" t="str">
        <v>failed</v>
      </c>
      <c r="E361" s="5">
        <v>22</v>
      </c>
    </row>
    <row r="362" spans="1:5" x14ac:dyDescent="0.2">
      <c r="A362" s="20" t="str">
        <v>successful</v>
      </c>
      <c r="B362" s="5">
        <v>18</v>
      </c>
      <c r="D362" s="21" t="str">
        <v>failed</v>
      </c>
      <c r="E362" s="5">
        <v>6</v>
      </c>
    </row>
    <row r="363" spans="1:5" x14ac:dyDescent="0.2">
      <c r="A363" s="20" t="str">
        <v>successful</v>
      </c>
      <c r="B363" s="5">
        <v>43</v>
      </c>
      <c r="D363" s="21" t="str">
        <v>failed</v>
      </c>
      <c r="E363" s="5">
        <v>30</v>
      </c>
    </row>
    <row r="364" spans="1:5" x14ac:dyDescent="0.2">
      <c r="A364" s="20" t="str">
        <v>successful</v>
      </c>
      <c r="B364" s="5">
        <v>2</v>
      </c>
      <c r="D364" s="21" t="str">
        <v>failed</v>
      </c>
      <c r="E364" s="5">
        <v>14</v>
      </c>
    </row>
    <row r="365" spans="1:5" x14ac:dyDescent="0.2">
      <c r="A365" s="20" t="str">
        <v>successful</v>
      </c>
      <c r="B365" s="5">
        <v>5</v>
      </c>
    </row>
    <row r="366" spans="1:5" x14ac:dyDescent="0.2">
      <c r="A366" s="20" t="str">
        <v>successful</v>
      </c>
      <c r="B366" s="5">
        <v>13</v>
      </c>
    </row>
    <row r="367" spans="1:5" x14ac:dyDescent="0.2">
      <c r="A367" s="20" t="str">
        <v>successful</v>
      </c>
      <c r="B367" s="5">
        <v>14</v>
      </c>
    </row>
    <row r="368" spans="1:5" x14ac:dyDescent="0.2">
      <c r="A368" s="20" t="str">
        <v>successful</v>
      </c>
      <c r="B368" s="5">
        <v>9</v>
      </c>
    </row>
    <row r="369" spans="1:2" x14ac:dyDescent="0.2">
      <c r="A369" s="20" t="str">
        <v>successful</v>
      </c>
      <c r="B369" s="5">
        <v>9</v>
      </c>
    </row>
    <row r="370" spans="1:2" x14ac:dyDescent="0.2">
      <c r="A370" s="20" t="str">
        <v>successful</v>
      </c>
      <c r="B370" s="5">
        <v>12</v>
      </c>
    </row>
    <row r="371" spans="1:2" x14ac:dyDescent="0.2">
      <c r="A371" s="20" t="str">
        <v>successful</v>
      </c>
      <c r="B371" s="5">
        <v>4</v>
      </c>
    </row>
    <row r="372" spans="1:2" x14ac:dyDescent="0.2">
      <c r="A372" s="20" t="str">
        <v>successful</v>
      </c>
      <c r="B372" s="5">
        <v>7</v>
      </c>
    </row>
    <row r="373" spans="1:2" x14ac:dyDescent="0.2">
      <c r="A373" s="20" t="str">
        <v>successful</v>
      </c>
      <c r="B373" s="5">
        <v>9</v>
      </c>
    </row>
    <row r="374" spans="1:2" x14ac:dyDescent="0.2">
      <c r="A374" s="20" t="str">
        <v>successful</v>
      </c>
      <c r="B374" s="5">
        <v>5</v>
      </c>
    </row>
    <row r="375" spans="1:2" x14ac:dyDescent="0.2">
      <c r="A375" s="20" t="str">
        <v>successful</v>
      </c>
      <c r="B375" s="5">
        <v>9</v>
      </c>
    </row>
    <row r="376" spans="1:2" x14ac:dyDescent="0.2">
      <c r="A376" s="20" t="str">
        <v>successful</v>
      </c>
      <c r="B376" s="5">
        <v>2</v>
      </c>
    </row>
    <row r="377" spans="1:2" x14ac:dyDescent="0.2">
      <c r="A377" s="20" t="str">
        <v>successful</v>
      </c>
      <c r="B377" s="5">
        <v>20</v>
      </c>
    </row>
    <row r="378" spans="1:2" x14ac:dyDescent="0.2">
      <c r="A378" s="20" t="str">
        <v>successful</v>
      </c>
      <c r="B378" s="5">
        <v>11</v>
      </c>
    </row>
    <row r="379" spans="1:2" x14ac:dyDescent="0.2">
      <c r="A379" s="20" t="str">
        <v>successful</v>
      </c>
      <c r="B379" s="5">
        <v>3</v>
      </c>
    </row>
    <row r="380" spans="1:2" x14ac:dyDescent="0.2">
      <c r="A380" s="20" t="str">
        <v>successful</v>
      </c>
      <c r="B380" s="5">
        <v>16</v>
      </c>
    </row>
    <row r="381" spans="1:2" x14ac:dyDescent="0.2">
      <c r="A381" s="20" t="str">
        <v>successful</v>
      </c>
      <c r="B381" s="5">
        <v>12</v>
      </c>
    </row>
    <row r="382" spans="1:2" x14ac:dyDescent="0.2">
      <c r="A382" s="20" t="str">
        <v>successful</v>
      </c>
      <c r="B382" s="5">
        <v>6</v>
      </c>
    </row>
    <row r="383" spans="1:2" x14ac:dyDescent="0.2">
      <c r="A383" s="20" t="str">
        <v>successful</v>
      </c>
      <c r="B383" s="5">
        <v>17</v>
      </c>
    </row>
    <row r="384" spans="1:2" x14ac:dyDescent="0.2">
      <c r="A384" s="20" t="str">
        <v>successful</v>
      </c>
      <c r="B384" s="5">
        <v>16</v>
      </c>
    </row>
    <row r="385" spans="1:2" x14ac:dyDescent="0.2">
      <c r="A385" s="20" t="str">
        <v>successful</v>
      </c>
      <c r="B385" s="5">
        <v>2</v>
      </c>
    </row>
    <row r="386" spans="1:2" x14ac:dyDescent="0.2">
      <c r="A386" s="20" t="str">
        <v>successful</v>
      </c>
      <c r="B386" s="5">
        <v>14</v>
      </c>
    </row>
    <row r="387" spans="1:2" x14ac:dyDescent="0.2">
      <c r="A387" s="20" t="str">
        <v>successful</v>
      </c>
      <c r="B387" s="5">
        <v>7</v>
      </c>
    </row>
    <row r="388" spans="1:2" x14ac:dyDescent="0.2">
      <c r="A388" s="20" t="str">
        <v>successful</v>
      </c>
      <c r="B388" s="5">
        <v>17</v>
      </c>
    </row>
    <row r="389" spans="1:2" x14ac:dyDescent="0.2">
      <c r="A389" s="20" t="str">
        <v>successful</v>
      </c>
      <c r="B389" s="5">
        <v>15</v>
      </c>
    </row>
    <row r="390" spans="1:2" x14ac:dyDescent="0.2">
      <c r="A390" s="20" t="str">
        <v>successful</v>
      </c>
      <c r="B390" s="5">
        <v>8</v>
      </c>
    </row>
    <row r="391" spans="1:2" x14ac:dyDescent="0.2">
      <c r="A391" s="20" t="str">
        <v>successful</v>
      </c>
      <c r="B391" s="5">
        <v>36</v>
      </c>
    </row>
    <row r="392" spans="1:2" x14ac:dyDescent="0.2">
      <c r="A392" s="20" t="str">
        <v>successful</v>
      </c>
      <c r="B392" s="5">
        <v>10</v>
      </c>
    </row>
    <row r="393" spans="1:2" x14ac:dyDescent="0.2">
      <c r="A393" s="20" t="str">
        <v>successful</v>
      </c>
      <c r="B393" s="5">
        <v>7</v>
      </c>
    </row>
    <row r="394" spans="1:2" x14ac:dyDescent="0.2">
      <c r="A394" s="20" t="str">
        <v>successful</v>
      </c>
      <c r="B394" s="5">
        <v>7</v>
      </c>
    </row>
    <row r="395" spans="1:2" x14ac:dyDescent="0.2">
      <c r="A395" s="20" t="str">
        <v>successful</v>
      </c>
      <c r="B395" s="5">
        <v>41</v>
      </c>
    </row>
    <row r="396" spans="1:2" x14ac:dyDescent="0.2">
      <c r="A396" s="20" t="str">
        <v>successful</v>
      </c>
      <c r="B396" s="5">
        <v>12</v>
      </c>
    </row>
    <row r="397" spans="1:2" x14ac:dyDescent="0.2">
      <c r="A397" s="20" t="str">
        <v>successful</v>
      </c>
      <c r="B397" s="5">
        <v>1</v>
      </c>
    </row>
    <row r="398" spans="1:2" x14ac:dyDescent="0.2">
      <c r="A398" s="20" t="str">
        <v>successful</v>
      </c>
      <c r="B398" s="5">
        <v>28</v>
      </c>
    </row>
    <row r="399" spans="1:2" x14ac:dyDescent="0.2">
      <c r="A399" s="20" t="str">
        <v>successful</v>
      </c>
      <c r="B399" s="5">
        <v>21</v>
      </c>
    </row>
    <row r="400" spans="1:2" x14ac:dyDescent="0.2">
      <c r="A400" s="20" t="str">
        <v>successful</v>
      </c>
      <c r="B400" s="5">
        <v>26</v>
      </c>
    </row>
    <row r="401" spans="1:2" x14ac:dyDescent="0.2">
      <c r="A401" s="20" t="str">
        <v>successful</v>
      </c>
      <c r="B401" s="5">
        <v>11</v>
      </c>
    </row>
    <row r="402" spans="1:2" x14ac:dyDescent="0.2">
      <c r="A402" s="20" t="str">
        <v>successful</v>
      </c>
      <c r="B402" s="5">
        <v>27</v>
      </c>
    </row>
    <row r="403" spans="1:2" x14ac:dyDescent="0.2">
      <c r="A403" s="20" t="str">
        <v>successful</v>
      </c>
      <c r="B403" s="5">
        <v>21</v>
      </c>
    </row>
    <row r="404" spans="1:2" x14ac:dyDescent="0.2">
      <c r="A404" s="20" t="str">
        <v>successful</v>
      </c>
      <c r="B404" s="5">
        <v>2</v>
      </c>
    </row>
    <row r="405" spans="1:2" x14ac:dyDescent="0.2">
      <c r="A405" s="20" t="str">
        <v>successful</v>
      </c>
      <c r="B405" s="5">
        <v>58</v>
      </c>
    </row>
    <row r="406" spans="1:2" x14ac:dyDescent="0.2">
      <c r="A406" s="20" t="str">
        <v>successful</v>
      </c>
      <c r="B406" s="5">
        <v>2</v>
      </c>
    </row>
    <row r="407" spans="1:2" x14ac:dyDescent="0.2">
      <c r="A407" s="20" t="str">
        <v>successful</v>
      </c>
      <c r="B407" s="5">
        <v>6</v>
      </c>
    </row>
    <row r="408" spans="1:2" x14ac:dyDescent="0.2">
      <c r="A408" s="20" t="str">
        <v>successful</v>
      </c>
      <c r="B408" s="5">
        <v>13</v>
      </c>
    </row>
    <row r="409" spans="1:2" x14ac:dyDescent="0.2">
      <c r="A409" s="20" t="str">
        <v>successful</v>
      </c>
      <c r="B409" s="5">
        <v>12</v>
      </c>
    </row>
    <row r="410" spans="1:2" x14ac:dyDescent="0.2">
      <c r="A410" s="20" t="str">
        <v>successful</v>
      </c>
      <c r="B410" s="5">
        <v>7</v>
      </c>
    </row>
    <row r="411" spans="1:2" x14ac:dyDescent="0.2">
      <c r="A411" s="20" t="str">
        <v>successful</v>
      </c>
      <c r="B411" s="5">
        <v>12</v>
      </c>
    </row>
    <row r="412" spans="1:2" x14ac:dyDescent="0.2">
      <c r="A412" s="20" t="str">
        <v>successful</v>
      </c>
      <c r="B412" s="5">
        <v>1</v>
      </c>
    </row>
    <row r="413" spans="1:2" x14ac:dyDescent="0.2">
      <c r="A413" s="20" t="str">
        <v>successful</v>
      </c>
      <c r="B413" s="5">
        <v>42</v>
      </c>
    </row>
    <row r="414" spans="1:2" x14ac:dyDescent="0.2">
      <c r="A414" s="20" t="str">
        <v>successful</v>
      </c>
      <c r="B414" s="5">
        <v>2</v>
      </c>
    </row>
    <row r="415" spans="1:2" x14ac:dyDescent="0.2">
      <c r="A415" s="20" t="str">
        <v>successful</v>
      </c>
      <c r="B415" s="5">
        <v>5</v>
      </c>
    </row>
    <row r="416" spans="1:2" x14ac:dyDescent="0.2">
      <c r="A416" s="20" t="str">
        <v>successful</v>
      </c>
      <c r="B416" s="5">
        <v>11</v>
      </c>
    </row>
    <row r="417" spans="1:2" x14ac:dyDescent="0.2">
      <c r="A417" s="20" t="str">
        <v>successful</v>
      </c>
      <c r="B417" s="5">
        <v>12</v>
      </c>
    </row>
    <row r="418" spans="1:2" x14ac:dyDescent="0.2">
      <c r="A418" s="20" t="str">
        <v>successful</v>
      </c>
      <c r="B418" s="5">
        <v>15</v>
      </c>
    </row>
    <row r="419" spans="1:2" x14ac:dyDescent="0.2">
      <c r="A419" s="20" t="str">
        <v>successful</v>
      </c>
      <c r="B419" s="5">
        <v>15</v>
      </c>
    </row>
    <row r="420" spans="1:2" x14ac:dyDescent="0.2">
      <c r="A420" s="20" t="str">
        <v>successful</v>
      </c>
      <c r="B420" s="5">
        <v>53</v>
      </c>
    </row>
    <row r="421" spans="1:2" x14ac:dyDescent="0.2">
      <c r="A421" s="20" t="str">
        <v>successful</v>
      </c>
      <c r="B421" s="5">
        <v>12</v>
      </c>
    </row>
    <row r="422" spans="1:2" x14ac:dyDescent="0.2">
      <c r="A422" s="20" t="str">
        <v>successful</v>
      </c>
      <c r="B422" s="5">
        <v>6</v>
      </c>
    </row>
    <row r="423" spans="1:2" x14ac:dyDescent="0.2">
      <c r="A423" s="20" t="str">
        <v>successful</v>
      </c>
      <c r="B423" s="5">
        <v>4</v>
      </c>
    </row>
    <row r="424" spans="1:2" x14ac:dyDescent="0.2">
      <c r="A424" s="20" t="str">
        <v>successful</v>
      </c>
      <c r="B424" s="5">
        <v>9</v>
      </c>
    </row>
    <row r="425" spans="1:2" x14ac:dyDescent="0.2">
      <c r="A425" s="20" t="str">
        <v>successful</v>
      </c>
      <c r="B425" s="5">
        <v>5</v>
      </c>
    </row>
    <row r="426" spans="1:2" x14ac:dyDescent="0.2">
      <c r="A426" s="20" t="str">
        <v>successful</v>
      </c>
      <c r="B426" s="5">
        <v>11</v>
      </c>
    </row>
    <row r="427" spans="1:2" x14ac:dyDescent="0.2">
      <c r="A427" s="20" t="str">
        <v>successful</v>
      </c>
      <c r="B427" s="5">
        <v>35</v>
      </c>
    </row>
    <row r="428" spans="1:2" x14ac:dyDescent="0.2">
      <c r="A428" s="20" t="str">
        <v>successful</v>
      </c>
      <c r="B428" s="5">
        <v>8</v>
      </c>
    </row>
    <row r="429" spans="1:2" x14ac:dyDescent="0.2">
      <c r="A429" s="20" t="str">
        <v>successful</v>
      </c>
      <c r="B429" s="5">
        <v>25</v>
      </c>
    </row>
    <row r="430" spans="1:2" x14ac:dyDescent="0.2">
      <c r="A430" s="20" t="str">
        <v>successful</v>
      </c>
      <c r="B430" s="5">
        <v>15</v>
      </c>
    </row>
    <row r="431" spans="1:2" x14ac:dyDescent="0.2">
      <c r="A431" s="20" t="str">
        <v>successful</v>
      </c>
      <c r="B431" s="5">
        <v>7</v>
      </c>
    </row>
    <row r="432" spans="1:2" x14ac:dyDescent="0.2">
      <c r="A432" s="20" t="str">
        <v>successful</v>
      </c>
      <c r="B432" s="5">
        <v>4</v>
      </c>
    </row>
    <row r="433" spans="1:2" x14ac:dyDescent="0.2">
      <c r="A433" s="20" t="str">
        <v>successful</v>
      </c>
      <c r="B433" s="5">
        <v>10</v>
      </c>
    </row>
    <row r="434" spans="1:2" x14ac:dyDescent="0.2">
      <c r="A434" s="20" t="str">
        <v>successful</v>
      </c>
      <c r="B434" s="5">
        <v>41</v>
      </c>
    </row>
    <row r="435" spans="1:2" x14ac:dyDescent="0.2">
      <c r="A435" s="20" t="str">
        <v>successful</v>
      </c>
      <c r="B435" s="5">
        <v>5</v>
      </c>
    </row>
    <row r="436" spans="1:2" x14ac:dyDescent="0.2">
      <c r="A436" s="20" t="str">
        <v>successful</v>
      </c>
      <c r="B436" s="5">
        <v>19</v>
      </c>
    </row>
    <row r="437" spans="1:2" x14ac:dyDescent="0.2">
      <c r="A437" s="20" t="str">
        <v>successful</v>
      </c>
      <c r="B437" s="5">
        <v>28</v>
      </c>
    </row>
    <row r="438" spans="1:2" x14ac:dyDescent="0.2">
      <c r="A438" s="20" t="str">
        <v>successful</v>
      </c>
      <c r="B438" s="5">
        <v>7</v>
      </c>
    </row>
    <row r="439" spans="1:2" x14ac:dyDescent="0.2">
      <c r="A439" s="20" t="str">
        <v>successful</v>
      </c>
      <c r="B439" s="5">
        <v>11</v>
      </c>
    </row>
    <row r="440" spans="1:2" x14ac:dyDescent="0.2">
      <c r="A440" s="20" t="str">
        <v>successful</v>
      </c>
      <c r="B440" s="5">
        <v>34</v>
      </c>
    </row>
    <row r="441" spans="1:2" x14ac:dyDescent="0.2">
      <c r="A441" s="20" t="str">
        <v>successful</v>
      </c>
      <c r="B441" s="5">
        <v>7</v>
      </c>
    </row>
    <row r="442" spans="1:2" x14ac:dyDescent="0.2">
      <c r="A442" s="20" t="str">
        <v>successful</v>
      </c>
      <c r="B442" s="5">
        <v>4</v>
      </c>
    </row>
    <row r="443" spans="1:2" x14ac:dyDescent="0.2">
      <c r="A443" s="20" t="str">
        <v>successful</v>
      </c>
      <c r="B443" s="5">
        <v>12</v>
      </c>
    </row>
    <row r="444" spans="1:2" x14ac:dyDescent="0.2">
      <c r="A444" s="20" t="str">
        <v>successful</v>
      </c>
      <c r="B444" s="5">
        <v>23</v>
      </c>
    </row>
    <row r="445" spans="1:2" x14ac:dyDescent="0.2">
      <c r="A445" s="20" t="str">
        <v>successful</v>
      </c>
      <c r="B445" s="5">
        <v>28</v>
      </c>
    </row>
    <row r="446" spans="1:2" x14ac:dyDescent="0.2">
      <c r="A446" s="20" t="str">
        <v>successful</v>
      </c>
      <c r="B446" s="5">
        <v>22</v>
      </c>
    </row>
    <row r="447" spans="1:2" x14ac:dyDescent="0.2">
      <c r="A447" s="20" t="str">
        <v>successful</v>
      </c>
      <c r="B447" s="5">
        <v>2</v>
      </c>
    </row>
    <row r="448" spans="1:2" x14ac:dyDescent="0.2">
      <c r="A448" s="20" t="str">
        <v>successful</v>
      </c>
      <c r="B448" s="5">
        <v>34</v>
      </c>
    </row>
    <row r="449" spans="1:2" x14ac:dyDescent="0.2">
      <c r="A449" s="20" t="str">
        <v>successful</v>
      </c>
      <c r="B449" s="5">
        <v>20</v>
      </c>
    </row>
    <row r="450" spans="1:2" x14ac:dyDescent="0.2">
      <c r="A450" s="20" t="str">
        <v>successful</v>
      </c>
      <c r="B450" s="5">
        <v>24</v>
      </c>
    </row>
    <row r="451" spans="1:2" x14ac:dyDescent="0.2">
      <c r="A451" s="20" t="str">
        <v>successful</v>
      </c>
      <c r="B451" s="5">
        <v>44</v>
      </c>
    </row>
    <row r="452" spans="1:2" x14ac:dyDescent="0.2">
      <c r="A452" s="20" t="str">
        <v>successful</v>
      </c>
      <c r="B452" s="5">
        <v>10</v>
      </c>
    </row>
    <row r="453" spans="1:2" x14ac:dyDescent="0.2">
      <c r="A453" s="20" t="str">
        <v>successful</v>
      </c>
      <c r="B453" s="5">
        <v>5</v>
      </c>
    </row>
    <row r="454" spans="1:2" x14ac:dyDescent="0.2">
      <c r="A454" s="20" t="str">
        <v>successful</v>
      </c>
      <c r="B454" s="5">
        <v>10</v>
      </c>
    </row>
    <row r="455" spans="1:2" x14ac:dyDescent="0.2">
      <c r="A455" s="20" t="str">
        <v>successful</v>
      </c>
      <c r="B455" s="5">
        <v>26</v>
      </c>
    </row>
    <row r="456" spans="1:2" x14ac:dyDescent="0.2">
      <c r="A456" s="20" t="str">
        <v>successful</v>
      </c>
      <c r="B456" s="5">
        <v>2</v>
      </c>
    </row>
    <row r="457" spans="1:2" x14ac:dyDescent="0.2">
      <c r="A457" s="20" t="str">
        <v>successful</v>
      </c>
      <c r="B457" s="5">
        <v>28</v>
      </c>
    </row>
    <row r="458" spans="1:2" x14ac:dyDescent="0.2">
      <c r="A458" s="20" t="str">
        <v>successful</v>
      </c>
      <c r="B458" s="5">
        <v>13</v>
      </c>
    </row>
    <row r="459" spans="1:2" x14ac:dyDescent="0.2">
      <c r="A459" s="20" t="str">
        <v>successful</v>
      </c>
      <c r="B459" s="5">
        <v>13</v>
      </c>
    </row>
    <row r="460" spans="1:2" x14ac:dyDescent="0.2">
      <c r="A460" s="20" t="str">
        <v>successful</v>
      </c>
      <c r="B460" s="5">
        <v>13</v>
      </c>
    </row>
    <row r="461" spans="1:2" x14ac:dyDescent="0.2">
      <c r="A461" s="20" t="str">
        <v>successful</v>
      </c>
      <c r="B461" s="5">
        <v>17</v>
      </c>
    </row>
    <row r="462" spans="1:2" x14ac:dyDescent="0.2">
      <c r="A462" s="20" t="str">
        <v>successful</v>
      </c>
      <c r="B462" s="5">
        <v>25</v>
      </c>
    </row>
    <row r="463" spans="1:2" x14ac:dyDescent="0.2">
      <c r="A463" s="20" t="str">
        <v>successful</v>
      </c>
      <c r="B463" s="5">
        <v>32</v>
      </c>
    </row>
    <row r="464" spans="1:2" x14ac:dyDescent="0.2">
      <c r="A464" s="20" t="str">
        <v>successful</v>
      </c>
      <c r="B464" s="5">
        <v>12</v>
      </c>
    </row>
    <row r="465" spans="1:2" x14ac:dyDescent="0.2">
      <c r="A465" s="20" t="str">
        <v>successful</v>
      </c>
      <c r="B465" s="5">
        <v>28</v>
      </c>
    </row>
    <row r="466" spans="1:2" x14ac:dyDescent="0.2">
      <c r="A466" s="20" t="str">
        <v>successful</v>
      </c>
      <c r="B466" s="5">
        <v>12</v>
      </c>
    </row>
    <row r="467" spans="1:2" x14ac:dyDescent="0.2">
      <c r="A467" s="20" t="str">
        <v>successful</v>
      </c>
      <c r="B467" s="5">
        <v>34</v>
      </c>
    </row>
    <row r="468" spans="1:2" x14ac:dyDescent="0.2">
      <c r="A468" s="20" t="str">
        <v>successful</v>
      </c>
      <c r="B468" s="5">
        <v>34</v>
      </c>
    </row>
    <row r="469" spans="1:2" x14ac:dyDescent="0.2">
      <c r="A469" s="20" t="str">
        <v>successful</v>
      </c>
      <c r="B469" s="5">
        <v>11</v>
      </c>
    </row>
    <row r="470" spans="1:2" x14ac:dyDescent="0.2">
      <c r="A470" s="20" t="str">
        <v>successful</v>
      </c>
      <c r="B470" s="5">
        <v>6</v>
      </c>
    </row>
    <row r="471" spans="1:2" x14ac:dyDescent="0.2">
      <c r="A471" s="20" t="str">
        <v>successful</v>
      </c>
      <c r="B471" s="5">
        <v>54</v>
      </c>
    </row>
    <row r="472" spans="1:2" x14ac:dyDescent="0.2">
      <c r="A472" s="20" t="str">
        <v>successful</v>
      </c>
      <c r="B472" s="5">
        <v>9</v>
      </c>
    </row>
    <row r="473" spans="1:2" x14ac:dyDescent="0.2">
      <c r="A473" s="20" t="str">
        <v>successful</v>
      </c>
      <c r="B473" s="5">
        <v>45</v>
      </c>
    </row>
    <row r="474" spans="1:2" x14ac:dyDescent="0.2">
      <c r="A474" s="20" t="str">
        <v>successful</v>
      </c>
      <c r="B474" s="5">
        <v>2</v>
      </c>
    </row>
    <row r="475" spans="1:2" x14ac:dyDescent="0.2">
      <c r="A475" s="20" t="str">
        <v>successful</v>
      </c>
      <c r="B475" s="5">
        <v>16</v>
      </c>
    </row>
    <row r="476" spans="1:2" x14ac:dyDescent="0.2">
      <c r="A476" s="20" t="str">
        <v>successful</v>
      </c>
      <c r="B476" s="5">
        <v>3</v>
      </c>
    </row>
    <row r="477" spans="1:2" x14ac:dyDescent="0.2">
      <c r="A477" s="20" t="str">
        <v>successful</v>
      </c>
      <c r="B477" s="5">
        <v>37</v>
      </c>
    </row>
    <row r="478" spans="1:2" x14ac:dyDescent="0.2">
      <c r="A478" s="20" t="str">
        <v>successful</v>
      </c>
      <c r="B478" s="5">
        <v>36</v>
      </c>
    </row>
    <row r="479" spans="1:2" x14ac:dyDescent="0.2">
      <c r="A479" s="20" t="str">
        <v>successful</v>
      </c>
      <c r="B479" s="5">
        <v>3</v>
      </c>
    </row>
    <row r="480" spans="1:2" x14ac:dyDescent="0.2">
      <c r="A480" s="20" t="str">
        <v>successful</v>
      </c>
      <c r="B480" s="5">
        <v>9</v>
      </c>
    </row>
    <row r="481" spans="1:2" x14ac:dyDescent="0.2">
      <c r="A481" s="20" t="str">
        <v>successful</v>
      </c>
      <c r="B481" s="5">
        <v>3</v>
      </c>
    </row>
    <row r="482" spans="1:2" x14ac:dyDescent="0.2">
      <c r="A482" s="20" t="str">
        <v>successful</v>
      </c>
      <c r="B482" s="5">
        <v>33</v>
      </c>
    </row>
    <row r="483" spans="1:2" x14ac:dyDescent="0.2">
      <c r="A483" s="20" t="str">
        <v>successful</v>
      </c>
      <c r="B483" s="5">
        <v>5</v>
      </c>
    </row>
    <row r="484" spans="1:2" x14ac:dyDescent="0.2">
      <c r="A484" s="20" t="str">
        <v>successful</v>
      </c>
      <c r="B484" s="5">
        <v>27</v>
      </c>
    </row>
    <row r="485" spans="1:2" x14ac:dyDescent="0.2">
      <c r="A485" s="20" t="str">
        <v>successful</v>
      </c>
      <c r="B485" s="5">
        <v>31</v>
      </c>
    </row>
    <row r="486" spans="1:2" x14ac:dyDescent="0.2">
      <c r="A486" s="20" t="str">
        <v>successful</v>
      </c>
      <c r="B486" s="5">
        <v>17</v>
      </c>
    </row>
    <row r="487" spans="1:2" x14ac:dyDescent="0.2">
      <c r="A487" s="20" t="str">
        <v>successful</v>
      </c>
      <c r="B487" s="5">
        <v>23</v>
      </c>
    </row>
    <row r="488" spans="1:2" x14ac:dyDescent="0.2">
      <c r="A488" s="20" t="str">
        <v>successful</v>
      </c>
      <c r="B488" s="5">
        <v>10</v>
      </c>
    </row>
    <row r="489" spans="1:2" x14ac:dyDescent="0.2">
      <c r="A489" s="20" t="str">
        <v>successful</v>
      </c>
      <c r="B489" s="5">
        <v>8</v>
      </c>
    </row>
    <row r="490" spans="1:2" x14ac:dyDescent="0.2">
      <c r="A490" s="20" t="str">
        <v>successful</v>
      </c>
      <c r="B490" s="5">
        <v>4</v>
      </c>
    </row>
    <row r="491" spans="1:2" x14ac:dyDescent="0.2">
      <c r="A491" s="20" t="str">
        <v>successful</v>
      </c>
      <c r="B491" s="5">
        <v>23</v>
      </c>
    </row>
    <row r="492" spans="1:2" x14ac:dyDescent="0.2">
      <c r="A492" s="20" t="str">
        <v>successful</v>
      </c>
      <c r="B492" s="5">
        <v>5</v>
      </c>
    </row>
    <row r="493" spans="1:2" x14ac:dyDescent="0.2">
      <c r="A493" s="20" t="str">
        <v>successful</v>
      </c>
      <c r="B493" s="5">
        <v>9</v>
      </c>
    </row>
    <row r="494" spans="1:2" x14ac:dyDescent="0.2">
      <c r="A494" s="20" t="str">
        <v>successful</v>
      </c>
      <c r="B494" s="5">
        <v>6</v>
      </c>
    </row>
    <row r="495" spans="1:2" x14ac:dyDescent="0.2">
      <c r="A495" s="20" t="str">
        <v>successful</v>
      </c>
      <c r="B495" s="5">
        <v>11</v>
      </c>
    </row>
    <row r="496" spans="1:2" x14ac:dyDescent="0.2">
      <c r="A496" s="20" t="str">
        <v>successful</v>
      </c>
      <c r="B496" s="5">
        <v>18</v>
      </c>
    </row>
    <row r="497" spans="1:2" x14ac:dyDescent="0.2">
      <c r="A497" s="20" t="str">
        <v>successful</v>
      </c>
      <c r="B497" s="5">
        <v>5</v>
      </c>
    </row>
    <row r="498" spans="1:2" x14ac:dyDescent="0.2">
      <c r="A498" s="20" t="str">
        <v>successful</v>
      </c>
      <c r="B498" s="5">
        <v>5</v>
      </c>
    </row>
    <row r="499" spans="1:2" x14ac:dyDescent="0.2">
      <c r="A499" s="20" t="str">
        <v>successful</v>
      </c>
      <c r="B499" s="5">
        <v>38</v>
      </c>
    </row>
    <row r="500" spans="1:2" x14ac:dyDescent="0.2">
      <c r="A500" s="20" t="str">
        <v>successful</v>
      </c>
      <c r="B500" s="5">
        <v>9</v>
      </c>
    </row>
    <row r="501" spans="1:2" x14ac:dyDescent="0.2">
      <c r="A501" s="20" t="str">
        <v>successful</v>
      </c>
      <c r="B501" s="5">
        <v>2</v>
      </c>
    </row>
    <row r="502" spans="1:2" x14ac:dyDescent="0.2">
      <c r="A502" s="20" t="str">
        <v>successful</v>
      </c>
      <c r="B502" s="5">
        <v>4</v>
      </c>
    </row>
    <row r="503" spans="1:2" x14ac:dyDescent="0.2">
      <c r="A503" s="20" t="str">
        <v>successful</v>
      </c>
      <c r="B503" s="5">
        <v>36</v>
      </c>
    </row>
    <row r="504" spans="1:2" x14ac:dyDescent="0.2">
      <c r="A504" s="20" t="str">
        <v>successful</v>
      </c>
      <c r="B504" s="5">
        <v>38</v>
      </c>
    </row>
    <row r="505" spans="1:2" x14ac:dyDescent="0.2">
      <c r="A505" s="20" t="str">
        <v>successful</v>
      </c>
      <c r="B505" s="5">
        <v>19</v>
      </c>
    </row>
    <row r="506" spans="1:2" x14ac:dyDescent="0.2">
      <c r="A506" s="20" t="str">
        <v>successful</v>
      </c>
      <c r="B506" s="5">
        <v>7</v>
      </c>
    </row>
    <row r="507" spans="1:2" x14ac:dyDescent="0.2">
      <c r="A507" s="20" t="str">
        <v>successful</v>
      </c>
      <c r="B507" s="5">
        <v>1</v>
      </c>
    </row>
    <row r="508" spans="1:2" x14ac:dyDescent="0.2">
      <c r="A508" s="20" t="str">
        <v>successful</v>
      </c>
      <c r="B508" s="5">
        <v>44</v>
      </c>
    </row>
    <row r="509" spans="1:2" x14ac:dyDescent="0.2">
      <c r="A509" s="20" t="str">
        <v>successful</v>
      </c>
      <c r="B509" s="5">
        <v>41</v>
      </c>
    </row>
    <row r="510" spans="1:2" x14ac:dyDescent="0.2">
      <c r="A510" s="20" t="str">
        <v>successful</v>
      </c>
      <c r="B510" s="5">
        <v>4</v>
      </c>
    </row>
    <row r="511" spans="1:2" x14ac:dyDescent="0.2">
      <c r="A511" s="20" t="str">
        <v>successful</v>
      </c>
      <c r="B511" s="5">
        <v>30</v>
      </c>
    </row>
    <row r="512" spans="1:2" x14ac:dyDescent="0.2">
      <c r="A512" s="20" t="str">
        <v>successful</v>
      </c>
      <c r="B512" s="5">
        <v>3</v>
      </c>
    </row>
    <row r="513" spans="1:2" x14ac:dyDescent="0.2">
      <c r="A513" s="20" t="str">
        <v>successful</v>
      </c>
      <c r="B513" s="5">
        <v>18</v>
      </c>
    </row>
    <row r="514" spans="1:2" x14ac:dyDescent="0.2">
      <c r="A514" s="20" t="str">
        <v>successful</v>
      </c>
      <c r="B514" s="5">
        <v>33</v>
      </c>
    </row>
    <row r="515" spans="1:2" x14ac:dyDescent="0.2">
      <c r="A515" s="20" t="str">
        <v>successful</v>
      </c>
      <c r="B515" s="5">
        <v>42</v>
      </c>
    </row>
    <row r="516" spans="1:2" x14ac:dyDescent="0.2">
      <c r="A516" s="20" t="str">
        <v>successful</v>
      </c>
      <c r="B516" s="5">
        <v>3</v>
      </c>
    </row>
    <row r="517" spans="1:2" x14ac:dyDescent="0.2">
      <c r="A517" s="20" t="str">
        <v>successful</v>
      </c>
      <c r="B517" s="5">
        <v>36</v>
      </c>
    </row>
    <row r="518" spans="1:2" x14ac:dyDescent="0.2">
      <c r="A518" s="20" t="str">
        <v>successful</v>
      </c>
      <c r="B518" s="5">
        <v>11</v>
      </c>
    </row>
    <row r="519" spans="1:2" x14ac:dyDescent="0.2">
      <c r="A519" s="20" t="str">
        <v>successful</v>
      </c>
      <c r="B519" s="5">
        <v>27</v>
      </c>
    </row>
    <row r="520" spans="1:2" x14ac:dyDescent="0.2">
      <c r="A520" s="20" t="str">
        <v>successful</v>
      </c>
      <c r="B520" s="5">
        <v>2</v>
      </c>
    </row>
    <row r="521" spans="1:2" x14ac:dyDescent="0.2">
      <c r="A521" s="20" t="str">
        <v>successful</v>
      </c>
      <c r="B521" s="5">
        <v>13</v>
      </c>
    </row>
    <row r="522" spans="1:2" x14ac:dyDescent="0.2">
      <c r="A522" s="20" t="str">
        <v>successful</v>
      </c>
      <c r="B522" s="5">
        <v>9</v>
      </c>
    </row>
    <row r="523" spans="1:2" x14ac:dyDescent="0.2">
      <c r="A523" s="20" t="str">
        <v>successful</v>
      </c>
      <c r="B523" s="5">
        <v>11</v>
      </c>
    </row>
    <row r="524" spans="1:2" x14ac:dyDescent="0.2">
      <c r="A524" s="20" t="str">
        <v>successful</v>
      </c>
      <c r="B524" s="5">
        <v>20</v>
      </c>
    </row>
    <row r="525" spans="1:2" x14ac:dyDescent="0.2">
      <c r="A525" s="20" t="str">
        <v>successful</v>
      </c>
      <c r="B525" s="5">
        <v>9</v>
      </c>
    </row>
    <row r="526" spans="1:2" x14ac:dyDescent="0.2">
      <c r="A526" s="20" t="str">
        <v>successful</v>
      </c>
      <c r="B526" s="5">
        <v>1</v>
      </c>
    </row>
    <row r="527" spans="1:2" x14ac:dyDescent="0.2">
      <c r="A527" s="20" t="str">
        <v>successful</v>
      </c>
      <c r="B527" s="5">
        <v>11</v>
      </c>
    </row>
    <row r="528" spans="1:2" x14ac:dyDescent="0.2">
      <c r="A528" s="20" t="str">
        <v>successful</v>
      </c>
      <c r="B528" s="5">
        <v>12</v>
      </c>
    </row>
    <row r="529" spans="1:2" x14ac:dyDescent="0.2">
      <c r="A529" s="20" t="str">
        <v>successful</v>
      </c>
      <c r="B529" s="5">
        <v>9</v>
      </c>
    </row>
    <row r="530" spans="1:2" x14ac:dyDescent="0.2">
      <c r="A530" s="20" t="str">
        <v>successful</v>
      </c>
      <c r="B530" s="5">
        <v>14</v>
      </c>
    </row>
    <row r="531" spans="1:2" x14ac:dyDescent="0.2">
      <c r="A531" s="20" t="str">
        <v>successful</v>
      </c>
      <c r="B531" s="5">
        <v>7</v>
      </c>
    </row>
    <row r="532" spans="1:2" x14ac:dyDescent="0.2">
      <c r="A532" s="20" t="str">
        <v>successful</v>
      </c>
      <c r="B532" s="5">
        <v>3</v>
      </c>
    </row>
    <row r="533" spans="1:2" x14ac:dyDescent="0.2">
      <c r="A533" s="20" t="str">
        <v>successful</v>
      </c>
      <c r="B533" s="5">
        <v>13</v>
      </c>
    </row>
    <row r="534" spans="1:2" x14ac:dyDescent="0.2">
      <c r="A534" s="20" t="str">
        <v>successful</v>
      </c>
      <c r="B534" s="5">
        <v>6</v>
      </c>
    </row>
    <row r="535" spans="1:2" x14ac:dyDescent="0.2">
      <c r="A535" s="20" t="str">
        <v>successful</v>
      </c>
      <c r="B535" s="5">
        <v>7</v>
      </c>
    </row>
    <row r="536" spans="1:2" x14ac:dyDescent="0.2">
      <c r="A536" s="20" t="str">
        <v>successful</v>
      </c>
      <c r="B536" s="5">
        <v>36</v>
      </c>
    </row>
    <row r="537" spans="1:2" x14ac:dyDescent="0.2">
      <c r="A537" s="20" t="str">
        <v>successful</v>
      </c>
      <c r="B537" s="5">
        <v>35</v>
      </c>
    </row>
    <row r="538" spans="1:2" x14ac:dyDescent="0.2">
      <c r="A538" s="20" t="str">
        <v>successful</v>
      </c>
      <c r="B538" s="5">
        <v>19</v>
      </c>
    </row>
    <row r="539" spans="1:2" x14ac:dyDescent="0.2">
      <c r="A539" s="20" t="str">
        <v>successful</v>
      </c>
      <c r="B539" s="5">
        <v>1</v>
      </c>
    </row>
    <row r="540" spans="1:2" x14ac:dyDescent="0.2">
      <c r="A540" s="20" t="str">
        <v>successful</v>
      </c>
      <c r="B540" s="5">
        <v>24</v>
      </c>
    </row>
    <row r="541" spans="1:2" x14ac:dyDescent="0.2">
      <c r="A541" s="20" t="str">
        <v>successful</v>
      </c>
      <c r="B541" s="5">
        <v>2</v>
      </c>
    </row>
    <row r="542" spans="1:2" x14ac:dyDescent="0.2">
      <c r="A542" s="20" t="str">
        <v>successful</v>
      </c>
      <c r="B542" s="5">
        <v>3</v>
      </c>
    </row>
    <row r="543" spans="1:2" x14ac:dyDescent="0.2">
      <c r="A543" s="20" t="str">
        <v>successful</v>
      </c>
      <c r="B543" s="5">
        <v>22</v>
      </c>
    </row>
    <row r="544" spans="1:2" x14ac:dyDescent="0.2">
      <c r="A544" s="20" t="str">
        <v>successful</v>
      </c>
      <c r="B544" s="5">
        <v>4</v>
      </c>
    </row>
    <row r="545" spans="1:2" x14ac:dyDescent="0.2">
      <c r="A545" s="20" t="str">
        <v>successful</v>
      </c>
      <c r="B545" s="5">
        <v>21</v>
      </c>
    </row>
    <row r="546" spans="1:2" x14ac:dyDescent="0.2">
      <c r="A546" s="20" t="str">
        <v>successful</v>
      </c>
      <c r="B546" s="5">
        <v>5</v>
      </c>
    </row>
    <row r="547" spans="1:2" x14ac:dyDescent="0.2">
      <c r="A547" s="20" t="str">
        <v>successful</v>
      </c>
      <c r="B547" s="5">
        <v>40</v>
      </c>
    </row>
    <row r="548" spans="1:2" x14ac:dyDescent="0.2">
      <c r="A548" s="20" t="str">
        <v>successful</v>
      </c>
      <c r="B548" s="5">
        <v>2</v>
      </c>
    </row>
    <row r="549" spans="1:2" x14ac:dyDescent="0.2">
      <c r="A549" s="20" t="str">
        <v>successful</v>
      </c>
      <c r="B549" s="5">
        <v>37</v>
      </c>
    </row>
    <row r="550" spans="1:2" x14ac:dyDescent="0.2">
      <c r="A550" s="20" t="str">
        <v>successful</v>
      </c>
      <c r="B550" s="5">
        <v>15</v>
      </c>
    </row>
    <row r="551" spans="1:2" x14ac:dyDescent="0.2">
      <c r="A551" s="20" t="str">
        <v>successful</v>
      </c>
      <c r="B551" s="5">
        <v>7</v>
      </c>
    </row>
    <row r="552" spans="1:2" x14ac:dyDescent="0.2">
      <c r="A552" s="20" t="str">
        <v>successful</v>
      </c>
      <c r="B552" s="5">
        <v>9</v>
      </c>
    </row>
    <row r="553" spans="1:2" x14ac:dyDescent="0.2">
      <c r="A553" s="20" t="str">
        <v>successful</v>
      </c>
      <c r="B553" s="5">
        <v>1</v>
      </c>
    </row>
    <row r="554" spans="1:2" x14ac:dyDescent="0.2">
      <c r="A554" s="20" t="str">
        <v>successful</v>
      </c>
      <c r="B554" s="5">
        <v>39</v>
      </c>
    </row>
    <row r="555" spans="1:2" x14ac:dyDescent="0.2">
      <c r="A555" s="20" t="str">
        <v>successful</v>
      </c>
      <c r="B555" s="5">
        <v>6</v>
      </c>
    </row>
    <row r="556" spans="1:2" x14ac:dyDescent="0.2">
      <c r="A556" s="20" t="str">
        <v>successful</v>
      </c>
      <c r="B556" s="5">
        <v>22</v>
      </c>
    </row>
    <row r="557" spans="1:2" x14ac:dyDescent="0.2">
      <c r="A557" s="20" t="str">
        <v>successful</v>
      </c>
      <c r="B557" s="5">
        <v>6</v>
      </c>
    </row>
    <row r="558" spans="1:2" x14ac:dyDescent="0.2">
      <c r="A558" s="20" t="str">
        <v>successful</v>
      </c>
      <c r="B558" s="5">
        <v>33</v>
      </c>
    </row>
    <row r="559" spans="1:2" x14ac:dyDescent="0.2">
      <c r="A559" s="20" t="str">
        <v>successful</v>
      </c>
      <c r="B559" s="5">
        <v>15</v>
      </c>
    </row>
    <row r="560" spans="1:2" x14ac:dyDescent="0.2">
      <c r="A560" s="20" t="str">
        <v>successful</v>
      </c>
      <c r="B560" s="5">
        <v>26</v>
      </c>
    </row>
    <row r="561" spans="1:2" x14ac:dyDescent="0.2">
      <c r="A561" s="20" t="str">
        <v>successful</v>
      </c>
      <c r="B561" s="5">
        <v>14</v>
      </c>
    </row>
    <row r="562" spans="1:2" x14ac:dyDescent="0.2">
      <c r="A562" s="20" t="str">
        <v>successful</v>
      </c>
      <c r="B562" s="5">
        <v>5</v>
      </c>
    </row>
    <row r="563" spans="1:2" x14ac:dyDescent="0.2">
      <c r="A563" s="20" t="str">
        <v>successful</v>
      </c>
      <c r="B563" s="5">
        <v>4</v>
      </c>
    </row>
    <row r="564" spans="1:2" x14ac:dyDescent="0.2">
      <c r="A564" s="20" t="str">
        <v>successful</v>
      </c>
      <c r="B564" s="5">
        <v>14</v>
      </c>
    </row>
    <row r="565" spans="1:2" x14ac:dyDescent="0.2">
      <c r="A565" s="20" t="str">
        <v>successful</v>
      </c>
      <c r="B565" s="5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ECD-FC56-4940-914C-130B54A4EAA9}">
  <dimension ref="A1:E20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4.6640625" style="5" bestFit="1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9" width="16.5" style="5" bestFit="1" customWidth="1"/>
    <col min="10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0">
        <v>24</v>
      </c>
      <c r="C6" s="30">
        <v>163</v>
      </c>
      <c r="D6" s="30">
        <v>250</v>
      </c>
      <c r="E6" s="30">
        <v>437</v>
      </c>
    </row>
    <row r="7" spans="1:5" x14ac:dyDescent="0.2">
      <c r="A7" s="14" t="s">
        <v>2156</v>
      </c>
      <c r="B7" s="30">
        <v>16</v>
      </c>
      <c r="C7" s="30">
        <v>86</v>
      </c>
      <c r="D7" s="30">
        <v>143</v>
      </c>
      <c r="E7" s="30">
        <v>245</v>
      </c>
    </row>
    <row r="8" spans="1:5" x14ac:dyDescent="0.2">
      <c r="A8" s="14" t="s">
        <v>2157</v>
      </c>
      <c r="B8" s="30">
        <v>12</v>
      </c>
      <c r="C8" s="30">
        <v>58</v>
      </c>
      <c r="D8" s="30">
        <v>85</v>
      </c>
      <c r="E8" s="30">
        <v>155</v>
      </c>
    </row>
    <row r="9" spans="1:5" x14ac:dyDescent="0.2">
      <c r="A9" s="14" t="s">
        <v>2158</v>
      </c>
      <c r="B9" s="30">
        <v>2</v>
      </c>
      <c r="C9" s="30">
        <v>27</v>
      </c>
      <c r="D9" s="30">
        <v>47</v>
      </c>
      <c r="E9" s="30">
        <v>76</v>
      </c>
    </row>
    <row r="10" spans="1:5" x14ac:dyDescent="0.2">
      <c r="A10" s="14" t="s">
        <v>2159</v>
      </c>
      <c r="B10" s="30">
        <v>1</v>
      </c>
      <c r="C10" s="30">
        <v>18</v>
      </c>
      <c r="D10" s="30">
        <v>32</v>
      </c>
      <c r="E10" s="30">
        <v>51</v>
      </c>
    </row>
    <row r="11" spans="1:5" x14ac:dyDescent="0.2">
      <c r="A11" s="14" t="s">
        <v>2160</v>
      </c>
      <c r="B11" s="30">
        <v>2</v>
      </c>
      <c r="C11" s="30">
        <v>12</v>
      </c>
      <c r="D11" s="30">
        <v>8</v>
      </c>
      <c r="E11" s="30">
        <v>22</v>
      </c>
    </row>
    <row r="12" spans="1:5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</row>
    <row r="13" spans="1:5" x14ac:dyDescent="0.2">
      <c r="A13"/>
    </row>
    <row r="14" spans="1:5" x14ac:dyDescent="0.2">
      <c r="A14"/>
    </row>
    <row r="15" spans="1:5" x14ac:dyDescent="0.2">
      <c r="A15"/>
    </row>
    <row r="16" spans="1: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319-9DD1-0C46-A669-77C1E9F228DC}">
  <dimension ref="A1:E12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9.33203125" bestFit="1" customWidth="1"/>
    <col min="3" max="3" width="6.33203125" bestFit="1" customWidth="1"/>
    <col min="4" max="4" width="10.1640625" bestFit="1" customWidth="1"/>
    <col min="5" max="5" width="11.6640625" bestFit="1" customWidth="1"/>
  </cols>
  <sheetData>
    <row r="1" spans="1:5" x14ac:dyDescent="0.2">
      <c r="A1" s="13" t="s">
        <v>2083</v>
      </c>
      <c r="B1" s="5" t="s">
        <v>2044</v>
      </c>
      <c r="C1" s="5"/>
      <c r="D1" s="5"/>
      <c r="E1" s="5"/>
    </row>
    <row r="2" spans="1:5" x14ac:dyDescent="0.2">
      <c r="A2" s="13" t="s">
        <v>6</v>
      </c>
      <c r="B2" s="5" t="s">
        <v>2044</v>
      </c>
      <c r="C2" s="5"/>
      <c r="D2" s="5"/>
      <c r="E2" s="5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7">
        <v>5.4919908466819219E-2</v>
      </c>
      <c r="C6" s="37">
        <v>0.37299771167048057</v>
      </c>
      <c r="D6" s="37">
        <v>0.57208237986270027</v>
      </c>
      <c r="E6" s="37">
        <v>1</v>
      </c>
    </row>
    <row r="7" spans="1:5" x14ac:dyDescent="0.2">
      <c r="A7" s="14" t="s">
        <v>2156</v>
      </c>
      <c r="B7" s="37">
        <v>6.5306122448979598E-2</v>
      </c>
      <c r="C7" s="37">
        <v>0.3510204081632653</v>
      </c>
      <c r="D7" s="37">
        <v>0.58367346938775511</v>
      </c>
      <c r="E7" s="37">
        <v>1</v>
      </c>
    </row>
    <row r="8" spans="1:5" x14ac:dyDescent="0.2">
      <c r="A8" s="14" t="s">
        <v>2157</v>
      </c>
      <c r="B8" s="37">
        <v>7.7419354838709681E-2</v>
      </c>
      <c r="C8" s="37">
        <v>0.37419354838709679</v>
      </c>
      <c r="D8" s="37">
        <v>0.54838709677419351</v>
      </c>
      <c r="E8" s="37">
        <v>1</v>
      </c>
    </row>
    <row r="9" spans="1:5" x14ac:dyDescent="0.2">
      <c r="A9" s="14" t="s">
        <v>2158</v>
      </c>
      <c r="B9" s="37">
        <v>2.6315789473684209E-2</v>
      </c>
      <c r="C9" s="37">
        <v>0.35526315789473684</v>
      </c>
      <c r="D9" s="37">
        <v>0.61842105263157898</v>
      </c>
      <c r="E9" s="37">
        <v>1</v>
      </c>
    </row>
    <row r="10" spans="1:5" x14ac:dyDescent="0.2">
      <c r="A10" s="14" t="s">
        <v>2159</v>
      </c>
      <c r="B10" s="37">
        <v>1.9607843137254902E-2</v>
      </c>
      <c r="C10" s="37">
        <v>0.35294117647058826</v>
      </c>
      <c r="D10" s="37">
        <v>0.62745098039215685</v>
      </c>
      <c r="E10" s="37">
        <v>1</v>
      </c>
    </row>
    <row r="11" spans="1:5" x14ac:dyDescent="0.2">
      <c r="A11" s="14" t="s">
        <v>2160</v>
      </c>
      <c r="B11" s="37">
        <v>9.0909090909090912E-2</v>
      </c>
      <c r="C11" s="37">
        <v>0.54545454545454541</v>
      </c>
      <c r="D11" s="37">
        <v>0.36363636363636365</v>
      </c>
      <c r="E11" s="37">
        <v>1</v>
      </c>
    </row>
    <row r="12" spans="1:5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998-941E-B64C-A182-51625F7B11E1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0">
        <v>2</v>
      </c>
      <c r="C5" s="30">
        <v>16</v>
      </c>
      <c r="D5" s="30">
        <v>24</v>
      </c>
      <c r="E5" s="30">
        <v>42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0">
        <v>2</v>
      </c>
      <c r="C6" s="30">
        <v>19</v>
      </c>
      <c r="D6" s="30">
        <v>22</v>
      </c>
      <c r="E6" s="30">
        <v>43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0">
        <v>4</v>
      </c>
      <c r="C7" s="30">
        <v>6</v>
      </c>
      <c r="D7" s="30">
        <v>12</v>
      </c>
      <c r="E7" s="30">
        <v>22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0">
        <v>1</v>
      </c>
      <c r="C8" s="30">
        <v>12</v>
      </c>
      <c r="D8" s="30">
        <v>17</v>
      </c>
      <c r="E8" s="30">
        <v>30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0">
        <v>1</v>
      </c>
      <c r="C9" s="30">
        <v>18</v>
      </c>
      <c r="D9" s="30">
        <v>28</v>
      </c>
      <c r="E9" s="30">
        <v>47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0">
        <v>3</v>
      </c>
      <c r="C10" s="30">
        <v>19</v>
      </c>
      <c r="D10" s="30">
        <v>26</v>
      </c>
      <c r="E10" s="30">
        <v>48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0">
        <v>44</v>
      </c>
      <c r="C11" s="30">
        <v>274</v>
      </c>
      <c r="D11" s="30">
        <v>436</v>
      </c>
      <c r="E11" s="30">
        <v>754</v>
      </c>
      <c r="F11"/>
    </row>
    <row r="12" spans="1:7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  <c r="F12"/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4A0-672D-6B43-8810-B7593456B17D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7">
        <v>4.7619047619047616E-2</v>
      </c>
      <c r="C5" s="37">
        <v>0.38095238095238093</v>
      </c>
      <c r="D5" s="37">
        <v>0.5714285714285714</v>
      </c>
      <c r="E5" s="37">
        <v>1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7">
        <v>4.6511627906976744E-2</v>
      </c>
      <c r="C6" s="37">
        <v>0.44186046511627908</v>
      </c>
      <c r="D6" s="37">
        <v>0.51162790697674421</v>
      </c>
      <c r="E6" s="37">
        <v>1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7">
        <v>0.18181818181818182</v>
      </c>
      <c r="C7" s="37">
        <v>0.27272727272727271</v>
      </c>
      <c r="D7" s="37">
        <v>0.54545454545454541</v>
      </c>
      <c r="E7" s="37">
        <v>1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7">
        <v>3.3333333333333333E-2</v>
      </c>
      <c r="C8" s="37">
        <v>0.4</v>
      </c>
      <c r="D8" s="37">
        <v>0.56666666666666665</v>
      </c>
      <c r="E8" s="37">
        <v>1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7">
        <v>2.1276595744680851E-2</v>
      </c>
      <c r="C9" s="37">
        <v>0.38297872340425532</v>
      </c>
      <c r="D9" s="37">
        <v>0.5957446808510638</v>
      </c>
      <c r="E9" s="37">
        <v>1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7">
        <v>6.25E-2</v>
      </c>
      <c r="C10" s="37">
        <v>0.39583333333333331</v>
      </c>
      <c r="D10" s="37">
        <v>0.54166666666666663</v>
      </c>
      <c r="E10" s="37">
        <v>1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7">
        <v>5.8355437665782495E-2</v>
      </c>
      <c r="C11" s="37">
        <v>0.36339522546419101</v>
      </c>
      <c r="D11" s="37">
        <v>0.57824933687002655</v>
      </c>
      <c r="E11" s="37">
        <v>1</v>
      </c>
      <c r="F11"/>
    </row>
    <row r="12" spans="1:7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  <c r="F1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Crowdfunding Data</vt:lpstr>
      <vt:lpstr>Campaign Status by Category</vt:lpstr>
      <vt:lpstr>Campaign Status by Sub-Category</vt:lpstr>
      <vt:lpstr>Outcomes (%) vs. Categories</vt:lpstr>
      <vt:lpstr>% Funded vs. Categories</vt:lpstr>
      <vt:lpstr>Outcomes vs. Weekdays</vt:lpstr>
      <vt:lpstr>Outcomes (%) vs. Weekdays</vt:lpstr>
      <vt:lpstr>Outcomes vs. Months</vt:lpstr>
      <vt:lpstr>Outcomes (%) vs. Months</vt:lpstr>
      <vt:lpstr> Outcomes vs. Years</vt:lpstr>
      <vt:lpstr>Outcomes (%) vs. Years</vt:lpstr>
      <vt:lpstr>Campaign Summary</vt:lpstr>
      <vt:lpstr>Statistical Analysis (Goals)</vt:lpstr>
      <vt:lpstr>Statistical Analysis (Pledges)</vt:lpstr>
      <vt:lpstr>Category-Goal Statistics</vt:lpstr>
      <vt:lpstr>Category-Pledge Statistics</vt:lpstr>
      <vt:lpstr>StdDev Goal-Pledge vs. Outcomes</vt:lpstr>
      <vt:lpstr>Statistical Analysis (Backers)</vt:lpstr>
      <vt:lpstr>Statistical Analysis (Duration)</vt:lpstr>
      <vt:lpstr>Duration vs. Outcomes</vt:lpstr>
      <vt:lpstr>Outcomes % vs. Duration</vt:lpstr>
      <vt:lpstr>Countries vs. Outcomes</vt:lpstr>
      <vt:lpstr>Outcomes (%) vs.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2023-09-11T18:12:07Z</dcterms:modified>
</cp:coreProperties>
</file>