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or Opening" sheetId="1" r:id="rId3"/>
    <sheet state="visible" name="RL" sheetId="2" r:id="rId4"/>
    <sheet state="visible" name="Others" sheetId="3" r:id="rId5"/>
    <sheet state="visible" name="Action representation" sheetId="4" r:id="rId6"/>
    <sheet state="visible" name="DoorHandle" sheetId="5" r:id="rId7"/>
    <sheet state="visible" name="HSR" sheetId="6" r:id="rId8"/>
  </sheets>
  <definedNames/>
  <calcPr/>
</workbook>
</file>

<file path=xl/sharedStrings.xml><?xml version="1.0" encoding="utf-8"?>
<sst xmlns="http://schemas.openxmlformats.org/spreadsheetml/2006/main" count="280" uniqueCount="102">
  <si>
    <t>Papers</t>
  </si>
  <si>
    <t>Year</t>
  </si>
  <si>
    <t>Perception</t>
  </si>
  <si>
    <t>Manipulation</t>
  </si>
  <si>
    <t>Human Intervention</t>
  </si>
  <si>
    <t>Handle Type</t>
  </si>
  <si>
    <t>Comments</t>
  </si>
  <si>
    <t>Sensor</t>
  </si>
  <si>
    <t>Algorithm</t>
  </si>
  <si>
    <t>Measurements</t>
  </si>
  <si>
    <t>Trajectory Planning</t>
  </si>
  <si>
    <t>Writing</t>
  </si>
  <si>
    <t>2D</t>
  </si>
  <si>
    <t>RGB-D</t>
  </si>
  <si>
    <t>Lidar</t>
  </si>
  <si>
    <t>Stereo</t>
  </si>
  <si>
    <t>Classical</t>
  </si>
  <si>
    <t>Learning</t>
  </si>
  <si>
    <t>Classification</t>
  </si>
  <si>
    <t>Localization</t>
  </si>
  <si>
    <t>Pose</t>
  </si>
  <si>
    <t>Compliant</t>
  </si>
  <si>
    <t>Graph</t>
  </si>
  <si>
    <t>Probabilistic</t>
  </si>
  <si>
    <t>RL</t>
  </si>
  <si>
    <t>Fuzzy Logic</t>
  </si>
  <si>
    <t xml:space="preserve"> Model</t>
  </si>
  <si>
    <t>Imitation Learning</t>
  </si>
  <si>
    <t>GUI / Human</t>
  </si>
  <si>
    <t>Round</t>
  </si>
  <si>
    <t>Cabinet</t>
  </si>
  <si>
    <t>Bolt</t>
  </si>
  <si>
    <t>Twisting handles</t>
  </si>
  <si>
    <t>@article{Arduengo2019AVF, title={A Versatile Framework for Robust and Adaptive Door Operation with a Mobile Manipulator Robot}, author={Miguel Arduengo and Carme Torras and Luis Sentis}, journal={ArXiv}, year={2019}, volume={abs/1902.09051} }</t>
  </si>
  <si>
    <t>https://www.youtube.com/watch?v=PX4-1lBf5VY</t>
  </si>
  <si>
    <t>X</t>
  </si>
  <si>
    <t>https://nbviewer.jupyter.org/github/AlexanderFabisch/PyDMP/blob/master/DMP.ipynb</t>
  </si>
  <si>
    <t>http://www.nada.kth.se/~ann/exjobb/isac_arnekvist.pdf</t>
  </si>
  <si>
    <t xml:space="preserve"> | X</t>
  </si>
  <si>
    <t>https://github.com/griffbr</t>
  </si>
  <si>
    <t>@article{Urakami2019DoorGymAS, title={DoorGym: A Scalable Door Opening Environment And Baseline Agent}, author={Yusuke Urakami and Alec Hodgkinson and Casey Carlin and Randall Leu and Luca Rigazio and Pieter Abbeel}, journal={ArXiv}, year={2019}, volume={abs/1908.01887} }</t>
  </si>
  <si>
    <t>https://www.mdpi.com/2218-6581/8/1/4/htm</t>
  </si>
  <si>
    <t>https://icml.cc/2015/tutorials/PolicySearch.pdf</t>
  </si>
  <si>
    <t>https://arxiv.org/pdf/1610.00633.pdf</t>
  </si>
  <si>
    <t>X | X</t>
  </si>
  <si>
    <t>@article{Nagahama2018EstimatingDS, title={Estimating Door Shape and Manipulation Model for Daily Assistive Robots Based on the Integration of Visual and Touch Information}, author={Kotaro Nagahama and Keisuke Takeshita and Hiroaki Yaguchi and Kimitoshi Yamazaki and Takashi Yamamoto and Masayuki Inaba}, journal={2018 IEEE/RSJ International Conference on Intelligent Robots and Systems (IROS)}, year={2018}, pages={7660-7666} }</t>
  </si>
  <si>
    <t>@article{Nemec2017DoorOB, title={Door opening by joining reinforcement learning and intelligent control}, author={Bojan Nemec and Leon Zlajpah and Ale{\vs} Ude}, journal={2017 18th International Conference on Advanced Robotics (ICAR)}, year={2017}, pages={222-228} }</t>
  </si>
  <si>
    <t>Assumes handle position is known already
End effector path planning given constraints</t>
  </si>
  <si>
    <t>@article{Su2017DesignAI, title={Design and implementation of a mobile robot with autonomous door opening ability}, author={Hong-Rui Su and Kuo-Yi Chen}, journal={2017 International Conference on Fuzzy Theory and Its Applications (iFUZZY)}, year={2017}, pages={1-6} }</t>
  </si>
  <si>
    <t>Perception uses HOG/SVM 
Fuzzy Logic based controller</t>
  </si>
  <si>
    <t>@article{Welschehold2017LearningMM, title={Learning mobile manipulation actions from human demonstrations}, author={Tim Welschehold and Christian Dornhege and Wolfram Burgard}, journal={2017 IEEE/RSJ International Conference on Intelligent Robots and Systems (IROS)}, year={2017}, pages={3196-3201} }</t>
  </si>
  <si>
    <t>Graph Optimiation
Grasp planning</t>
  </si>
  <si>
    <t>@article{Llopart2017DoorAC, title={Door and cabinet recognition using Convolutional Neural Nets and real-time method fusion for handle detection and grasping}, author={Adrian Llopart and Ole Ravn and Nils. A. Andersen}, journal={2017 3rd International Conference on Control, Automation and Robotics (ICCAR)}, year={2017}, pages={144-149} }</t>
  </si>
  <si>
    <t>CNN for ROI in the point cloud , 
then the handle is found using the assumption 
that the color is different.</t>
  </si>
  <si>
    <t>@article{Haynes2017DevelopingAR, title={Developing a Robust Disaster Response Robot: CHIMP and the Robotics Challenge}, author={G. Clark Haynes and David Stager and Anthony Stentz and Michael Vande Weghe and Brian Zajac and Herman Herman and Alonzo Kelly and Eric Meyhofer and Dean M. Anderson and Dane Bennington and Jordan Brindza and David Butterworth and Christopher M. Dellin and Michael David George and Jose Gonzalez-Mora and Morgan Jones and Prathamesh Kini and Michel Laverne and Nick Letwin and Eric Perko and Chris Pinkston and David Rice and Justin Scheifflee and Kyle Strabala and Mark Waldbaum and Randy Warner}, journal={J. Field Robotics}, year={2017}, volume={34}, pages={281-304} }</t>
  </si>
  <si>
    <t>@article{Gu2016DeepRL,
  title={Deep reinforcement learning for robotic manipulation with asynchronous off-policy updates},
  author={Shixiang Gu and Ethan Holly and Timothy P. Lillicrap and Sergey Levine},
  journal={2017 IEEE International Conference on Robotics and Automation (ICRA)},
  year={2016},
  pages={3389-3396}
}</t>
  </si>
  <si>
    <t>@inproceedings{Englert2016CombinedOA, title={Combined Optimization and Reinforcement Learning for Manipulation Skills}, author={Peter Englert and Marc Toussaint}, booktitle={Robotics: Science and Systems}, year={2016} }</t>
  </si>
  <si>
    <t>Mixture of model and / Black box</t>
  </si>
  <si>
    <t>https://www.youtube.com/watch?v=bn_sv5A1BhQ</t>
  </si>
  <si>
    <t>@article{Li2016RGBDbasedPE, title={RGBD-based parameter extraction for door opening tasks with human assists in nuclear rescue}, author={Jiajun Li and Jianguo Tao and Liang Ding and Haibo Gao and Zongquan Deng and Yuehua Wu}, journal={2016 International Conference on Advanced Robotics and Mechatronics (ICARM)}, year={2016}, pages={101-106} }</t>
  </si>
  <si>
    <t>@article{Banerjee2015HumansupervisedCO, title={Human-supervised control of the ATLAS humanoid robot for traversing doors}, author={Nandan Banerjee and Xianchao Long and Ruixiang Du and Felipe Polido and Siyuan Feng and Christopher G. Atkeson and Michael A. Gennert and Taskin Padir}, journal={2015 IEEE-RAS 15th International Conference on Humanoid Robots (Humanoids)}, year={2015}, pages={722-729} }</t>
  </si>
  <si>
    <t>They have given a state machine.
TrajOpt Optimization solver is used</t>
  </si>
  <si>
    <t>@article{Axelrod2015AutonomousDO, title={Autonomous door opening and traversal}, author={Benjamin Axelrod and Wesley H. Huang}, journal={2015 IEEE International Conference on Technologies for Practical Robot Applications (TePRA)}, year={2015}, pages={1-6} }</t>
  </si>
  <si>
    <t>@article{Peleka2018RAMCIPA, title={RAMCIP - A Service Robot for MCI Patients at Home}, author={Georgia Peleka and Andreas Kargakos and Evangelos Skartados and Ioannis Kostavelis and Dimitrios Giakoumis and Iason Sarantopoulos and Zoe Doulgeri and Michalis Foukarakis and Margherita Antona and Sandra Hirche and Emanuele Ruffaldi and Bartlomiej Stanczyk and Anastasios Zompas and Joan Hern{\'a}ndez-Farigola and Natalia Roberto and Konrad Rejdak and Dimitrios Tzovaras}, journal={2018 IEEE/RSJ International Conference on Intelligent Robots and Systems (IROS)}, year={2018}, pages={1-9} }</t>
  </si>
  <si>
    <t>Not related to handles</t>
  </si>
  <si>
    <t>@article{Li2015TwistingDH, title={Twisting door handles and pulling open doors with a mobile manipulator}, author={Jiajun Li and Jianguo Tao and Liang Ding and Haibo Gao and Zongquan Deng and Ke-rui Xia}, journal={2015 IEEE International Conference on Robotics and Biomimetics (ROBIO)}, year={2015}, pages={686-691} }</t>
  </si>
  <si>
    <t>@article{Chen2014DoorRA, title={Door recognition and deep learning algorithm for visual based robot navigation}, author={Wei Chen and Ting Qu and Yimin Zhou and Kaijian Weng and Gang Wang and Guoqiang Fu}, journal={2014 IEEE International Conference on Robotics and Biomimetics (ROBIO 2014)}, year={2014}, pages={1793-1798} }</t>
  </si>
  <si>
    <t>General study of CNN for Door detection</t>
  </si>
  <si>
    <t>@article{Levihn2014UsingEO, title={Using environment objects as tools: Unconventional door opening}, author={Martin Levihn and Mike Stilman}, journal={2014 IEEE/RSJ International Conference on Intelligent Robots and Systems}, year={2014}, pages={2502-2508} }</t>
  </si>
  <si>
    <t>Very differnt and Novel paper</t>
  </si>
  <si>
    <t>@article{Karayiannidis2013ModelfreeRM, title={Model-free robot manipulation of doors and drawers by means of fixed-grasps}, author={Yiannis Karayiannidis and Christian Smith and Francisco E. Vina and Petter {\"O}gren and Danica Kragic}, journal={2013 IEEE International Conference on Robotics and Automation}, year={2013}, pages={4485-4492} }</t>
  </si>
  <si>
    <t>@article{Endres2013LearningTD, title={Learning the dynamics of doors for robotic manipulation}, author={Felix Endres and Jeffrey C. Trinkle and Wolfram Burgard}, journal={2013 IEEE/RSJ International Conference on Intelligent Robots and Systems}, year={2013}, pages={3543-3549} }</t>
  </si>
  <si>
    <t>Related work is good</t>
  </si>
  <si>
    <t>@article{Li2013KinectbasedRM, title={Kinect-based robotic manipulation for door opening}, author={Zhou Li and Zeyang Xia and Guodong Chen and Yangzhou Gan and Ying Hu and Jianwei Zhang}, journal={2013 IEEE International Conference on Robotics and Biomimetics (ROBIO)}, year={2013}, pages={656-660} }</t>
  </si>
  <si>
    <t>@article{Kalakrishnan2011LearningFC, title={Learning force control policies for compliant manipulation}, author={Mrinal Kalakrishnan and Ludovic Righetti and Peter Pastor and Stefan Schaal}, journal={2011 IEEE/RSJ International Conference on Intelligent Robots and Systems}, year={2011}, pages={4639-4644} }</t>
  </si>
  <si>
    <t>@article{Rhr2012AGF, title={A generalized framework for opening doors and drawers in kitchen environments}, author={Thomas R{\"u}hr and J{\"u}rgen Sturm and Dejan Pangercic and Michael Beetz and Daniel Cremers}, journal={2012 IEEE International Conference on Robotics and Automation}, year={2012}, pages={3852-3858} }</t>
  </si>
  <si>
    <t xml:space="preserve">Finding handles   </t>
  </si>
  <si>
    <t>@article{Rusu2009LaserbasedPF, title={Laser-based perception for door and handle identification}, author={Radu Bogdan Rusu and Wim Meeussen and Sachin Chitta and Michael Beetz}, journal={2009 International Conference on Advanced Robotics}, year={2009}, pages={1-8} }</t>
  </si>
  <si>
    <t>@article{Karayiannidis2012OpenSA, title={“Open sesame!” adaptive force/velocity control for opening unknown doors}, author={Yiannis Karayiannidis and Christian Smith and Petter {\"O}gren and Danica Kragic}, journal={2012 IEEE/RSJ International Conference on Intelligent Robots and Systems}, year={2012}, pages={4040-4047} }</t>
  </si>
  <si>
    <t>X  /  X</t>
  </si>
  <si>
    <t>@inproceedings{Stckler2011TowardsRM, title={Towards Robust Mobility, Flexible Object Manipulation, and Intuitive Multimodal Interaction for Domestic Service Robots}, author={J{\"o}rg St{\"u}ckler and David Droeschel and Kathrin Gr{\"a}ve and Dirk Holz and Jochen Kl{\"a}{\ss} and Michael Schreiber and Ricarda Steffens and Sven Behnke}, booktitle={RoboCup}, year={2011} }</t>
  </si>
  <si>
    <t>Robocup paper</t>
  </si>
  <si>
    <t>@inproceedings{Kroemer2015MachineLF, title={Machine Learning for Robot Grasping and Manipulation}, author={Oliver Kroemer}, year={2015} }</t>
  </si>
  <si>
    <t>@article{Sturm2011APF, title={A Probabilistic Framework for Learning Kinematic Models of Articulated Objects}, author={J{\"u}rgen Sturm and Cyrill Stachniss and Wolfram Burgard}, journal={J. Artif. Intell. Res.}, year={2011}, volume={41}, pages={477-526} }</t>
  </si>
  <si>
    <t>@article{Chen2011ViewbasedMG, title={View-based multi-touch gesture interface for furniture manipulation robots}, author={Haseru Chen and Youhei Kakiuchi and Manabu Saito and Kei Okada and Masayuki Inaba}, journal={Advanced Robotics and its Social Impacts}, year={2011}, pages={39-42} }</t>
  </si>
  <si>
    <t>@article{Ma2011UnknownCM, title={Unknown constrained mechanisms operation based on dynamic hybrid compliance control}, author={Dedi Ma and Hesheng Wang and Weidong Chen}, journal={2011 IEEE International Conference on Robotics and Biomimetics}, year={2011}, pages={2366-2371} }</t>
  </si>
  <si>
    <t>@article{Klingbeil2010LearningTO, title={Learning to open new doors}, author={Ellen Klingbeil and Ashutosh Saxena and Andrew Y. Ng}, journal={2010 IEEE/RSJ International Conference on Intelligent Robots and Systems}, year={2010}, pages={2751-2757} }</t>
  </si>
  <si>
    <t>@article{Meeussen2010AutonomousDO, title={Autonomous door opening and plugging in with a personal robot}, author={Wim Meeussen and Melonee Wise and Stuart Glaser and Sachin Chitta and Conor McGann and Patrick Mihelich and Eitan Marder-Eppstein and Marius Muja and Victor Eruhimov and Tully Foote and John M. Hsu and Radu Bogdan Rusu and Bhaskara Marthi and Gary R. Bradski and Kurt Konolige and Brian P. Gerkey and Eric Berger}, journal={2010 IEEE International Conference on Robotics and Automation}, year={2010}, pages={729-736} }</t>
  </si>
  <si>
    <t>@article{Sturm2010OperatingAO, title={Operating articulated objects based on experience}, author={J{\"u}rgen Sturm and Advait Jain and Cyrill Stachniss and Charles C. Kemp and Wolfram Burgard}, journal={2010 IEEE/RSJ International Conference on Intelligent Robots and Systems}, year={2010}, pages={2739-2744} }</t>
  </si>
  <si>
    <t>@article{Jain2009PullingON, title={Pulling open novel doors and drawers with equilibrium point control}, author={Advait Jain and Charles C. Kemp}, journal={2009 9th IEEE-RAS International Conference on Humanoid Robots}, year={2009}, pages={498-505} }</t>
  </si>
  <si>
    <t>@inproceedings{Jain2008BehaviorsFR, title={Behaviors for Robust Door Opening and Doorway Traversal with a Force-Sensing Mobile Manipulator}, author={Advait Jain and Charles C. Kemp}, year={2008} }</t>
  </si>
  <si>
    <t>State machine is given
Study of failure 
read conclusion of this paper</t>
  </si>
  <si>
    <t>@inproceedings{Ott2005EmployingCI, title={Employing Cartesian Impedance Control for the Opening of a Door : A Case Study in Mobile Manipulation}, author={Christian Ott and Berthold B{\"a}uml and Christoph Borst and G. Hirzinger}, year={2005} }</t>
  </si>
  <si>
    <t>@article{Prats2008CompliantII, title={Compliant interaction in household environments by the Armar-III humanoid robot}, author={Mario Prats and Steven Wieland and Tamim Asfour and Angel P. del Pobil and R{\"u}diger Dillmann}, journal={Humanoids 2008 - 8th IEEE-RAS International Conference on Humanoid Robots}, year={2008}, pages={475-480} }</t>
  </si>
  <si>
    <t>@inproceedings{Petrovskaya2007ProbabilisticMM, title={Probabilistic Mobile Manipulation in Dynamic Environments, with Application to Opening Doors}, author={Anna Petrovskaya and Andrew Y. Ng}, booktitle={IJCAI}, year={2007} }</t>
  </si>
  <si>
    <t>@article{Pillai2014LearningAM, title={Learning Articulated Motions From Visual Demonstration}, author={Sudeep Pillai and Matthew R. Walter and Seth J. Teller}, journal={ArXiv}, year={2014}, volume={abs/1502.01659} }</t>
  </si>
  <si>
    <t>@article{Anguelov2004DetectingAM, title={Detecting and modeling doors with mobile robots}, author={Dragomir Anguelov and Daphne Koller and Evan Parker and Sebastian Thrun}, journal={IEEE International Conference on Robotics and Automation, 2004. Proceedings. ICRA '04. 2004}, year={2004}, volume={4}, pages={3777-3784 Vol.4} }</t>
  </si>
  <si>
    <t>@article{Petersson2000HighlevelCO, title={High-level control of a mobile manipulator for door opening}, author={Lars Petersson and David J. Austin and Danica Kragic}, journal={Proceedings. 2000 IEEE/RSJ International Conference on Intelligent Robots and Systems (IROS 2000) (Cat. No.00CH37113)}, year={2000}, volume={3}, pages={2333-2338 vol.3} }</t>
  </si>
  <si>
    <t>@article{Niemeyer1997ASS, title={A simple strategy for opening an unknown door}, author={G{\"u}nter Niemeyer and Jean-Jacques E. Slotine}, journal={Proceedings of International Conference on Robotics and Automation}, year={1997}, volume={2}, pages={1448-1453 vol.2} }</t>
  </si>
  <si>
    <t>@article{Nagatani1994DesigningAB, title={Designing a behavior to open a door and to pass through a door-way using a mobile robot equipped with a manipulator}, author={Keiji Nagatani and Shin'ichi Yuta}, journal={Proceedings of IEEE/RSJ International Conference on Intelligent Robots and Systems (IROS'94)}, year={1994}, volume={2}, pages={847-853 vol.2} }</t>
  </si>
  <si>
    <t>Motion planning</t>
  </si>
  <si>
    <t>http://proceedings.mlr.press/v87/kalashnikov18a/kalashnikov18a.pdf</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</si>
</sst>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rgb="FF000000"/>
      <name val="Times New Roman"/>
    </font>
    <font>
      <b/>
      <sz val="14.0"/>
      <color rgb="FFFFFFFF"/>
      <name val="Calibri"/>
    </font>
    <font>
      <b/>
      <sz val="10.0"/>
      <color rgb="FFFFFFFF"/>
      <name val="Times New Roman"/>
    </font>
    <font>
      <b/>
      <u/>
      <sz val="14.0"/>
      <color rgb="FF0000FF"/>
      <name val="Calibri"/>
    </font>
    <font>
      <b/>
      <sz val="14.0"/>
      <name val="Calibri"/>
    </font>
    <font>
      <b/>
    </font>
    <font>
      <b/>
      <u/>
      <color rgb="FF0000FF"/>
    </font>
    <font>
      <b/>
      <u/>
      <sz val="14.0"/>
      <color rgb="FF0000FF"/>
      <name val="Calibri"/>
    </font>
    <font>
      <b/>
      <sz val="10.0"/>
      <name val="Times New Roman"/>
    </font>
    <font>
      <sz val="11.0"/>
      <color rgb="FF2E414F"/>
      <name val="Arial"/>
    </font>
    <font>
      <b/>
      <u/>
      <sz val="10.0"/>
      <color rgb="FF0000FF"/>
      <name val="Times New Roman"/>
    </font>
    <font>
      <b/>
      <u/>
      <color rgb="FF0000FF"/>
    </font>
    <font>
      <b/>
      <u/>
      <sz val="14.0"/>
      <color rgb="FF0000FF"/>
      <name val="Calibri"/>
    </font>
    <font>
      <b/>
      <u/>
      <sz val="10.0"/>
      <color rgb="FF0000FF"/>
      <name val="Times New Roman"/>
    </font>
    <font>
      <b/>
      <u/>
      <sz val="10.0"/>
      <color rgb="FF0000FF"/>
      <name val="Times New Roman"/>
    </font>
    <font>
      <b/>
      <strike/>
      <u/>
      <sz val="10.0"/>
      <color rgb="FF0000FF"/>
      <name val="Times New Roman"/>
    </font>
    <font>
      <sz val="10.0"/>
      <name val="Times New Roman"/>
    </font>
    <font>
      <b/>
      <u/>
      <sz val="10.0"/>
      <name val="Times New Roman"/>
    </font>
    <font>
      <b/>
      <u/>
      <sz val="10.0"/>
      <color rgb="FF0000FF"/>
      <name val="Times New Roman"/>
    </font>
    <font>
      <b/>
      <u/>
      <sz val="10.0"/>
      <color rgb="FF0000FF"/>
      <name val="Times New Roman"/>
    </font>
    <font>
      <b/>
      <strike/>
      <u/>
      <sz val="10.0"/>
      <name val="Times New Roman"/>
    </font>
    <font>
      <b/>
      <strike/>
      <u/>
      <sz val="10.0"/>
      <name val="Times New Roman"/>
    </font>
    <font>
      <b/>
      <strike/>
      <u/>
      <sz val="10.0"/>
      <name val="Times New Roman"/>
    </font>
    <font>
      <b/>
      <strike/>
      <u/>
      <sz val="10.0"/>
      <color rgb="FF0000FF"/>
      <name val="Times New Roman"/>
    </font>
    <font>
      <sz val="11.0"/>
      <color rgb="FF2E414F"/>
      <name val="Monospace"/>
    </font>
    <font>
      <b/>
      <u/>
      <sz val="14.0"/>
      <color rgb="FF0000FF"/>
      <name val="Calibri"/>
    </font>
    <font>
      <b/>
      <u/>
      <sz val="14.0"/>
      <color rgb="FF0000FF"/>
      <name val="Calibri"/>
    </font>
    <font>
      <b/>
      <sz val="12.0"/>
      <color rgb="FFFFFFFF"/>
      <name val="Times New Roman"/>
    </font>
    <font>
      <sz val="12.0"/>
      <name val="Times New Roman"/>
    </font>
    <font>
      <b/>
      <u/>
      <sz val="12.0"/>
      <color rgb="FF0000FF"/>
      <name val="Times New Roman"/>
    </font>
    <font>
      <b/>
      <u/>
      <color rgb="FF0000FF"/>
    </font>
    <font>
      <sz val="14.0"/>
      <name val="Calibri"/>
    </font>
  </fonts>
  <fills count="6">
    <fill>
      <patternFill patternType="none"/>
    </fill>
    <fill>
      <patternFill patternType="lightGray"/>
    </fill>
    <fill>
      <patternFill patternType="solid">
        <fgColor rgb="FFBDBDBD"/>
        <bgColor rgb="FFBDBDBD"/>
      </patternFill>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3" fontId="3" numFmtId="0" xfId="0" applyAlignment="1" applyFont="1">
      <alignment horizontal="center" readingOrder="0" vertical="center"/>
    </xf>
    <xf borderId="0" fillId="3" fontId="2" numFmtId="0" xfId="0" applyAlignment="1" applyFont="1">
      <alignment horizontal="center" vertical="center"/>
    </xf>
    <xf borderId="0" fillId="2" fontId="1" numFmtId="0" xfId="0" applyAlignment="1" applyFont="1">
      <alignment horizontal="center" vertical="center"/>
    </xf>
    <xf borderId="0" fillId="4" fontId="1" numFmtId="0" xfId="0" applyAlignment="1" applyFill="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4" fontId="1" numFmtId="0" xfId="0" applyAlignment="1" applyFont="1">
      <alignment horizontal="center" vertical="center"/>
    </xf>
    <xf borderId="0" fillId="3" fontId="3" numFmtId="0" xfId="0" applyAlignment="1" applyFont="1">
      <alignment horizontal="center" vertical="center"/>
    </xf>
    <xf borderId="0" fillId="5" fontId="1" numFmtId="0" xfId="0" applyAlignment="1" applyFill="1" applyFont="1">
      <alignment horizontal="center" readingOrder="0" vertical="center"/>
    </xf>
    <xf borderId="0" fillId="0" fontId="6" numFmtId="0" xfId="0" applyAlignment="1" applyFont="1">
      <alignment horizontal="center" vertical="center"/>
    </xf>
    <xf borderId="0" fillId="0" fontId="7" numFmtId="0" xfId="0" applyAlignment="1" applyFont="1">
      <alignment horizontal="center" readingOrder="0" vertical="center"/>
    </xf>
    <xf borderId="0" fillId="0" fontId="8" numFmtId="0" xfId="0" applyAlignment="1" applyFont="1">
      <alignment horizontal="center" readingOrder="0" vertical="center"/>
    </xf>
    <xf borderId="0" fillId="0" fontId="6" numFmtId="0" xfId="0" applyAlignment="1" applyFont="1">
      <alignment horizontal="center" readingOrder="0" vertical="center"/>
    </xf>
    <xf borderId="0" fillId="5" fontId="1" numFmtId="0" xfId="0" applyAlignment="1" applyFont="1">
      <alignment horizontal="center" vertical="center"/>
    </xf>
    <xf borderId="0" fillId="4" fontId="9" numFmtId="0" xfId="0" applyAlignment="1" applyFont="1">
      <alignment horizontal="center" readingOrder="0" vertical="center"/>
    </xf>
    <xf borderId="0" fillId="4" fontId="10" numFmtId="0" xfId="0" applyAlignment="1" applyFont="1">
      <alignment readingOrder="0"/>
    </xf>
    <xf borderId="0" fillId="4" fontId="11" numFmtId="0" xfId="0" applyAlignment="1" applyFont="1">
      <alignment horizontal="center" readingOrder="0" vertical="center"/>
    </xf>
    <xf borderId="0" fillId="4" fontId="9" numFmtId="0" xfId="0" applyAlignment="1" applyFont="1">
      <alignment horizontal="center" readingOrder="0" vertical="center"/>
    </xf>
    <xf borderId="0" fillId="0" fontId="12" numFmtId="0" xfId="0" applyAlignment="1" applyFont="1">
      <alignment horizontal="center" readingOrder="0" vertical="center"/>
    </xf>
    <xf borderId="0" fillId="4" fontId="9" numFmtId="0" xfId="0" applyAlignment="1" applyFont="1">
      <alignment horizontal="center" vertical="center"/>
    </xf>
    <xf borderId="0" fillId="0" fontId="13" numFmtId="0" xfId="0" applyAlignment="1" applyFont="1">
      <alignment horizontal="center" readingOrder="0" vertical="center"/>
    </xf>
    <xf borderId="0" fillId="5" fontId="9" numFmtId="0" xfId="0" applyAlignment="1" applyFont="1">
      <alignment horizontal="center" readingOrder="0" vertical="center"/>
    </xf>
    <xf borderId="0" fillId="5" fontId="14" numFmtId="0" xfId="0" applyAlignment="1" applyFont="1">
      <alignment horizontal="center" readingOrder="0" vertical="center"/>
    </xf>
    <xf borderId="0" fillId="5" fontId="9" numFmtId="0" xfId="0" applyAlignment="1" applyFont="1">
      <alignment horizontal="center" readingOrder="0" vertical="center"/>
    </xf>
    <xf borderId="0" fillId="5" fontId="9" numFmtId="0" xfId="0" applyAlignment="1" applyFont="1">
      <alignment horizontal="center" vertical="center"/>
    </xf>
    <xf borderId="0" fillId="4" fontId="9" numFmtId="0" xfId="0" applyAlignment="1" applyFont="1">
      <alignment horizontal="center" readingOrder="0"/>
    </xf>
    <xf borderId="0" fillId="4" fontId="15" numFmtId="0" xfId="0" applyAlignment="1" applyFont="1">
      <alignment horizontal="center" readingOrder="0"/>
    </xf>
    <xf borderId="0" fillId="5" fontId="16" numFmtId="0" xfId="0" applyAlignment="1" applyFont="1">
      <alignment horizontal="center" readingOrder="0" vertical="center"/>
    </xf>
    <xf borderId="0" fillId="5" fontId="17" numFmtId="0" xfId="0" applyAlignment="1" applyFont="1">
      <alignment horizontal="center" readingOrder="0" vertical="center"/>
    </xf>
    <xf borderId="0" fillId="4" fontId="18" numFmtId="0" xfId="0" applyAlignment="1" applyFont="1">
      <alignment horizontal="center" readingOrder="0" vertical="center"/>
    </xf>
    <xf borderId="0" fillId="4" fontId="19" numFmtId="0" xfId="0" applyAlignment="1" applyFont="1">
      <alignment horizontal="center" readingOrder="0" vertical="center"/>
    </xf>
    <xf borderId="0" fillId="4" fontId="20" numFmtId="0" xfId="0" applyAlignment="1" applyFont="1">
      <alignment horizontal="center" readingOrder="0" vertical="center"/>
    </xf>
    <xf borderId="0" fillId="4" fontId="9" numFmtId="0" xfId="0" applyAlignment="1" applyFont="1">
      <alignment horizontal="center" vertical="center"/>
    </xf>
    <xf borderId="0" fillId="5" fontId="21" numFmtId="0" xfId="0" applyAlignment="1" applyFont="1">
      <alignment horizontal="center" readingOrder="0" vertical="center"/>
    </xf>
    <xf borderId="0" fillId="5" fontId="22" numFmtId="0" xfId="0" applyAlignment="1" applyFont="1">
      <alignment horizontal="center" readingOrder="0" vertical="center"/>
    </xf>
    <xf borderId="0" fillId="5" fontId="23" numFmtId="0" xfId="0" applyAlignment="1" applyFont="1">
      <alignment horizontal="center" vertical="center"/>
    </xf>
    <xf borderId="0" fillId="4" fontId="24" numFmtId="0" xfId="0" applyAlignment="1" applyFont="1">
      <alignment horizontal="center" readingOrder="0" vertical="center"/>
    </xf>
    <xf borderId="0" fillId="4" fontId="25" numFmtId="0" xfId="0" applyAlignment="1" applyFont="1">
      <alignment readingOrder="0"/>
    </xf>
    <xf borderId="0" fillId="0" fontId="5" numFmtId="0" xfId="0" applyAlignment="1" applyFont="1">
      <alignment horizontal="center"/>
    </xf>
    <xf borderId="0" fillId="0" fontId="26" numFmtId="0" xfId="0" applyAlignment="1" applyFont="1">
      <alignment horizontal="center" readingOrder="0"/>
    </xf>
    <xf borderId="0" fillId="0" fontId="27" numFmtId="0" xfId="0" applyAlignment="1" applyFont="1">
      <alignment horizontal="center" readingOrder="0"/>
    </xf>
    <xf borderId="0" fillId="3" fontId="28" numFmtId="0" xfId="0" applyAlignment="1" applyFont="1">
      <alignment horizontal="center" readingOrder="0" vertical="center"/>
    </xf>
    <xf borderId="0" fillId="3" fontId="28" numFmtId="0" xfId="0" applyAlignment="1" applyFont="1">
      <alignment horizontal="center" vertical="center"/>
    </xf>
    <xf borderId="0" fillId="0" fontId="29" numFmtId="0" xfId="0" applyFont="1"/>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center"/>
    </xf>
    <xf borderId="0" fillId="0" fontId="32" numFmtId="0" xfId="0" applyAlignment="1" applyFont="1">
      <alignment horizontal="center" readingOrder="0"/>
    </xf>
  </cellXfs>
  <cellStyles count="1">
    <cellStyle xfId="0" name="Normal" builtinId="0"/>
  </cellStyles>
  <dxfs count="4">
    <dxf>
      <font/>
      <fill>
        <patternFill patternType="solid">
          <fgColor rgb="FFB7E1CD"/>
          <bgColor rgb="FFB7E1CD"/>
        </patternFill>
      </fill>
      <border/>
    </dxf>
    <dxf>
      <font/>
      <fill>
        <patternFill patternType="solid">
          <fgColor rgb="FFF9CB9C"/>
          <bgColor rgb="FFF9CB9C"/>
        </patternFill>
      </fill>
      <border/>
    </dxf>
    <dxf>
      <font/>
      <fill>
        <patternFill patternType="solid">
          <fgColor rgb="FFC9DAF8"/>
          <bgColor rgb="FFC9DAF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bn_sv5A1Bh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nada.kth.se/~ann/exjobb/isac_arnekvist.pdf" TargetMode="External"/><Relationship Id="rId2" Type="http://schemas.openxmlformats.org/officeDocument/2006/relationships/hyperlink" Target="https://www.mdpi.com/2218-6581/8/1/4/ht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PX4-1lBf5VY" TargetMode="External"/><Relationship Id="rId2" Type="http://schemas.openxmlformats.org/officeDocument/2006/relationships/hyperlink" Target="https://nbviewer.jupyter.org/github/AlexanderFabisch/PyDMP/blob/master/DMP.ipynb" TargetMode="External"/><Relationship Id="rId3" Type="http://schemas.openxmlformats.org/officeDocument/2006/relationships/hyperlink" Target="https://github.com/griffbr" TargetMode="External"/><Relationship Id="rId4" Type="http://schemas.openxmlformats.org/officeDocument/2006/relationships/hyperlink" Target="https://icml.cc/2015/tutorials/PolicySearch.pdf" TargetMode="External"/><Relationship Id="rId5" Type="http://schemas.openxmlformats.org/officeDocument/2006/relationships/hyperlink" Target="https://arxiv.org/pdf/1610.00633.pdf"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oceedings.mlr.press/v87/kalashnikov18a/kalashnikov18a.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0.57"/>
    <col customWidth="1" min="2" max="2" width="32.71"/>
    <col customWidth="1" min="3" max="3" width="62.0"/>
    <col customWidth="1" min="4" max="4" width="17.57"/>
    <col customWidth="1" min="5" max="5" width="11.57"/>
    <col customWidth="1" min="6" max="6" width="15.71"/>
    <col customWidth="1" min="7" max="8" width="13.29"/>
    <col customWidth="1" min="9" max="13" width="10.0"/>
    <col customWidth="1" min="14" max="14" width="9.0"/>
    <col customWidth="1" min="15" max="16" width="11.14"/>
    <col customWidth="1" min="17" max="17" width="9.0"/>
    <col customWidth="1" min="18" max="19" width="13.14"/>
    <col customWidth="1" min="20" max="20" width="16.29"/>
    <col customWidth="1" min="21" max="21" width="14.86"/>
    <col customWidth="1" min="22" max="22" width="15.86"/>
    <col customWidth="1" min="23" max="23" width="17.71"/>
    <col customWidth="1" min="24" max="25" width="15.86"/>
    <col customWidth="1" min="26" max="26" width="48.86"/>
    <col customWidth="1" min="27" max="27" width="44.71"/>
  </cols>
  <sheetData>
    <row r="1" ht="17.25" customHeight="1">
      <c r="A1" s="1"/>
      <c r="B1" s="1"/>
      <c r="C1" s="1" t="s">
        <v>0</v>
      </c>
      <c r="D1" s="1" t="s">
        <v>1</v>
      </c>
      <c r="E1" s="1" t="s">
        <v>2</v>
      </c>
      <c r="N1" s="1" t="s">
        <v>3</v>
      </c>
      <c r="T1" s="1" t="s">
        <v>4</v>
      </c>
      <c r="V1" s="1" t="s">
        <v>5</v>
      </c>
      <c r="Z1" s="1" t="s">
        <v>6</v>
      </c>
      <c r="AA1" s="5"/>
      <c r="AB1" s="5"/>
      <c r="AC1" s="5"/>
      <c r="AD1" s="5"/>
      <c r="AE1" s="5"/>
      <c r="AF1" s="5"/>
      <c r="AG1" s="5"/>
      <c r="AH1" s="5"/>
      <c r="AI1" s="5"/>
      <c r="AJ1" s="5"/>
      <c r="AK1" s="5"/>
      <c r="AL1" s="5"/>
      <c r="AM1" s="5"/>
      <c r="AN1" s="5"/>
      <c r="AO1" s="5"/>
      <c r="AP1" s="5"/>
    </row>
    <row r="2" ht="17.25" customHeight="1">
      <c r="A2" s="6"/>
      <c r="B2" s="6"/>
      <c r="C2" s="6"/>
      <c r="D2" s="6"/>
      <c r="E2" s="6" t="s">
        <v>7</v>
      </c>
      <c r="I2" s="6" t="s">
        <v>8</v>
      </c>
      <c r="K2" s="6" t="s">
        <v>9</v>
      </c>
      <c r="N2" s="6" t="s">
        <v>10</v>
      </c>
      <c r="R2" s="6"/>
      <c r="S2" s="6"/>
      <c r="T2" s="10"/>
      <c r="U2" s="10"/>
      <c r="V2" s="10"/>
      <c r="W2" s="10"/>
      <c r="X2" s="10"/>
      <c r="Y2" s="10"/>
      <c r="Z2" s="10"/>
      <c r="AA2" s="10"/>
      <c r="AB2" s="10"/>
      <c r="AC2" s="10"/>
      <c r="AD2" s="10"/>
      <c r="AE2" s="10"/>
      <c r="AF2" s="10"/>
      <c r="AG2" s="10"/>
      <c r="AH2" s="10"/>
      <c r="AI2" s="10"/>
      <c r="AJ2" s="10"/>
      <c r="AK2" s="10"/>
      <c r="AL2" s="10"/>
      <c r="AM2" s="10"/>
      <c r="AN2" s="10"/>
      <c r="AO2" s="10"/>
      <c r="AP2" s="10"/>
    </row>
    <row r="3" ht="17.25" customHeight="1">
      <c r="A3" s="12" t="s">
        <v>11</v>
      </c>
      <c r="B3" s="12"/>
      <c r="C3" s="12"/>
      <c r="D3" s="12"/>
      <c r="E3" s="12" t="s">
        <v>12</v>
      </c>
      <c r="F3" s="12" t="s">
        <v>13</v>
      </c>
      <c r="G3" s="12" t="s">
        <v>14</v>
      </c>
      <c r="H3" s="12" t="s">
        <v>15</v>
      </c>
      <c r="I3" s="12" t="s">
        <v>16</v>
      </c>
      <c r="J3" s="12" t="s">
        <v>17</v>
      </c>
      <c r="K3" s="12" t="s">
        <v>18</v>
      </c>
      <c r="L3" s="12" t="s">
        <v>19</v>
      </c>
      <c r="M3" s="12" t="s">
        <v>20</v>
      </c>
      <c r="N3" s="12" t="s">
        <v>21</v>
      </c>
      <c r="O3" s="12" t="s">
        <v>22</v>
      </c>
      <c r="P3" s="12" t="s">
        <v>23</v>
      </c>
      <c r="Q3" s="12" t="s">
        <v>24</v>
      </c>
      <c r="R3" s="12" t="s">
        <v>25</v>
      </c>
      <c r="S3" s="12" t="s">
        <v>26</v>
      </c>
      <c r="T3" s="12" t="s">
        <v>27</v>
      </c>
      <c r="U3" s="12" t="s">
        <v>28</v>
      </c>
      <c r="V3" s="12" t="s">
        <v>29</v>
      </c>
      <c r="W3" s="12" t="s">
        <v>30</v>
      </c>
      <c r="X3" s="12" t="s">
        <v>31</v>
      </c>
      <c r="Y3" s="12" t="s">
        <v>32</v>
      </c>
      <c r="Z3" s="17"/>
      <c r="AA3" s="17"/>
      <c r="AB3" s="17"/>
      <c r="AC3" s="17"/>
      <c r="AD3" s="17"/>
      <c r="AE3" s="17"/>
      <c r="AF3" s="17"/>
      <c r="AG3" s="17"/>
      <c r="AH3" s="17"/>
      <c r="AI3" s="17"/>
      <c r="AJ3" s="17"/>
      <c r="AK3" s="17"/>
      <c r="AL3" s="17"/>
      <c r="AM3" s="17"/>
      <c r="AN3" s="17"/>
      <c r="AO3" s="17"/>
      <c r="AP3" s="17"/>
    </row>
    <row r="4" ht="17.25" customHeight="1">
      <c r="A4" s="18"/>
      <c r="B4" s="19" t="s">
        <v>33</v>
      </c>
      <c r="C4" s="20" t="str">
        <f>HYPERLINK("https://arxiv.org/pdf/1902.09051.pdf","A Versatile Framework for Robust and Adaptive Door Operation
with a Mobile Manipulator Robot")</f>
        <v>A Versatile Framework for Robust and Adaptive Door Operation
with a Mobile Manipulator Robot</v>
      </c>
      <c r="D4" s="21">
        <v>2019.0</v>
      </c>
      <c r="E4" s="21" t="s">
        <v>35</v>
      </c>
      <c r="F4" s="21" t="s">
        <v>35</v>
      </c>
      <c r="G4" s="21"/>
      <c r="H4" s="21"/>
      <c r="I4" s="21" t="s">
        <v>35</v>
      </c>
      <c r="J4" s="21" t="s">
        <v>35</v>
      </c>
      <c r="K4" s="21" t="s">
        <v>35</v>
      </c>
      <c r="L4" s="21"/>
      <c r="M4" s="21" t="s">
        <v>35</v>
      </c>
      <c r="N4" s="21" t="s">
        <v>35</v>
      </c>
      <c r="O4" s="21"/>
      <c r="P4" s="21" t="s">
        <v>35</v>
      </c>
      <c r="Q4" s="23"/>
      <c r="R4" s="23"/>
      <c r="S4" s="23"/>
      <c r="T4" s="21" t="s">
        <v>35</v>
      </c>
      <c r="U4" s="23"/>
      <c r="V4" s="21" t="s">
        <v>35</v>
      </c>
      <c r="W4" s="21" t="s">
        <v>35</v>
      </c>
      <c r="X4" s="21"/>
      <c r="Y4" s="21" t="s">
        <v>35</v>
      </c>
      <c r="Z4" s="23"/>
      <c r="AA4" s="23"/>
      <c r="AB4" s="23"/>
      <c r="AC4" s="23"/>
      <c r="AD4" s="23"/>
      <c r="AE4" s="23"/>
      <c r="AF4" s="23"/>
      <c r="AG4" s="23"/>
      <c r="AH4" s="23"/>
      <c r="AI4" s="23"/>
      <c r="AJ4" s="23"/>
      <c r="AK4" s="23"/>
      <c r="AL4" s="23"/>
      <c r="AM4" s="23"/>
      <c r="AN4" s="23"/>
      <c r="AO4" s="23"/>
      <c r="AP4" s="23"/>
    </row>
    <row r="5" ht="17.25" customHeight="1">
      <c r="A5" s="25" t="s">
        <v>38</v>
      </c>
      <c r="B5" s="19" t="s">
        <v>40</v>
      </c>
      <c r="C5" s="26" t="str">
        <f>HYPERLINK("https://arxiv.org/pdf/1908.01887v1.pdf","DoorGym: A Scalable Door Opening Environment
and Baseline Agent")</f>
        <v>DoorGym: A Scalable Door Opening Environment
and Baseline Agent</v>
      </c>
      <c r="D5" s="27">
        <v>2019.0</v>
      </c>
      <c r="E5" s="28"/>
      <c r="F5" s="28"/>
      <c r="G5" s="28"/>
      <c r="H5" s="28"/>
      <c r="I5" s="28"/>
      <c r="J5" s="28"/>
      <c r="K5" s="28"/>
      <c r="L5" s="28"/>
      <c r="M5" s="28"/>
      <c r="N5" s="28"/>
      <c r="O5" s="28"/>
      <c r="P5" s="28"/>
      <c r="Q5" s="27" t="s">
        <v>35</v>
      </c>
      <c r="R5" s="28"/>
      <c r="S5" s="28"/>
      <c r="T5" s="28"/>
      <c r="U5" s="28"/>
      <c r="V5" s="28"/>
      <c r="W5" s="27" t="s">
        <v>35</v>
      </c>
      <c r="X5" s="27"/>
      <c r="Y5" s="27" t="s">
        <v>35</v>
      </c>
      <c r="Z5" s="28"/>
      <c r="AA5" s="28"/>
      <c r="AB5" s="28"/>
      <c r="AC5" s="28"/>
      <c r="AD5" s="28"/>
      <c r="AE5" s="28"/>
      <c r="AF5" s="28"/>
      <c r="AG5" s="28"/>
      <c r="AH5" s="28"/>
      <c r="AI5" s="28"/>
      <c r="AJ5" s="28"/>
      <c r="AK5" s="28"/>
      <c r="AL5" s="28"/>
      <c r="AM5" s="28"/>
      <c r="AN5" s="28"/>
      <c r="AO5" s="28"/>
      <c r="AP5" s="28"/>
    </row>
    <row r="6" ht="17.25" customHeight="1">
      <c r="A6" s="29" t="s">
        <v>44</v>
      </c>
      <c r="B6" s="19" t="s">
        <v>45</v>
      </c>
      <c r="C6" s="30" t="str">
        <f>HYPERLINK("http://www.ais.shinshu-u.ac.jp/~nagahama/PDF/2018iros-nagahama.pdf","Estimating Door Shape and Manipulation Model for Daily Assistive 
Robots based on the Integration of Visual and Touch Information
")</f>
        <v>Estimating Door Shape and Manipulation Model for Daily Assistive 
Robots based on the Integration of Visual and Touch Information
</v>
      </c>
      <c r="D6" s="21">
        <v>2018.0</v>
      </c>
      <c r="E6" s="23"/>
      <c r="F6" s="21" t="s">
        <v>35</v>
      </c>
      <c r="G6" s="23"/>
      <c r="H6" s="23"/>
      <c r="I6" s="23"/>
      <c r="J6" s="23"/>
      <c r="K6" s="23"/>
      <c r="L6" s="21" t="s">
        <v>35</v>
      </c>
      <c r="M6" s="21" t="s">
        <v>35</v>
      </c>
      <c r="N6" s="21" t="s">
        <v>35</v>
      </c>
      <c r="O6" s="23"/>
      <c r="P6" s="23"/>
      <c r="Q6" s="23"/>
      <c r="R6" s="21"/>
      <c r="S6" s="21"/>
      <c r="T6" s="21"/>
      <c r="U6" s="21" t="s">
        <v>35</v>
      </c>
      <c r="V6" s="21"/>
      <c r="W6" s="21" t="s">
        <v>35</v>
      </c>
      <c r="X6" s="21"/>
      <c r="Y6" s="21"/>
      <c r="Z6" s="23"/>
      <c r="AA6" s="23"/>
      <c r="AB6" s="23"/>
      <c r="AC6" s="23"/>
      <c r="AD6" s="23"/>
      <c r="AE6" s="23"/>
      <c r="AF6" s="23"/>
      <c r="AG6" s="23"/>
      <c r="AH6" s="23"/>
      <c r="AI6" s="23"/>
      <c r="AJ6" s="23"/>
      <c r="AK6" s="23"/>
      <c r="AL6" s="23"/>
      <c r="AM6" s="23"/>
      <c r="AN6" s="23"/>
      <c r="AO6" s="23"/>
      <c r="AP6" s="23"/>
    </row>
    <row r="7" ht="17.25" customHeight="1">
      <c r="A7" s="25"/>
      <c r="B7" s="25"/>
      <c r="C7" s="31" t="str">
        <f>HYPERLINK("http://www.ais.shinshu-u.ac.jp/~nagahama/PDF/2018case-nagahama.pdf","A Learning Method for a Daily Assistive Robot
for Opening and Closing Doors Based on Simple Instructions")</f>
        <v>A Learning Method for a Daily Assistive Robot
for Opening and Closing Doors Based on Simple Instructions</v>
      </c>
      <c r="D7" s="27">
        <v>2018.0</v>
      </c>
      <c r="E7" s="28"/>
      <c r="F7" s="27" t="s">
        <v>35</v>
      </c>
      <c r="G7" s="28"/>
      <c r="H7" s="28"/>
      <c r="I7" s="27" t="s">
        <v>35</v>
      </c>
      <c r="J7" s="28"/>
      <c r="K7" s="28"/>
      <c r="L7" s="27" t="s">
        <v>35</v>
      </c>
      <c r="M7" s="27" t="s">
        <v>35</v>
      </c>
      <c r="N7" s="27" t="s">
        <v>35</v>
      </c>
      <c r="O7" s="28"/>
      <c r="P7" s="28"/>
      <c r="Q7" s="28"/>
      <c r="R7" s="28"/>
      <c r="S7" s="28"/>
      <c r="T7" s="28"/>
      <c r="U7" s="27" t="s">
        <v>35</v>
      </c>
      <c r="V7" s="28"/>
      <c r="W7" s="27" t="s">
        <v>35</v>
      </c>
      <c r="X7" s="28"/>
      <c r="Y7" s="28"/>
      <c r="Z7" s="27"/>
      <c r="AA7" s="28"/>
      <c r="AB7" s="28"/>
      <c r="AC7" s="28"/>
      <c r="AD7" s="28"/>
      <c r="AE7" s="28"/>
      <c r="AF7" s="28"/>
      <c r="AG7" s="28"/>
      <c r="AH7" s="28"/>
      <c r="AI7" s="28"/>
      <c r="AJ7" s="28"/>
      <c r="AK7" s="28"/>
      <c r="AL7" s="28"/>
      <c r="AM7" s="28"/>
      <c r="AN7" s="28"/>
      <c r="AO7" s="28"/>
      <c r="AP7" s="28"/>
    </row>
    <row r="8" ht="17.25" customHeight="1">
      <c r="A8" s="18"/>
      <c r="B8" s="19" t="s">
        <v>46</v>
      </c>
      <c r="C8" s="20" t="str">
        <f>HYPERLINK("https://www.semanticscholar.org/paper/Door-opening-by-joining-reinforcement-learning-and-Nemec-Zlajpah/3e1c2785d5268217a8ea2c18ed6b9f5773ebd46a","Door opening by joining reinforcement learning and intelligent control
")</f>
        <v>Door opening by joining reinforcement learning and intelligent control
</v>
      </c>
      <c r="D8" s="21">
        <v>2017.0</v>
      </c>
      <c r="E8" s="23"/>
      <c r="F8" s="23"/>
      <c r="G8" s="23"/>
      <c r="H8" s="23"/>
      <c r="I8" s="21"/>
      <c r="J8" s="23"/>
      <c r="K8" s="23"/>
      <c r="L8" s="23"/>
      <c r="M8" s="23"/>
      <c r="N8" s="21" t="s">
        <v>35</v>
      </c>
      <c r="O8" s="23"/>
      <c r="P8" s="23"/>
      <c r="Q8" s="21" t="s">
        <v>35</v>
      </c>
      <c r="R8" s="23"/>
      <c r="S8" s="23"/>
      <c r="T8" s="21" t="s">
        <v>35</v>
      </c>
      <c r="U8" s="23"/>
      <c r="V8" s="23"/>
      <c r="W8" s="21" t="s">
        <v>35</v>
      </c>
      <c r="X8" s="21" t="s">
        <v>35</v>
      </c>
      <c r="Y8" s="21" t="s">
        <v>35</v>
      </c>
      <c r="Z8" s="21" t="s">
        <v>47</v>
      </c>
      <c r="AA8" s="23"/>
      <c r="AB8" s="23"/>
      <c r="AC8" s="23"/>
      <c r="AD8" s="23"/>
      <c r="AE8" s="23"/>
      <c r="AF8" s="23"/>
      <c r="AG8" s="23"/>
      <c r="AH8" s="23"/>
      <c r="AI8" s="23"/>
      <c r="AJ8" s="23"/>
      <c r="AK8" s="23"/>
      <c r="AL8" s="23"/>
      <c r="AM8" s="23"/>
      <c r="AN8" s="23"/>
      <c r="AO8" s="23"/>
      <c r="AP8" s="23"/>
    </row>
    <row r="9" ht="17.25" customHeight="1">
      <c r="A9" s="25"/>
      <c r="B9" s="19" t="s">
        <v>48</v>
      </c>
      <c r="C9" s="26" t="str">
        <f>HYPERLINK("https://www.semanticscholar.org/paper/Design-and-implementation-of-a-mobile-robot-with-Su-Chen/957cbe90130c85ffa610a31df072680134fbdd46","Design and implementation of a mobile robot with autonomous door opening ability
")</f>
        <v>Design and implementation of a mobile robot with autonomous door opening ability
</v>
      </c>
      <c r="D9" s="27">
        <v>2017.0</v>
      </c>
      <c r="E9" s="27" t="s">
        <v>35</v>
      </c>
      <c r="F9" s="28"/>
      <c r="G9" s="28"/>
      <c r="H9" s="28"/>
      <c r="I9" s="27" t="s">
        <v>35</v>
      </c>
      <c r="J9" s="27" t="s">
        <v>35</v>
      </c>
      <c r="K9" s="27" t="s">
        <v>35</v>
      </c>
      <c r="L9" s="27" t="s">
        <v>35</v>
      </c>
      <c r="M9" s="27" t="s">
        <v>35</v>
      </c>
      <c r="N9" s="28"/>
      <c r="O9" s="28"/>
      <c r="P9" s="28"/>
      <c r="Q9" s="28"/>
      <c r="R9" s="27" t="s">
        <v>35</v>
      </c>
      <c r="S9" s="28"/>
      <c r="T9" s="28"/>
      <c r="U9" s="28"/>
      <c r="V9" s="28"/>
      <c r="W9" s="28"/>
      <c r="X9" s="28"/>
      <c r="Y9" s="28"/>
      <c r="Z9" s="27" t="s">
        <v>49</v>
      </c>
      <c r="AA9" s="28"/>
      <c r="AB9" s="28"/>
      <c r="AC9" s="28"/>
      <c r="AD9" s="28"/>
      <c r="AE9" s="28"/>
      <c r="AF9" s="28"/>
      <c r="AG9" s="28"/>
      <c r="AH9" s="28"/>
      <c r="AI9" s="28"/>
      <c r="AJ9" s="28"/>
      <c r="AK9" s="28"/>
      <c r="AL9" s="28"/>
      <c r="AM9" s="28"/>
      <c r="AN9" s="28"/>
      <c r="AO9" s="28"/>
      <c r="AP9" s="28"/>
    </row>
    <row r="10" ht="17.25" customHeight="1">
      <c r="A10" s="18"/>
      <c r="B10" s="19" t="s">
        <v>50</v>
      </c>
      <c r="C10" s="20" t="str">
        <f>HYPERLINK("http://ais.informatik.uni-freiburg.de/publications/papers/welschehold17iros.pdf","Learning Mobile Manipulation Actions from Human Demonstrations")</f>
        <v>Learning Mobile Manipulation Actions from Human Demonstrations</v>
      </c>
      <c r="D10" s="21">
        <v>2017.0</v>
      </c>
      <c r="E10" s="23"/>
      <c r="F10" s="21" t="s">
        <v>35</v>
      </c>
      <c r="G10" s="23"/>
      <c r="H10" s="23"/>
      <c r="I10" s="21" t="s">
        <v>35</v>
      </c>
      <c r="J10" s="23"/>
      <c r="K10" s="23"/>
      <c r="L10" s="21" t="s">
        <v>35</v>
      </c>
      <c r="M10" s="21" t="s">
        <v>35</v>
      </c>
      <c r="N10" s="23"/>
      <c r="O10" s="21" t="s">
        <v>35</v>
      </c>
      <c r="P10" s="23"/>
      <c r="Q10" s="23"/>
      <c r="R10" s="23"/>
      <c r="S10" s="23"/>
      <c r="T10" s="21" t="s">
        <v>35</v>
      </c>
      <c r="U10" s="23"/>
      <c r="V10" s="23"/>
      <c r="W10" s="21" t="s">
        <v>35</v>
      </c>
      <c r="X10" s="23"/>
      <c r="Y10" s="21" t="s">
        <v>35</v>
      </c>
      <c r="Z10" s="21" t="s">
        <v>51</v>
      </c>
      <c r="AA10" s="23"/>
      <c r="AB10" s="23"/>
      <c r="AC10" s="23"/>
      <c r="AD10" s="23"/>
      <c r="AE10" s="23"/>
      <c r="AF10" s="23"/>
      <c r="AG10" s="23"/>
      <c r="AH10" s="23"/>
      <c r="AI10" s="23"/>
      <c r="AJ10" s="23"/>
      <c r="AK10" s="23"/>
      <c r="AL10" s="23"/>
      <c r="AM10" s="23"/>
      <c r="AN10" s="23"/>
      <c r="AO10" s="23"/>
      <c r="AP10" s="23"/>
    </row>
    <row r="11" ht="17.25" customHeight="1">
      <c r="A11" s="25"/>
      <c r="B11" s="19" t="s">
        <v>52</v>
      </c>
      <c r="C11" s="26" t="str">
        <f>HYPERLINK("http://orbit.dtu.dk/files/134060251/07942676.pdf","Door and cabinet recognition using convolutional neural nets and real-time method
fusion for handle detection and grasping")</f>
        <v>Door and cabinet recognition using convolutional neural nets and real-time method
fusion for handle detection and grasping</v>
      </c>
      <c r="D11" s="27">
        <v>2017.0</v>
      </c>
      <c r="E11" s="28"/>
      <c r="F11" s="28"/>
      <c r="G11" s="28"/>
      <c r="H11" s="28"/>
      <c r="I11" s="27" t="s">
        <v>35</v>
      </c>
      <c r="J11" s="27" t="s">
        <v>35</v>
      </c>
      <c r="K11" s="27" t="s">
        <v>35</v>
      </c>
      <c r="L11" s="27" t="s">
        <v>35</v>
      </c>
      <c r="M11" s="27" t="s">
        <v>35</v>
      </c>
      <c r="N11" s="28"/>
      <c r="O11" s="28"/>
      <c r="P11" s="28"/>
      <c r="Q11" s="28"/>
      <c r="R11" s="28"/>
      <c r="S11" s="28"/>
      <c r="T11" s="28"/>
      <c r="U11" s="28"/>
      <c r="V11" s="28"/>
      <c r="W11" s="28"/>
      <c r="X11" s="28"/>
      <c r="Y11" s="28"/>
      <c r="Z11" s="27" t="s">
        <v>53</v>
      </c>
      <c r="AA11" s="28"/>
      <c r="AB11" s="28"/>
      <c r="AC11" s="28"/>
      <c r="AD11" s="28"/>
      <c r="AE11" s="28"/>
      <c r="AF11" s="28"/>
      <c r="AG11" s="28"/>
      <c r="AH11" s="28"/>
      <c r="AI11" s="28"/>
      <c r="AJ11" s="28"/>
      <c r="AK11" s="28"/>
      <c r="AL11" s="28"/>
      <c r="AM11" s="28"/>
      <c r="AN11" s="28"/>
      <c r="AO11" s="28"/>
      <c r="AP11" s="28"/>
    </row>
    <row r="12" ht="17.25" customHeight="1">
      <c r="A12" s="18"/>
      <c r="B12" s="19" t="s">
        <v>54</v>
      </c>
      <c r="C12" s="20" t="str">
        <f>HYPERLINK("https://onlinelibrary.wiley.com/doi/full/10.1002/rob.21696","Developing a Robust Disaster Response Robot: CHIMP and the Robotics Challenge
")</f>
        <v>Developing a Robust Disaster Response Robot: CHIMP and the Robotics Challenge
</v>
      </c>
      <c r="D12" s="21">
        <v>2017.0</v>
      </c>
      <c r="E12" s="23"/>
      <c r="F12" s="23"/>
      <c r="G12" s="21" t="s">
        <v>35</v>
      </c>
      <c r="H12" s="23"/>
      <c r="I12" s="21" t="s">
        <v>35</v>
      </c>
      <c r="J12" s="23"/>
      <c r="K12" s="21" t="s">
        <v>35</v>
      </c>
      <c r="L12" s="21" t="s">
        <v>35</v>
      </c>
      <c r="M12" s="23"/>
      <c r="N12" s="21" t="s">
        <v>35</v>
      </c>
      <c r="O12" s="23"/>
      <c r="P12" s="23"/>
      <c r="Q12" s="23"/>
      <c r="R12" s="21"/>
      <c r="S12" s="21" t="s">
        <v>35</v>
      </c>
      <c r="T12" s="23"/>
      <c r="U12" s="21" t="s">
        <v>35</v>
      </c>
      <c r="V12" s="23"/>
      <c r="W12" s="23"/>
      <c r="X12" s="23"/>
      <c r="Y12" s="23"/>
      <c r="Z12" s="23"/>
      <c r="AA12" s="23"/>
      <c r="AB12" s="23"/>
      <c r="AC12" s="23"/>
      <c r="AD12" s="23"/>
      <c r="AE12" s="23"/>
      <c r="AF12" s="23"/>
      <c r="AG12" s="23"/>
      <c r="AH12" s="23"/>
      <c r="AI12" s="23"/>
      <c r="AJ12" s="23"/>
      <c r="AK12" s="23"/>
      <c r="AL12" s="23"/>
      <c r="AM12" s="23"/>
      <c r="AN12" s="23"/>
      <c r="AO12" s="23"/>
      <c r="AP12" s="23"/>
    </row>
    <row r="13" ht="17.25" customHeight="1">
      <c r="A13" s="25"/>
      <c r="B13" s="32" t="s">
        <v>55</v>
      </c>
      <c r="C13" s="26" t="str">
        <f>HYPERLINK("https://arxiv.org/pdf/1610.00633.pdf","Deep Reinforcement Learning for Robotic Manipulation with
Asynchronous Off-Policy Updates")</f>
        <v>Deep Reinforcement Learning for Robotic Manipulation with
Asynchronous Off-Policy Updates</v>
      </c>
      <c r="D13" s="27">
        <v>2017.0</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row>
    <row r="14" ht="17.25" customHeight="1">
      <c r="A14" s="33"/>
      <c r="B14" s="19" t="s">
        <v>56</v>
      </c>
      <c r="C14" s="34" t="str">
        <f>HYPERLINK("https://ipvs.informatik.uni-stuttgart.de/mlr/papers/16-englert-RSS.pdf","Combined Optimization and Reinforcement Learning for Manipulation Skills")</f>
        <v>Combined Optimization and Reinforcement Learning for Manipulation Skills</v>
      </c>
      <c r="D14" s="21">
        <v>2016.0</v>
      </c>
      <c r="E14" s="21" t="s">
        <v>35</v>
      </c>
      <c r="F14" s="23"/>
      <c r="G14" s="23"/>
      <c r="H14" s="23"/>
      <c r="I14" s="21" t="s">
        <v>35</v>
      </c>
      <c r="J14" s="23"/>
      <c r="K14" s="23"/>
      <c r="L14" s="23"/>
      <c r="M14" s="21" t="s">
        <v>35</v>
      </c>
      <c r="N14" s="23"/>
      <c r="O14" s="23"/>
      <c r="P14" s="21" t="s">
        <v>35</v>
      </c>
      <c r="Q14" s="21" t="s">
        <v>35</v>
      </c>
      <c r="R14" s="23"/>
      <c r="S14" s="21" t="s">
        <v>35</v>
      </c>
      <c r="T14" s="21" t="s">
        <v>35</v>
      </c>
      <c r="U14" s="23"/>
      <c r="V14" s="23"/>
      <c r="W14" s="23"/>
      <c r="X14" s="23"/>
      <c r="Y14" s="21" t="s">
        <v>35</v>
      </c>
      <c r="Z14" s="21" t="s">
        <v>57</v>
      </c>
      <c r="AA14" s="35" t="s">
        <v>58</v>
      </c>
      <c r="AB14" s="23"/>
      <c r="AC14" s="23"/>
      <c r="AD14" s="23"/>
      <c r="AE14" s="23"/>
      <c r="AF14" s="23"/>
      <c r="AG14" s="23"/>
      <c r="AH14" s="23"/>
      <c r="AI14" s="23"/>
      <c r="AJ14" s="23"/>
      <c r="AK14" s="23"/>
      <c r="AL14" s="23"/>
      <c r="AM14" s="23"/>
      <c r="AN14" s="23"/>
      <c r="AO14" s="23"/>
      <c r="AP14" s="23"/>
    </row>
    <row r="15" ht="17.25" customHeight="1">
      <c r="A15" s="25"/>
      <c r="B15" s="19" t="s">
        <v>59</v>
      </c>
      <c r="C15" s="26" t="str">
        <f>HYPERLINK("https://arxiv.org/pdf/1610.04830.pdf","RGBD-based Parameter Extraction for Door Opening
Tasks with Human Assists in Nuclear Rescue")</f>
        <v>RGBD-based Parameter Extraction for Door Opening
Tasks with Human Assists in Nuclear Rescue</v>
      </c>
      <c r="D15" s="27">
        <v>2016.0</v>
      </c>
      <c r="E15" s="28"/>
      <c r="F15" s="27" t="s">
        <v>35</v>
      </c>
      <c r="G15" s="28"/>
      <c r="H15" s="28"/>
      <c r="I15" s="27" t="s">
        <v>35</v>
      </c>
      <c r="J15" s="28"/>
      <c r="K15" s="28"/>
      <c r="L15" s="27" t="s">
        <v>35</v>
      </c>
      <c r="M15" s="27" t="s">
        <v>35</v>
      </c>
      <c r="N15" s="28"/>
      <c r="O15" s="28"/>
      <c r="P15" s="28"/>
      <c r="Q15" s="28"/>
      <c r="R15" s="28"/>
      <c r="S15" s="27" t="s">
        <v>35</v>
      </c>
      <c r="T15" s="28"/>
      <c r="U15" s="27" t="s">
        <v>35</v>
      </c>
      <c r="V15" s="28"/>
      <c r="W15" s="27" t="s">
        <v>35</v>
      </c>
      <c r="X15" s="28"/>
      <c r="Y15" s="27" t="s">
        <v>35</v>
      </c>
      <c r="Z15" s="28"/>
      <c r="AA15" s="28"/>
      <c r="AB15" s="28"/>
      <c r="AC15" s="28"/>
      <c r="AD15" s="28"/>
      <c r="AE15" s="28"/>
      <c r="AF15" s="28"/>
      <c r="AG15" s="28"/>
      <c r="AH15" s="28"/>
      <c r="AI15" s="28"/>
      <c r="AJ15" s="28"/>
      <c r="AK15" s="28"/>
      <c r="AL15" s="28"/>
      <c r="AM15" s="28"/>
      <c r="AN15" s="28"/>
      <c r="AO15" s="28"/>
      <c r="AP15" s="28"/>
    </row>
    <row r="16" ht="17.25" customHeight="1">
      <c r="A16" s="18"/>
      <c r="B16" s="19" t="s">
        <v>60</v>
      </c>
      <c r="C16" s="20" t="str">
        <f>HYPERLINK("https://www.cs.cmu.edu/~cga/drc/door-submitted.pdf","Human-Supervised Control of the ATLAS Humanoid Robot
for Traversing Doors")</f>
        <v>Human-Supervised Control of the ATLAS Humanoid Robot
for Traversing Doors</v>
      </c>
      <c r="D16" s="21">
        <v>2015.0</v>
      </c>
      <c r="E16" s="21" t="s">
        <v>35</v>
      </c>
      <c r="F16" s="21" t="s">
        <v>35</v>
      </c>
      <c r="G16" s="23"/>
      <c r="H16" s="23"/>
      <c r="I16" s="21" t="s">
        <v>35</v>
      </c>
      <c r="J16" s="23"/>
      <c r="K16" s="21" t="s">
        <v>35</v>
      </c>
      <c r="L16" s="21" t="s">
        <v>35</v>
      </c>
      <c r="M16" s="21" t="s">
        <v>35</v>
      </c>
      <c r="N16" s="23"/>
      <c r="O16" s="23"/>
      <c r="P16" s="23"/>
      <c r="Q16" s="23"/>
      <c r="R16" s="23"/>
      <c r="S16" s="23"/>
      <c r="T16" s="23"/>
      <c r="U16" s="21" t="s">
        <v>35</v>
      </c>
      <c r="V16" s="23"/>
      <c r="W16" s="23"/>
      <c r="X16" s="23"/>
      <c r="Y16" s="23"/>
      <c r="Z16" s="21" t="s">
        <v>61</v>
      </c>
      <c r="AA16" s="23"/>
      <c r="AB16" s="23"/>
      <c r="AC16" s="23"/>
      <c r="AD16" s="23"/>
      <c r="AE16" s="23"/>
      <c r="AF16" s="23"/>
      <c r="AG16" s="23"/>
      <c r="AH16" s="23"/>
      <c r="AI16" s="23"/>
      <c r="AJ16" s="23"/>
      <c r="AK16" s="23"/>
      <c r="AL16" s="23"/>
      <c r="AM16" s="23"/>
      <c r="AN16" s="23"/>
      <c r="AO16" s="23"/>
      <c r="AP16" s="23"/>
    </row>
    <row r="17" ht="17.25" customHeight="1">
      <c r="A17" s="25"/>
      <c r="B17" s="19" t="s">
        <v>62</v>
      </c>
      <c r="C17" s="26" t="str">
        <f>HYPERLINK("https://www.semanticscholar.org/paper/Autonomous-door-opening-and-traversal-Axelrod-Huang/3e763dbb1cb3b2627c949cb9e2cf7ea4abe8189a","Autonomous door opening and traversal
")</f>
        <v>Autonomous door opening and traversal
</v>
      </c>
      <c r="D17" s="27">
        <v>2015.0</v>
      </c>
      <c r="E17" s="27" t="s">
        <v>35</v>
      </c>
      <c r="F17" s="27"/>
      <c r="G17" s="28"/>
      <c r="H17" s="28"/>
      <c r="I17" s="27" t="s">
        <v>35</v>
      </c>
      <c r="J17" s="28"/>
      <c r="K17" s="28"/>
      <c r="L17" s="27" t="s">
        <v>35</v>
      </c>
      <c r="M17" s="27" t="s">
        <v>35</v>
      </c>
      <c r="N17" s="28"/>
      <c r="O17" s="28"/>
      <c r="P17" s="28"/>
      <c r="Q17" s="28"/>
      <c r="R17" s="28"/>
      <c r="S17" s="27" t="s">
        <v>35</v>
      </c>
      <c r="T17" s="28"/>
      <c r="U17" s="28"/>
      <c r="V17" s="28"/>
      <c r="W17" s="28"/>
      <c r="X17" s="28"/>
      <c r="Y17" s="27" t="s">
        <v>35</v>
      </c>
      <c r="Z17" s="28"/>
      <c r="AA17" s="28"/>
      <c r="AB17" s="28"/>
      <c r="AC17" s="28"/>
      <c r="AD17" s="28"/>
      <c r="AE17" s="28"/>
      <c r="AF17" s="28"/>
      <c r="AG17" s="28"/>
      <c r="AH17" s="28"/>
      <c r="AI17" s="28"/>
      <c r="AJ17" s="28"/>
      <c r="AK17" s="28"/>
      <c r="AL17" s="28"/>
      <c r="AM17" s="28"/>
      <c r="AN17" s="28"/>
      <c r="AO17" s="28"/>
      <c r="AP17" s="28"/>
    </row>
    <row r="18" ht="17.25" customHeight="1">
      <c r="A18" s="29"/>
      <c r="B18" s="19" t="s">
        <v>63</v>
      </c>
      <c r="C18" s="30" t="str">
        <f>HYPERLINK("https://ramcip-project.eu/sites/default/files/documents/ramcip_deliverable_d5.4.pdf","Robotic Assistant for MCI Patients at home")</f>
        <v>Robotic Assistant for MCI Patients at home</v>
      </c>
      <c r="D18" s="18">
        <v>2015.0</v>
      </c>
      <c r="E18" s="18" t="s">
        <v>35</v>
      </c>
      <c r="F18" s="18" t="s">
        <v>35</v>
      </c>
      <c r="G18" s="36"/>
      <c r="H18" s="36"/>
      <c r="I18" s="18" t="s">
        <v>35</v>
      </c>
      <c r="J18" s="36"/>
      <c r="K18" s="18" t="s">
        <v>35</v>
      </c>
      <c r="L18" s="18" t="s">
        <v>35</v>
      </c>
      <c r="M18" s="18" t="s">
        <v>35</v>
      </c>
      <c r="N18" s="18" t="s">
        <v>35</v>
      </c>
      <c r="O18" s="36"/>
      <c r="P18" s="36"/>
      <c r="Q18" s="36"/>
      <c r="R18" s="36"/>
      <c r="S18" s="18" t="s">
        <v>35</v>
      </c>
      <c r="T18" s="36"/>
      <c r="U18" s="36"/>
      <c r="V18" s="18" t="s">
        <v>35</v>
      </c>
      <c r="W18" s="18" t="s">
        <v>35</v>
      </c>
      <c r="X18" s="18" t="s">
        <v>35</v>
      </c>
      <c r="Y18" s="18" t="s">
        <v>35</v>
      </c>
      <c r="Z18" s="36"/>
      <c r="AA18" s="36"/>
      <c r="AB18" s="36"/>
      <c r="AC18" s="36"/>
      <c r="AD18" s="36"/>
      <c r="AE18" s="36"/>
      <c r="AF18" s="36"/>
      <c r="AG18" s="36"/>
      <c r="AH18" s="36"/>
      <c r="AI18" s="36"/>
      <c r="AJ18" s="36"/>
      <c r="AK18" s="36"/>
      <c r="AL18" s="36"/>
      <c r="AM18" s="36"/>
      <c r="AN18" s="36"/>
      <c r="AO18" s="36"/>
      <c r="AP18" s="36"/>
    </row>
    <row r="19" ht="17.25" customHeight="1">
      <c r="A19" s="37"/>
      <c r="B19" s="37"/>
      <c r="C19" s="31" t="str">
        <f>HYPERLINK("https://arxiv.org/pdf/1501.05611.pdf","Learning Contact-Rich Manipulation Skills with Guided Policy Search")</f>
        <v>Learning Contact-Rich Manipulation Skills with Guided Policy Search</v>
      </c>
      <c r="D19" s="38">
        <v>2015.0</v>
      </c>
      <c r="E19" s="39"/>
      <c r="F19" s="39"/>
      <c r="G19" s="39"/>
      <c r="H19" s="39"/>
      <c r="I19" s="39"/>
      <c r="J19" s="39"/>
      <c r="K19" s="39"/>
      <c r="L19" s="39"/>
      <c r="M19" s="39"/>
      <c r="N19" s="39"/>
      <c r="O19" s="39"/>
      <c r="P19" s="39"/>
      <c r="Q19" s="39"/>
      <c r="R19" s="39"/>
      <c r="S19" s="39"/>
      <c r="T19" s="39"/>
      <c r="U19" s="39"/>
      <c r="V19" s="39"/>
      <c r="W19" s="39"/>
      <c r="X19" s="39"/>
      <c r="Y19" s="39"/>
      <c r="Z19" s="38" t="s">
        <v>64</v>
      </c>
      <c r="AA19" s="39"/>
      <c r="AB19" s="39"/>
      <c r="AC19" s="39"/>
      <c r="AD19" s="39"/>
      <c r="AE19" s="39"/>
      <c r="AF19" s="39"/>
      <c r="AG19" s="39"/>
      <c r="AH19" s="39"/>
      <c r="AI19" s="39"/>
      <c r="AJ19" s="39"/>
      <c r="AK19" s="39"/>
      <c r="AL19" s="39"/>
      <c r="AM19" s="39"/>
      <c r="AN19" s="39"/>
      <c r="AO19" s="39"/>
      <c r="AP19" s="39"/>
    </row>
    <row r="20" ht="17.25" customHeight="1">
      <c r="A20" s="18"/>
      <c r="B20" s="19" t="s">
        <v>65</v>
      </c>
      <c r="C20" s="20" t="str">
        <f>HYPERLINK("https://ieeexplore.ieee.org/stamp/stamp.jsp?arnumber=7418848","Twisting Door Handles and Pulling Open Doors with a Mobile
Manipulator")</f>
        <v>Twisting Door Handles and Pulling Open Doors with a Mobile
Manipulator</v>
      </c>
      <c r="D20" s="18">
        <v>2015.0</v>
      </c>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row>
    <row r="21" ht="17.25" customHeight="1">
      <c r="A21" s="25"/>
      <c r="B21" s="19" t="s">
        <v>66</v>
      </c>
      <c r="C21" s="26" t="str">
        <f>HYPERLINK("https://ieeexplore.ieee.org/stamp/stamp.jsp?tp=&amp;arnumber=7090595","Door recognition and deep learning algorithm for visual based robot navigation. ")</f>
        <v>Door recognition and deep learning algorithm for visual based robot navigation. </v>
      </c>
      <c r="D21" s="27">
        <v>2014.0</v>
      </c>
      <c r="E21" s="27" t="s">
        <v>35</v>
      </c>
      <c r="F21" s="28"/>
      <c r="G21" s="28"/>
      <c r="H21" s="28"/>
      <c r="I21" s="28"/>
      <c r="J21" s="27" t="s">
        <v>35</v>
      </c>
      <c r="K21" s="27" t="s">
        <v>35</v>
      </c>
      <c r="L21" s="28"/>
      <c r="M21" s="27"/>
      <c r="N21" s="28"/>
      <c r="O21" s="28"/>
      <c r="P21" s="28"/>
      <c r="Q21" s="28"/>
      <c r="R21" s="28"/>
      <c r="S21" s="28"/>
      <c r="T21" s="28"/>
      <c r="U21" s="28"/>
      <c r="V21" s="28"/>
      <c r="W21" s="28"/>
      <c r="X21" s="28"/>
      <c r="Y21" s="28"/>
      <c r="Z21" s="27" t="s">
        <v>67</v>
      </c>
      <c r="AA21" s="28"/>
      <c r="AB21" s="28"/>
      <c r="AC21" s="28"/>
      <c r="AD21" s="28"/>
      <c r="AE21" s="28"/>
      <c r="AF21" s="28"/>
      <c r="AG21" s="28"/>
      <c r="AH21" s="28"/>
      <c r="AI21" s="28"/>
      <c r="AJ21" s="28"/>
      <c r="AK21" s="28"/>
      <c r="AL21" s="28"/>
      <c r="AM21" s="28"/>
      <c r="AN21" s="28"/>
      <c r="AO21" s="28"/>
      <c r="AP21" s="28"/>
    </row>
    <row r="22" ht="17.25" customHeight="1">
      <c r="A22" s="29"/>
      <c r="B22" s="19" t="s">
        <v>68</v>
      </c>
      <c r="C22" s="30" t="str">
        <f>HYPERLINK("https://ieeexplore.ieee.org/stamp/stamp.jsp?tp=&amp;arnumber=6942903","Using Environment Objects as Tools: Unconventional Door Opening")</f>
        <v>Using Environment Objects as Tools: Unconventional Door Opening</v>
      </c>
      <c r="D22" s="21">
        <v>2014.0</v>
      </c>
      <c r="E22" s="23"/>
      <c r="F22" s="23"/>
      <c r="G22" s="23"/>
      <c r="H22" s="23"/>
      <c r="I22" s="23"/>
      <c r="J22" s="23"/>
      <c r="K22" s="23"/>
      <c r="L22" s="23"/>
      <c r="M22" s="23"/>
      <c r="N22" s="23"/>
      <c r="O22" s="23"/>
      <c r="P22" s="23"/>
      <c r="Q22" s="23"/>
      <c r="R22" s="23"/>
      <c r="S22" s="23"/>
      <c r="T22" s="23"/>
      <c r="U22" s="23"/>
      <c r="V22" s="23"/>
      <c r="W22" s="23"/>
      <c r="X22" s="23"/>
      <c r="Y22" s="23"/>
      <c r="Z22" s="21" t="s">
        <v>69</v>
      </c>
      <c r="AA22" s="23"/>
      <c r="AB22" s="23"/>
      <c r="AC22" s="23"/>
      <c r="AD22" s="23"/>
      <c r="AE22" s="23"/>
      <c r="AF22" s="23"/>
      <c r="AG22" s="23"/>
      <c r="AH22" s="23"/>
      <c r="AI22" s="23"/>
      <c r="AJ22" s="23"/>
      <c r="AK22" s="23"/>
      <c r="AL22" s="23"/>
      <c r="AM22" s="23"/>
      <c r="AN22" s="23"/>
      <c r="AO22" s="23"/>
      <c r="AP22" s="23"/>
    </row>
    <row r="23" ht="17.25" customHeight="1">
      <c r="A23" s="25"/>
      <c r="B23" s="19" t="s">
        <v>70</v>
      </c>
      <c r="C23" s="26" t="str">
        <f>HYPERLINK("http://citeseerx.ist.psu.edu/viewdoc/download?doi=10.1.1.720.7928&amp;rep=rep1&amp;type=pdf","Model-free robot manipulation of doors and drawers
by means of fixed-grasps")</f>
        <v>Model-free robot manipulation of doors and drawers
by means of fixed-grasps</v>
      </c>
      <c r="D23" s="27">
        <v>2013.0</v>
      </c>
      <c r="E23" s="28"/>
      <c r="F23" s="28"/>
      <c r="G23" s="28"/>
      <c r="H23" s="28"/>
      <c r="I23" s="28"/>
      <c r="J23" s="28"/>
      <c r="K23" s="28"/>
      <c r="L23" s="28"/>
      <c r="M23" s="28"/>
      <c r="N23" s="27" t="s">
        <v>35</v>
      </c>
      <c r="O23" s="28"/>
      <c r="P23" s="28"/>
      <c r="Q23" s="28"/>
      <c r="R23" s="28"/>
      <c r="S23" s="28"/>
      <c r="T23" s="28"/>
      <c r="U23" s="28"/>
      <c r="V23" s="28"/>
      <c r="W23" s="27" t="s">
        <v>35</v>
      </c>
      <c r="X23" s="28"/>
      <c r="Y23" s="27" t="s">
        <v>35</v>
      </c>
      <c r="Z23" s="28"/>
      <c r="AA23" s="28"/>
      <c r="AB23" s="28"/>
      <c r="AC23" s="28"/>
      <c r="AD23" s="28"/>
      <c r="AE23" s="28"/>
      <c r="AF23" s="28"/>
      <c r="AG23" s="28"/>
      <c r="AH23" s="28"/>
      <c r="AI23" s="28"/>
      <c r="AJ23" s="28"/>
      <c r="AK23" s="28"/>
      <c r="AL23" s="28"/>
      <c r="AM23" s="28"/>
      <c r="AN23" s="28"/>
      <c r="AO23" s="28"/>
      <c r="AP23" s="28"/>
    </row>
    <row r="24" ht="17.25" customHeight="1">
      <c r="A24" s="29"/>
      <c r="B24" s="19" t="s">
        <v>71</v>
      </c>
      <c r="C24" s="30" t="str">
        <f>HYPERLINK("http://www.first-mm.eu/files/endres13iros.pdf","Learning the Dynamics of Doors for Robotic Manipulation")</f>
        <v>Learning the Dynamics of Doors for Robotic Manipulation</v>
      </c>
      <c r="D24" s="21">
        <v>2013.0</v>
      </c>
      <c r="E24" s="23"/>
      <c r="F24" s="21" t="s">
        <v>35</v>
      </c>
      <c r="G24" s="23"/>
      <c r="H24" s="23"/>
      <c r="I24" s="21" t="s">
        <v>35</v>
      </c>
      <c r="J24" s="23"/>
      <c r="K24" s="23"/>
      <c r="L24" s="23"/>
      <c r="M24" s="21" t="s">
        <v>35</v>
      </c>
      <c r="N24" s="21" t="s">
        <v>35</v>
      </c>
      <c r="O24" s="23"/>
      <c r="P24" s="23"/>
      <c r="Q24" s="23"/>
      <c r="R24" s="23"/>
      <c r="S24" s="21" t="s">
        <v>35</v>
      </c>
      <c r="T24" s="21" t="s">
        <v>35</v>
      </c>
      <c r="U24" s="23"/>
      <c r="V24" s="23"/>
      <c r="W24" s="23"/>
      <c r="X24" s="23"/>
      <c r="Y24" s="23"/>
      <c r="Z24" s="21" t="s">
        <v>72</v>
      </c>
      <c r="AA24" s="23"/>
      <c r="AB24" s="23"/>
      <c r="AC24" s="23"/>
      <c r="AD24" s="23"/>
      <c r="AE24" s="23"/>
      <c r="AF24" s="23"/>
      <c r="AG24" s="23"/>
      <c r="AH24" s="23"/>
      <c r="AI24" s="23"/>
      <c r="AJ24" s="23"/>
      <c r="AK24" s="23"/>
      <c r="AL24" s="23"/>
      <c r="AM24" s="23"/>
      <c r="AN24" s="23"/>
      <c r="AO24" s="23"/>
      <c r="AP24" s="23"/>
    </row>
    <row r="25" ht="17.25" customHeight="1">
      <c r="A25" s="25"/>
      <c r="B25" s="19" t="s">
        <v>73</v>
      </c>
      <c r="C25" s="26" t="str">
        <f>HYPERLINK("https://ieeexplore.ieee.org/stamp/stamp.jsp?tp=&amp;arnumber=6739535","Kinect-based Robotic Manipulation for Door Opening")</f>
        <v>Kinect-based Robotic Manipulation for Door Opening</v>
      </c>
      <c r="D25" s="27">
        <v>2013.0</v>
      </c>
      <c r="E25" s="28"/>
      <c r="F25" s="27" t="s">
        <v>35</v>
      </c>
      <c r="G25" s="28"/>
      <c r="H25" s="28"/>
      <c r="I25" s="27" t="s">
        <v>35</v>
      </c>
      <c r="J25" s="28"/>
      <c r="K25" s="27" t="s">
        <v>35</v>
      </c>
      <c r="L25" s="27" t="s">
        <v>35</v>
      </c>
      <c r="M25" s="27" t="s">
        <v>35</v>
      </c>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row>
    <row r="26" ht="17.25" customHeight="1">
      <c r="A26" s="23"/>
      <c r="B26" s="19" t="s">
        <v>74</v>
      </c>
      <c r="C26" s="20" t="str">
        <f>HYPERLINK("https://cse.iitk.ac.in/users/cs365/2013/hw2/kalakrishnan-righetti-11iros_learning-force-control-policies-compliant-manipulation.pdf","Learning Force Control Policies for Compliant Manipulation")</f>
        <v>Learning Force Control Policies for Compliant Manipulation</v>
      </c>
      <c r="D26" s="21">
        <v>2013.0</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row>
    <row r="27" ht="17.25" customHeight="1">
      <c r="A27" s="25"/>
      <c r="B27" s="19" t="s">
        <v>75</v>
      </c>
      <c r="C27" s="26" t="str">
        <f>HYPERLINK("https://www.semanticscholar.org/paper/A-generalized-framework-for-opening-doors-and-in-R%C3%BChr-Sturm/71e63528c144670e194f93e17a5c413d02c45ffe","A generalized framework for opening doors and drawers in kitchen environments
")</f>
        <v>A generalized framework for opening doors and drawers in kitchen environments
</v>
      </c>
      <c r="D27" s="27">
        <v>2012.0</v>
      </c>
      <c r="E27" s="28"/>
      <c r="F27" s="27" t="s">
        <v>35</v>
      </c>
      <c r="G27" s="28"/>
      <c r="H27" s="28"/>
      <c r="I27" s="27" t="s">
        <v>35</v>
      </c>
      <c r="J27" s="28"/>
      <c r="K27" s="27" t="s">
        <v>35</v>
      </c>
      <c r="L27" s="27" t="s">
        <v>35</v>
      </c>
      <c r="M27" s="27" t="s">
        <v>35</v>
      </c>
      <c r="N27" s="28"/>
      <c r="O27" s="28"/>
      <c r="P27" s="28"/>
      <c r="Q27" s="28"/>
      <c r="R27" s="28"/>
      <c r="S27" s="28"/>
      <c r="T27" s="28"/>
      <c r="U27" s="28"/>
      <c r="V27" s="28"/>
      <c r="W27" s="28"/>
      <c r="X27" s="28"/>
      <c r="Y27" s="28"/>
      <c r="Z27" s="27" t="s">
        <v>76</v>
      </c>
      <c r="AA27" s="28"/>
      <c r="AB27" s="28"/>
      <c r="AC27" s="28"/>
      <c r="AD27" s="28"/>
      <c r="AE27" s="28"/>
      <c r="AF27" s="28"/>
      <c r="AG27" s="28"/>
      <c r="AH27" s="28"/>
      <c r="AI27" s="28"/>
      <c r="AJ27" s="28"/>
      <c r="AK27" s="28"/>
      <c r="AL27" s="28"/>
      <c r="AM27" s="28"/>
      <c r="AN27" s="28"/>
      <c r="AO27" s="28"/>
      <c r="AP27" s="28"/>
    </row>
    <row r="28" ht="17.25" customHeight="1">
      <c r="A28" s="18"/>
      <c r="B28" s="18"/>
      <c r="C28" s="40" t="str">
        <f>HYPERLINK("http://www.robohow.eu/_media/special/bib/karayiannidis2012iros.pdf","“Open sesame!” adaptive force/velocity control for opening unknown door")</f>
        <v>“Open sesame!” adaptive force/velocity control for opening unknown door</v>
      </c>
      <c r="D28" s="21">
        <v>2012.0</v>
      </c>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row>
    <row r="29" ht="17.25" customHeight="1">
      <c r="A29" s="25"/>
      <c r="B29" s="19" t="s">
        <v>77</v>
      </c>
      <c r="C29" s="26" t="str">
        <f>HYPERLINK("https://ieeexplore.ieee.org/stamp/stamp.jsp?tp=&amp;arnumber=5174717","Laser-based perception for door and handle identification")</f>
        <v>Laser-based perception for door and handle identification</v>
      </c>
      <c r="D29" s="27">
        <v>2012.0</v>
      </c>
      <c r="E29" s="28"/>
      <c r="F29" s="28"/>
      <c r="G29" s="27" t="s">
        <v>35</v>
      </c>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row>
    <row r="30" ht="17.25" customHeight="1">
      <c r="A30" s="18"/>
      <c r="B30" s="19" t="s">
        <v>78</v>
      </c>
      <c r="C30" s="20" t="str">
        <f>HYPERLINK("http://citeseerx.ist.psu.edu/viewdoc/download?doi=10.1.1.720.7928&amp;rep=rep1&amp;type=pdf","Adaptive force/velocity control for opening unknown doors")</f>
        <v>Adaptive force/velocity control for opening unknown doors</v>
      </c>
      <c r="D30" s="21">
        <v>2012.0</v>
      </c>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row>
    <row r="31" ht="17.25" customHeight="1">
      <c r="A31" s="25" t="s">
        <v>79</v>
      </c>
      <c r="B31" s="19" t="s">
        <v>80</v>
      </c>
      <c r="C31" s="26" t="str">
        <f>HYPERLINK("http://ais.uni-bonn.de/nimbro/@Home/papers/RC11_Home_Winner.pdf","Towards Robust Mobility, Flexible Manipulation, and Intuitive Interaction ")</f>
        <v>Towards Robust Mobility, Flexible Manipulation, and Intuitive Interaction </v>
      </c>
      <c r="D31" s="27">
        <v>2011.0</v>
      </c>
      <c r="E31" s="28"/>
      <c r="F31" s="28"/>
      <c r="G31" s="27" t="s">
        <v>35</v>
      </c>
      <c r="H31" s="28"/>
      <c r="I31" s="27" t="s">
        <v>35</v>
      </c>
      <c r="J31" s="28"/>
      <c r="K31" s="27" t="s">
        <v>35</v>
      </c>
      <c r="L31" s="28"/>
      <c r="M31" s="28"/>
      <c r="N31" s="27" t="s">
        <v>35</v>
      </c>
      <c r="O31" s="28"/>
      <c r="P31" s="28"/>
      <c r="Q31" s="28"/>
      <c r="R31" s="28"/>
      <c r="S31" s="28"/>
      <c r="T31" s="28"/>
      <c r="U31" s="28"/>
      <c r="V31" s="28"/>
      <c r="W31" s="27" t="s">
        <v>35</v>
      </c>
      <c r="X31" s="28"/>
      <c r="Y31" s="28"/>
      <c r="Z31" s="27" t="s">
        <v>81</v>
      </c>
      <c r="AA31" s="28"/>
      <c r="AB31" s="28"/>
      <c r="AC31" s="28"/>
      <c r="AD31" s="28"/>
      <c r="AE31" s="28"/>
      <c r="AF31" s="28"/>
      <c r="AG31" s="28"/>
      <c r="AH31" s="28"/>
      <c r="AI31" s="28"/>
      <c r="AJ31" s="28"/>
      <c r="AK31" s="28"/>
      <c r="AL31" s="28"/>
      <c r="AM31" s="28"/>
      <c r="AN31" s="28"/>
      <c r="AO31" s="28"/>
      <c r="AP31" s="28"/>
    </row>
    <row r="32" ht="17.25" customHeight="1">
      <c r="A32" s="18"/>
      <c r="B32" s="19" t="s">
        <v>82</v>
      </c>
      <c r="C32" s="20" t="str">
        <f>HYPERLINK("https://www.ias.informatik.tu-darmstadt.de/uploads/Member/OliverKroemer/KroemerThesis.pdf","Machine learning for robot grasping and manipulation")</f>
        <v>Machine learning for robot grasping and manipulation</v>
      </c>
      <c r="D32" s="21">
        <v>2011.0</v>
      </c>
      <c r="E32" s="21"/>
      <c r="F32" s="21"/>
      <c r="G32" s="21"/>
      <c r="H32" s="21"/>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row>
    <row r="33" ht="17.25" customHeight="1">
      <c r="A33" s="25"/>
      <c r="B33" s="19" t="s">
        <v>74</v>
      </c>
      <c r="C33" s="26" t="str">
        <f>HYPERLINK("https://ieeexplore.ieee.org/stamp/stamp.jsp?tp=&amp;arnumber=6095096","Learning Force Control Policies for Compliant Manipulation")</f>
        <v>Learning Force Control Policies for Compliant Manipulation</v>
      </c>
      <c r="D33" s="27">
        <v>2011.0</v>
      </c>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row>
    <row r="34" ht="17.25" customHeight="1">
      <c r="A34" s="18"/>
      <c r="B34" s="19" t="s">
        <v>83</v>
      </c>
      <c r="C34" s="20" t="str">
        <f>HYPERLINK("https://arxiv.org/pdf/1405.7705.pdf","A Probabilistic Framework for Learning Kinematic Models
of Articulated Objects")</f>
        <v>A Probabilistic Framework for Learning Kinematic Models
of Articulated Objects</v>
      </c>
      <c r="D34" s="21">
        <v>2011.0</v>
      </c>
      <c r="E34" s="23"/>
      <c r="F34" s="23"/>
      <c r="G34" s="23"/>
      <c r="H34" s="23"/>
      <c r="I34" s="23"/>
      <c r="J34" s="23"/>
      <c r="K34" s="23"/>
      <c r="L34" s="23"/>
      <c r="M34" s="23"/>
      <c r="N34" s="23"/>
      <c r="O34" s="23"/>
      <c r="P34" s="21" t="s">
        <v>35</v>
      </c>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row>
    <row r="35" ht="17.25" customHeight="1">
      <c r="A35" s="25" t="s">
        <v>35</v>
      </c>
      <c r="B35" s="19" t="s">
        <v>84</v>
      </c>
      <c r="C35" s="26" t="str">
        <f>HYPERLINK("https://ieeexplore.ieee.org/stamp/stamp.jsp?tp=&amp;arnumber=6301979","View-based Multi-touch Gesture Interface for
Furniture Manipulation Robots")</f>
        <v>View-based Multi-touch Gesture Interface for
Furniture Manipulation Robots</v>
      </c>
      <c r="D35" s="27">
        <v>2011.0</v>
      </c>
      <c r="E35" s="28"/>
      <c r="F35" s="28"/>
      <c r="G35" s="27" t="s">
        <v>35</v>
      </c>
      <c r="H35" s="28"/>
      <c r="I35" s="28"/>
      <c r="J35" s="28"/>
      <c r="K35" s="28"/>
      <c r="L35" s="28"/>
      <c r="M35" s="28"/>
      <c r="N35" s="28"/>
      <c r="O35" s="28"/>
      <c r="P35" s="28"/>
      <c r="Q35" s="28"/>
      <c r="R35" s="28"/>
      <c r="S35" s="27"/>
      <c r="T35" s="27"/>
      <c r="U35" s="27" t="s">
        <v>35</v>
      </c>
      <c r="V35" s="28"/>
      <c r="W35" s="28"/>
      <c r="X35" s="28"/>
      <c r="Y35" s="28"/>
      <c r="Z35" s="28"/>
      <c r="AA35" s="28"/>
      <c r="AB35" s="28"/>
      <c r="AC35" s="28"/>
      <c r="AD35" s="28"/>
      <c r="AE35" s="28"/>
      <c r="AF35" s="28"/>
      <c r="AG35" s="28"/>
      <c r="AH35" s="28"/>
      <c r="AI35" s="28"/>
      <c r="AJ35" s="28"/>
      <c r="AK35" s="28"/>
      <c r="AL35" s="28"/>
      <c r="AM35" s="28"/>
      <c r="AN35" s="28"/>
      <c r="AO35" s="28"/>
      <c r="AP35" s="28"/>
    </row>
    <row r="36" ht="17.25" customHeight="1">
      <c r="A36" s="18"/>
      <c r="B36" s="19" t="s">
        <v>85</v>
      </c>
      <c r="C36" s="20" t="str">
        <f>HYPERLINK("https://ieeexplore.ieee.org/stamp/stamp.jsp?tp=&amp;arnumber=6181652","Unknown Constrained Mechanisms Operation based on Dynamic Hybrid
Compliance Control")</f>
        <v>Unknown Constrained Mechanisms Operation based on Dynamic Hybrid
Compliance Control</v>
      </c>
      <c r="D36" s="21">
        <v>2011.0</v>
      </c>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row>
    <row r="37" ht="17.25" customHeight="1">
      <c r="A37" s="25"/>
      <c r="B37" s="19" t="s">
        <v>86</v>
      </c>
      <c r="C37" s="26" t="str">
        <f>HYPERLINK("http://www.cs.cornell.edu/~asaxena/openingnewdoors/openingnewdoors.pdf","Learning to open new doors
")</f>
        <v>Learning to open new doors
</v>
      </c>
      <c r="D37" s="27">
        <v>2010.0</v>
      </c>
      <c r="E37" s="27" t="s">
        <v>35</v>
      </c>
      <c r="F37" s="27"/>
      <c r="G37" s="27" t="s">
        <v>35</v>
      </c>
      <c r="H37" s="27" t="s">
        <v>35</v>
      </c>
      <c r="I37" s="27" t="s">
        <v>35</v>
      </c>
      <c r="J37" s="27" t="s">
        <v>35</v>
      </c>
      <c r="K37" s="27" t="s">
        <v>35</v>
      </c>
      <c r="L37" s="27" t="s">
        <v>35</v>
      </c>
      <c r="M37" s="27" t="s">
        <v>35</v>
      </c>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row>
    <row r="38" ht="17.25" customHeight="1">
      <c r="A38" s="18" t="s">
        <v>35</v>
      </c>
      <c r="B38" s="19" t="s">
        <v>87</v>
      </c>
      <c r="C38" s="20" t="str">
        <f>HYPERLINK("https://www.semanticscholar.org/paper/Autonomous-door-opening-and-plugging-in-with-a-Meeussen-Wise/38a7ec2fcf08b86541921712448ed632bf804ef8","Autonomous door opening and plugging in with a personal robot")</f>
        <v>Autonomous door opening and plugging in with a personal robot</v>
      </c>
      <c r="D38" s="21">
        <v>2010.0</v>
      </c>
      <c r="E38" s="21" t="s">
        <v>35</v>
      </c>
      <c r="F38" s="23"/>
      <c r="G38" s="21" t="s">
        <v>35</v>
      </c>
      <c r="H38" s="21" t="s">
        <v>35</v>
      </c>
      <c r="I38" s="21" t="s">
        <v>35</v>
      </c>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row>
    <row r="39" ht="17.25" customHeight="1">
      <c r="A39" s="25"/>
      <c r="B39" s="19" t="s">
        <v>88</v>
      </c>
      <c r="C39" s="26" t="str">
        <f>HYPERLINK("https://jsturm.de/publications/data/sturm10iros.pdf","Operating Articulated Objects Based on Experience")</f>
        <v>Operating Articulated Objects Based on Experience</v>
      </c>
      <c r="D39" s="27">
        <v>2010.0</v>
      </c>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row>
    <row r="40" ht="17.25" customHeight="1">
      <c r="A40" s="18"/>
      <c r="B40" s="19" t="s">
        <v>89</v>
      </c>
      <c r="C40" s="20" t="str">
        <f>HYPERLINK("https://ieeexplore.ieee.org/stamp/stamp.jsp?tp=&amp;arnumber=5509445","Pulling Open Doors and Drawers")</f>
        <v>Pulling Open Doors and Drawers</v>
      </c>
      <c r="D40" s="21">
        <v>2010.0</v>
      </c>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row>
    <row r="41" ht="17.25" customHeight="1">
      <c r="A41" s="25"/>
      <c r="B41" s="41" t="s">
        <v>89</v>
      </c>
      <c r="C41" s="26" t="str">
        <f>HYPERLINK("https://ieeexplore.ieee.org/stamp/stamp.jsp?tp=&amp;arnumber=5379532","Pulling Open Novel Doors and Drawers with Equilibrium Point Control")</f>
        <v>Pulling Open Novel Doors and Drawers with Equilibrium Point Control</v>
      </c>
      <c r="D41" s="27">
        <v>2009.0</v>
      </c>
      <c r="E41" s="28"/>
      <c r="F41" s="28"/>
      <c r="G41" s="28"/>
      <c r="H41" s="28"/>
      <c r="I41" s="28"/>
      <c r="J41" s="28"/>
      <c r="K41" s="28"/>
      <c r="L41" s="28"/>
      <c r="M41" s="28"/>
      <c r="N41" s="27" t="s">
        <v>35</v>
      </c>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row>
    <row r="42" ht="17.25" customHeight="1">
      <c r="A42" s="18"/>
      <c r="B42" s="19" t="s">
        <v>77</v>
      </c>
      <c r="C42" s="20" t="str">
        <f>HYPERLINK("https://www.sachinchitta.org/uploads/2/2/5/7/22571428/rusu09icar.pdf","Laser-based perception for door and handle identification")</f>
        <v>Laser-based perception for door and handle identification</v>
      </c>
      <c r="D42" s="21">
        <v>2009.0</v>
      </c>
      <c r="E42" s="23"/>
      <c r="F42" s="23"/>
      <c r="G42" s="23"/>
      <c r="H42" s="23"/>
      <c r="I42" s="23"/>
      <c r="J42" s="23"/>
      <c r="K42" s="23"/>
      <c r="L42" s="23"/>
      <c r="M42" s="23"/>
      <c r="N42" s="21"/>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row>
    <row r="43" ht="17.25" customHeight="1">
      <c r="A43" s="25"/>
      <c r="B43" s="19" t="s">
        <v>90</v>
      </c>
      <c r="C43" s="26" t="str">
        <f>HYPERLINK("https://smartech.gatech.edu/bitstream/handle/1853/37399/rss2008_workshop.pdf?sequence=1&amp;isAllowed=y","Behaviors for Robust Door Opening and Doorway
Traversal with a Force-Sensing Mobile Manipulator")</f>
        <v>Behaviors for Robust Door Opening and Doorway
Traversal with a Force-Sensing Mobile Manipulator</v>
      </c>
      <c r="D43" s="27">
        <v>2008.0</v>
      </c>
      <c r="E43" s="28"/>
      <c r="F43" s="28"/>
      <c r="G43" s="27" t="s">
        <v>35</v>
      </c>
      <c r="H43" s="28"/>
      <c r="I43" s="27" t="s">
        <v>35</v>
      </c>
      <c r="J43" s="28"/>
      <c r="K43" s="28"/>
      <c r="L43" s="27" t="s">
        <v>35</v>
      </c>
      <c r="M43" s="27" t="s">
        <v>35</v>
      </c>
      <c r="N43" s="27" t="s">
        <v>35</v>
      </c>
      <c r="O43" s="28"/>
      <c r="P43" s="28"/>
      <c r="Q43" s="28"/>
      <c r="R43" s="28"/>
      <c r="S43" s="27" t="s">
        <v>35</v>
      </c>
      <c r="T43" s="28"/>
      <c r="U43" s="27" t="s">
        <v>35</v>
      </c>
      <c r="V43" s="28"/>
      <c r="W43" s="28"/>
      <c r="X43" s="28"/>
      <c r="Y43" s="27" t="s">
        <v>35</v>
      </c>
      <c r="Z43" s="27" t="s">
        <v>91</v>
      </c>
      <c r="AA43" s="28"/>
      <c r="AB43" s="28"/>
      <c r="AC43" s="28"/>
      <c r="AD43" s="28"/>
      <c r="AE43" s="28"/>
      <c r="AF43" s="28"/>
      <c r="AG43" s="28"/>
      <c r="AH43" s="28"/>
      <c r="AI43" s="28"/>
      <c r="AJ43" s="28"/>
      <c r="AK43" s="28"/>
      <c r="AL43" s="28"/>
      <c r="AM43" s="28"/>
      <c r="AN43" s="28"/>
      <c r="AO43" s="28"/>
      <c r="AP43" s="28"/>
    </row>
    <row r="44" ht="17.25" customHeight="1">
      <c r="A44" s="18"/>
      <c r="B44" s="19" t="s">
        <v>92</v>
      </c>
      <c r="C44" s="20" t="str">
        <f>HYPERLINK("https://ieeexplore.ieee.org/stamp/stamp.jsp?tp=&amp;arnumber=4755997","Employing Cartesian Impedance Control for the Opening of
a Door: A Case Study in Mobile Manipulation")</f>
        <v>Employing Cartesian Impedance Control for the Opening of
a Door: A Case Study in Mobile Manipulation</v>
      </c>
      <c r="D44" s="21">
        <v>2008.0</v>
      </c>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row>
    <row r="45" ht="17.25" customHeight="1">
      <c r="A45" s="25"/>
      <c r="B45" s="19" t="s">
        <v>93</v>
      </c>
      <c r="C45" s="26" t="str">
        <f>HYPERLINK("https://ieeexplore.ieee.org/stamp/stamp.jsp?tp=&amp;arnumber=4755997","Compliant Interaction in Household Environments
by the Armar-III Humanoid Robot")</f>
        <v>Compliant Interaction in Household Environments
by the Armar-III Humanoid Robot</v>
      </c>
      <c r="D45" s="27">
        <v>2008.0</v>
      </c>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row>
    <row r="46" ht="17.25" customHeight="1">
      <c r="A46" s="23"/>
      <c r="B46" s="41" t="s">
        <v>90</v>
      </c>
      <c r="C46" s="20" t="str">
        <f>HYPERLINK("https://smartech.gatech.edu/bitstream/handle/1853/37399/rss2008_workshop.pdf?sequence=1&amp;isAllowed=y","Behaviors for Robust Door Opening and Doorway
Traversal with a Force-Sensing Mobile Manipulator")</f>
        <v>Behaviors for Robust Door Opening and Doorway
Traversal with a Force-Sensing Mobile Manipulator</v>
      </c>
      <c r="D46" s="21">
        <v>2008.0</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row>
    <row r="47" ht="17.25" customHeight="1">
      <c r="A47" s="25"/>
      <c r="B47" s="41" t="s">
        <v>94</v>
      </c>
      <c r="C47" s="26" t="str">
        <f>HYPERLINK("https://www.ijcai.org/Proceedings/07/Papers/351.pdf","Probabilistic Mobile Manipulation in Dynamic Environments,
with Application to Opening Doors")</f>
        <v>Probabilistic Mobile Manipulation in Dynamic Environments,
with Application to Opening Doors</v>
      </c>
      <c r="D47" s="27">
        <v>2007.0</v>
      </c>
      <c r="E47" s="28"/>
      <c r="F47" s="28"/>
      <c r="G47" s="28"/>
      <c r="H47" s="28"/>
      <c r="I47" s="28"/>
      <c r="J47" s="28"/>
      <c r="K47" s="28"/>
      <c r="L47" s="28"/>
      <c r="M47" s="28"/>
      <c r="N47" s="28"/>
      <c r="O47" s="28"/>
      <c r="P47" s="27" t="s">
        <v>35</v>
      </c>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row>
    <row r="48" ht="17.25" customHeight="1">
      <c r="A48" s="18"/>
      <c r="B48" s="41" t="s">
        <v>95</v>
      </c>
      <c r="C48" s="20" t="str">
        <f>HYPERLINK("https://people.csail.mit.edu/spillai/data/papers/pillai-2015-rqe-learning-articulated-motions.pdf","Learning Articulated Motions From Visual Demonstration")</f>
        <v>Learning Articulated Motions From Visual Demonstration</v>
      </c>
      <c r="D48" s="21">
        <v>2005.0</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row>
    <row r="49" ht="17.25" customHeight="1">
      <c r="A49" s="25"/>
      <c r="B49" s="41" t="s">
        <v>96</v>
      </c>
      <c r="C49" s="26" t="str">
        <f>HYPERLINK("http://www-cs-students.stanford.edu/~eparker/files/MobileRobotSensing/detecting_and_modeling_doors_with_mobile_robots.pdf","Detecting and Modeling Doors with Mobile
Robots")</f>
        <v>Detecting and Modeling Doors with Mobile
Robots</v>
      </c>
      <c r="D49" s="27">
        <v>2004.0</v>
      </c>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row>
    <row r="50" ht="17.25" customHeight="1">
      <c r="A50" s="18"/>
      <c r="B50" s="41" t="s">
        <v>97</v>
      </c>
      <c r="C50" s="20" t="str">
        <f>HYPERLINK("https://ieeexplore.ieee.org/stamp/stamp.jsp?tp=&amp;arnumber=895316","High-level Control of a Mobile Manipulator for Door Opening ")</f>
        <v>High-level Control of a Mobile Manipulator for Door Opening </v>
      </c>
      <c r="D50" s="21">
        <v>2000.0</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row>
    <row r="51" ht="17.25" customHeight="1">
      <c r="A51" s="25"/>
      <c r="B51" s="41" t="s">
        <v>98</v>
      </c>
      <c r="C51" s="26" t="str">
        <f>HYPERLINK("https://www.semanticscholar.org/paper/A-simple-strategy-for-opening-an-unknown-door-Niemeyer-Slotine/772cd9d5689f7fecb584e1447211bafa86e4fbab","A simple strategy for opening an unknown door")</f>
        <v>A simple strategy for opening an unknown door</v>
      </c>
      <c r="D51" s="27">
        <v>1997.0</v>
      </c>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row>
    <row r="52" ht="17.25" customHeight="1">
      <c r="A52" s="18"/>
      <c r="B52" s="41" t="s">
        <v>99</v>
      </c>
      <c r="C52" s="20" t="str">
        <f>HYPERLINK("https://ieeexplore.ieee.org/stamp/stamp.jsp?tp=&amp;arnumber=407493","Designing a behavior to open a door and to pass through a door-way using a mobile robot equipped with a manipulator
")</f>
        <v>Designing a behavior to open a door and to pass through a door-way using a mobile robot equipped with a manipulator
</v>
      </c>
      <c r="D52" s="21">
        <v>1994.0</v>
      </c>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row>
    <row r="53" ht="17.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row>
    <row r="54" ht="17.2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row>
    <row r="55" ht="17.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row>
    <row r="56" ht="17.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row>
    <row r="57" ht="17.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row>
    <row r="58" ht="17.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row>
    <row r="59" ht="17.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row>
    <row r="60" ht="17.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row>
    <row r="61" ht="17.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row>
    <row r="62" ht="17.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row>
    <row r="63" ht="17.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row>
    <row r="64" ht="17.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row>
    <row r="65" ht="17.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row>
    <row r="66" ht="17.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row>
    <row r="67" ht="17.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row>
    <row r="68" ht="17.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row>
    <row r="69" ht="17.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row>
    <row r="70" ht="17.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row>
    <row r="71" ht="17.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row>
    <row r="72" ht="17.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row>
    <row r="73" ht="17.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row>
    <row r="74" ht="17.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row>
    <row r="75" ht="17.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row>
    <row r="76" ht="17.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row>
    <row r="77" ht="17.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row>
    <row r="78" ht="17.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row>
    <row r="79" ht="17.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row>
    <row r="80" ht="17.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row>
    <row r="81" ht="17.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row>
    <row r="82" ht="17.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row>
    <row r="83" ht="17.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row>
    <row r="84" ht="17.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row>
    <row r="85" ht="17.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row>
    <row r="86" ht="17.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row>
    <row r="87" ht="17.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row>
    <row r="88" ht="17.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row>
    <row r="89" ht="17.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row>
    <row r="90" ht="17.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row>
    <row r="91" ht="17.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row>
    <row r="92" ht="17.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row>
    <row r="93" ht="17.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row>
    <row r="94" ht="17.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row>
    <row r="95" ht="17.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row>
    <row r="96" ht="17.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row>
    <row r="97" ht="17.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row>
    <row r="98" ht="17.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row>
    <row r="99" ht="17.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row>
    <row r="100" ht="17.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row>
    <row r="101" ht="17.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ht="17.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row>
    <row r="103" ht="17.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ht="17.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row>
    <row r="105" ht="17.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ht="17.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row>
    <row r="107" ht="17.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ht="17.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row>
    <row r="109" ht="17.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ht="17.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row>
    <row r="111" ht="17.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ht="17.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row>
    <row r="113" ht="17.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ht="17.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row>
    <row r="115" ht="17.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ht="17.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row>
    <row r="117" ht="17.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ht="17.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row>
    <row r="119" ht="17.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ht="17.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row>
    <row r="121" ht="17.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ht="17.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row>
    <row r="123" ht="17.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ht="17.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row>
    <row r="125" ht="17.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ht="17.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row>
    <row r="127" ht="17.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ht="17.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row>
    <row r="129" ht="17.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ht="17.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row>
    <row r="131" ht="17.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ht="17.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row>
    <row r="133" ht="17.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ht="17.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row>
    <row r="135" ht="17.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ht="17.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row>
    <row r="137" ht="17.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ht="17.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row>
    <row r="139" ht="17.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ht="17.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row>
    <row r="141" ht="17.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ht="17.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row>
    <row r="143" ht="17.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ht="17.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row>
    <row r="145" ht="17.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ht="17.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row>
    <row r="147" ht="17.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ht="17.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row>
    <row r="149" ht="17.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ht="17.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row>
    <row r="151" ht="17.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ht="17.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row>
    <row r="153" ht="17.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ht="17.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row>
    <row r="155" ht="17.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ht="17.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row>
    <row r="157" ht="17.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ht="17.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row>
    <row r="159" ht="17.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ht="17.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row>
    <row r="161" ht="17.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ht="17.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row>
    <row r="163" ht="17.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ht="17.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row>
    <row r="165" ht="17.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ht="17.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row>
    <row r="167" ht="17.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ht="17.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row>
    <row r="169" ht="17.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ht="17.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row>
    <row r="171" ht="17.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ht="17.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row>
    <row r="173" ht="17.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ht="17.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row>
    <row r="175" ht="17.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ht="17.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row>
    <row r="177" ht="17.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ht="17.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row>
    <row r="179" ht="17.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ht="17.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row>
    <row r="181" ht="17.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ht="17.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row>
    <row r="183" ht="17.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ht="17.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row>
    <row r="185" ht="17.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ht="17.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row>
    <row r="187" ht="17.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ht="17.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row>
    <row r="189" ht="17.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ht="17.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row>
    <row r="191" ht="17.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ht="17.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row>
    <row r="193" ht="17.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ht="17.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row>
    <row r="195" ht="17.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ht="17.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row>
    <row r="197" ht="17.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ht="17.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row>
    <row r="199" ht="17.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ht="17.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row>
    <row r="201" ht="17.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ht="17.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row>
    <row r="203" ht="17.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ht="17.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row>
    <row r="205" ht="17.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ht="17.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row>
    <row r="207" ht="17.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ht="17.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row>
    <row r="209" ht="17.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ht="17.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row>
    <row r="211" ht="17.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ht="17.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row>
    <row r="213" ht="17.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ht="17.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row>
    <row r="215" ht="17.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ht="17.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row>
    <row r="217" ht="17.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ht="17.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row>
    <row r="219" ht="17.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ht="17.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row>
    <row r="221" ht="17.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ht="17.2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row>
    <row r="223" ht="17.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ht="17.2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row>
    <row r="225" ht="17.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ht="17.2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row>
    <row r="227" ht="17.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ht="17.2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row>
    <row r="229" ht="17.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ht="17.2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row>
    <row r="231" ht="17.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ht="17.2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row>
    <row r="233" ht="17.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ht="17.2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row>
    <row r="235" ht="17.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ht="17.2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row>
    <row r="237" ht="17.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ht="17.2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row>
    <row r="239" ht="17.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ht="17.2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row>
    <row r="241" ht="17.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ht="17.2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row>
    <row r="243" ht="17.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ht="17.2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row>
    <row r="245" ht="17.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ht="17.2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row>
    <row r="247" ht="17.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ht="17.2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row>
    <row r="249" ht="17.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ht="17.2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row>
    <row r="251" ht="17.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ht="17.2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row>
    <row r="253" ht="17.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ht="17.2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row>
    <row r="255" ht="17.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ht="17.2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row>
    <row r="257" ht="17.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ht="17.2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row>
    <row r="259" ht="17.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ht="17.2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row>
    <row r="261" ht="17.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ht="17.2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row>
    <row r="263" ht="17.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ht="17.2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row>
    <row r="265" ht="17.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ht="17.2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row>
    <row r="267" ht="17.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ht="17.2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row>
    <row r="269" ht="17.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ht="17.2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row>
    <row r="271" ht="17.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ht="17.2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row>
    <row r="273" ht="17.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ht="17.2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row>
    <row r="275" ht="17.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ht="17.2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row>
    <row r="277" ht="17.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ht="17.2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row>
    <row r="279" ht="17.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ht="17.2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row>
    <row r="281" ht="17.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ht="17.2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row>
    <row r="283" ht="17.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ht="17.2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row>
    <row r="285" ht="17.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ht="17.2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row>
    <row r="287" ht="17.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ht="17.2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row>
    <row r="289" ht="17.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ht="17.2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row>
    <row r="291" ht="17.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ht="17.2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row>
    <row r="293" ht="17.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ht="17.2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row>
    <row r="295" ht="17.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ht="17.2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row>
    <row r="297" ht="17.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ht="17.2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row>
    <row r="299" ht="17.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ht="17.2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row>
    <row r="301" ht="17.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ht="17.2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row>
    <row r="303" ht="17.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ht="17.2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row>
    <row r="305" ht="17.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ht="17.2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row>
    <row r="307" ht="17.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ht="17.2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row>
    <row r="309" ht="17.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ht="17.2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row>
    <row r="311" ht="17.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ht="17.2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row>
    <row r="313" ht="17.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ht="17.2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row>
    <row r="315" ht="17.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ht="17.2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row>
    <row r="317" ht="17.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ht="17.2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row>
    <row r="319" ht="17.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ht="17.2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row>
    <row r="321" ht="17.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ht="17.2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row>
    <row r="323" ht="17.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ht="17.2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row>
    <row r="325" ht="17.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ht="17.2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row>
    <row r="327" ht="17.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ht="17.2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row>
    <row r="329" ht="17.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ht="17.2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row>
    <row r="331" ht="17.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ht="17.2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row>
    <row r="333" ht="17.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ht="17.2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row>
    <row r="335" ht="17.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ht="17.2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row>
    <row r="337" ht="17.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ht="17.2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row>
    <row r="339" ht="17.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ht="17.2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row>
    <row r="341" ht="17.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ht="17.2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row>
    <row r="343" ht="17.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ht="17.2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row>
    <row r="345" ht="17.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ht="17.2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row>
    <row r="347" ht="17.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ht="17.2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row>
    <row r="349" ht="17.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ht="17.2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row>
    <row r="351" ht="17.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ht="17.2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row>
    <row r="353" ht="17.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ht="17.2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row>
    <row r="355" ht="17.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ht="17.2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row>
    <row r="357" ht="17.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ht="17.2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row>
    <row r="359" ht="17.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ht="17.2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row>
    <row r="361" ht="17.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ht="17.2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row>
    <row r="363" ht="17.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ht="17.2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row>
    <row r="365" ht="17.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ht="17.2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row>
    <row r="367" ht="17.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ht="17.2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row>
    <row r="369" ht="17.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ht="17.2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row>
    <row r="371" ht="17.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ht="17.2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row>
    <row r="373" ht="17.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ht="17.2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row>
    <row r="375" ht="17.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ht="17.2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row>
    <row r="377" ht="17.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ht="17.2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row>
    <row r="379" ht="17.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ht="17.2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row>
    <row r="381" ht="17.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ht="17.2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row>
    <row r="383" ht="17.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ht="17.2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row>
    <row r="385" ht="17.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ht="17.2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row>
    <row r="387" ht="17.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ht="17.2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row>
    <row r="389" ht="17.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ht="17.2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row>
    <row r="391" ht="17.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ht="17.2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row>
    <row r="393" ht="17.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ht="17.2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row>
    <row r="395" ht="17.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ht="17.2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row>
    <row r="397" ht="17.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ht="17.2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row>
    <row r="399" ht="17.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ht="17.2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row>
    <row r="401" ht="17.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ht="17.2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row>
    <row r="403" ht="17.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ht="17.2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row>
    <row r="405" ht="17.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ht="17.2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row>
    <row r="407" ht="17.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ht="17.2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row>
    <row r="409" ht="17.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ht="17.2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row>
    <row r="411" ht="17.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ht="17.2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row>
    <row r="413" ht="17.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ht="17.2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row>
    <row r="415" ht="17.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ht="17.2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row>
    <row r="417" ht="17.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ht="17.2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row>
    <row r="419" ht="17.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ht="17.2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row>
    <row r="421" ht="17.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ht="17.2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row>
    <row r="423" ht="17.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ht="17.2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row>
    <row r="425" ht="17.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ht="17.2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row>
    <row r="427" ht="17.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ht="17.2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row>
    <row r="429" ht="17.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ht="17.2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row>
    <row r="431" ht="17.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ht="17.2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row>
    <row r="433" ht="17.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ht="17.2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row>
    <row r="435" ht="17.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ht="17.2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row>
    <row r="437" ht="17.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ht="17.2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row>
    <row r="439" ht="17.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ht="17.2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row>
    <row r="441" ht="17.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ht="17.2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row>
    <row r="443" ht="17.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ht="17.2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row>
    <row r="445" ht="17.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ht="17.2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row>
    <row r="447" ht="17.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ht="17.2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row>
    <row r="449" ht="17.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ht="17.2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row>
    <row r="451" ht="17.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ht="17.2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row>
    <row r="453" ht="17.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ht="17.2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row>
    <row r="455" ht="17.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ht="17.2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row>
    <row r="457" ht="17.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ht="17.2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row>
    <row r="459" ht="17.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ht="17.2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row>
    <row r="461" ht="17.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ht="17.2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row>
    <row r="463" ht="17.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ht="17.2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row>
    <row r="465" ht="17.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ht="17.2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row>
    <row r="467" ht="17.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ht="17.2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row>
    <row r="469" ht="17.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ht="17.2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row>
    <row r="471" ht="17.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ht="17.2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row>
    <row r="473" ht="17.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ht="17.2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row>
    <row r="475" ht="17.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ht="17.2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row>
    <row r="477" ht="17.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ht="17.2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row>
    <row r="479" ht="17.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ht="17.2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row>
    <row r="481" ht="17.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ht="17.2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row>
    <row r="483" ht="17.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ht="17.2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row>
    <row r="485" ht="17.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ht="17.2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row>
    <row r="487" ht="17.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ht="17.2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row>
    <row r="489" ht="17.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ht="17.2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row>
    <row r="491" ht="17.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ht="17.2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row>
    <row r="493" ht="17.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ht="17.2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row>
    <row r="495" ht="17.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ht="17.2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row>
    <row r="497" ht="17.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ht="17.2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row>
    <row r="499" ht="17.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ht="17.2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row>
    <row r="501" ht="17.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ht="17.2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row>
    <row r="503" ht="17.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ht="17.2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row>
    <row r="505" ht="17.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ht="17.2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row>
    <row r="507" ht="17.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ht="17.2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row>
    <row r="509" ht="17.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ht="17.2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row>
    <row r="511" ht="17.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ht="17.2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row>
    <row r="513" ht="17.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ht="17.2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row>
    <row r="515" ht="17.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ht="17.2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row>
    <row r="517" ht="17.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ht="17.2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row>
    <row r="519" ht="17.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ht="17.2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row>
    <row r="521" ht="17.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ht="17.2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row>
    <row r="523" ht="17.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ht="17.2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row>
    <row r="525" ht="17.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ht="17.2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row>
    <row r="527" ht="17.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ht="17.2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row>
    <row r="529" ht="17.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ht="17.2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row>
    <row r="531" ht="17.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ht="17.2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row>
    <row r="533" ht="17.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ht="17.2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row>
    <row r="535" ht="17.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ht="17.2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row>
    <row r="537" ht="17.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ht="17.2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row>
    <row r="539" ht="17.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ht="17.2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row>
    <row r="541" ht="17.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ht="17.2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row>
    <row r="543" ht="17.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ht="17.2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row>
    <row r="545" ht="17.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ht="17.2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row>
    <row r="547" ht="17.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ht="17.2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row>
    <row r="549" ht="17.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ht="17.2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row>
    <row r="551" ht="17.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ht="17.2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row>
    <row r="553" ht="17.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ht="17.2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row>
    <row r="555" ht="17.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ht="17.2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row>
    <row r="557" ht="17.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ht="17.2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row>
    <row r="559" ht="17.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ht="17.2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row>
    <row r="561" ht="17.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ht="17.2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row>
    <row r="563" ht="17.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ht="17.2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row>
    <row r="565" ht="17.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ht="17.2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row>
    <row r="567" ht="17.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ht="17.2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row>
    <row r="569" ht="17.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ht="17.2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row>
    <row r="571" ht="17.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ht="17.2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row>
    <row r="573" ht="17.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ht="17.2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row>
    <row r="575" ht="17.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ht="17.2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row>
    <row r="577" ht="17.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ht="17.2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row>
    <row r="579" ht="17.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ht="17.2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row>
    <row r="581" ht="17.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ht="17.2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row>
    <row r="583" ht="17.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ht="17.2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row>
    <row r="585" ht="17.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ht="17.2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row>
    <row r="587" ht="17.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ht="17.2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row>
    <row r="589" ht="17.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ht="17.2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row>
    <row r="591" ht="17.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ht="17.2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row>
    <row r="593" ht="17.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ht="17.2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row>
    <row r="595" ht="17.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ht="17.2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row>
    <row r="597" ht="17.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ht="17.2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row>
    <row r="599" ht="17.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ht="17.2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row>
    <row r="601" ht="17.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ht="17.2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row>
    <row r="603" ht="17.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ht="17.2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row>
    <row r="605" ht="17.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ht="17.2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row>
    <row r="607" ht="17.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ht="17.2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row>
    <row r="609" ht="17.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ht="17.2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row>
    <row r="611" ht="17.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ht="17.2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row>
    <row r="613" ht="17.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ht="17.2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row>
    <row r="615" ht="17.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ht="17.2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row>
    <row r="617" ht="17.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ht="17.2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row>
    <row r="619" ht="17.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ht="17.2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row>
    <row r="621" ht="17.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ht="17.2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row>
    <row r="623" ht="17.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ht="17.2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row>
    <row r="625" ht="17.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ht="17.2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row>
    <row r="627" ht="17.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ht="17.2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row>
    <row r="629" ht="17.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ht="17.2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row>
    <row r="631" ht="17.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ht="17.2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row>
    <row r="633" ht="17.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ht="17.2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row>
    <row r="635" ht="17.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ht="17.2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row>
    <row r="637" ht="17.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ht="17.2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row>
    <row r="639" ht="17.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ht="17.2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row>
    <row r="641" ht="17.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ht="17.2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row>
    <row r="643" ht="17.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ht="17.2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row>
    <row r="645" ht="17.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ht="17.2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row>
    <row r="647" ht="17.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ht="17.2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row>
    <row r="649" ht="17.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ht="17.2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row>
    <row r="651" ht="17.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ht="17.2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row>
    <row r="653" ht="17.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ht="17.2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row>
    <row r="655" ht="17.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ht="17.2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row>
    <row r="657" ht="17.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ht="17.2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row>
    <row r="659" ht="17.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ht="17.2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row>
    <row r="661" ht="17.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ht="17.2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row>
    <row r="663" ht="17.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ht="17.2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row>
    <row r="665" ht="17.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ht="17.2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row>
    <row r="667" ht="17.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ht="17.2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row>
    <row r="669" ht="17.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ht="17.2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row>
    <row r="671" ht="17.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ht="17.2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row>
    <row r="673" ht="17.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ht="17.2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row>
    <row r="675" ht="17.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ht="17.2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row>
    <row r="677" ht="17.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ht="17.2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row>
    <row r="679" ht="17.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ht="17.2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row>
    <row r="681" ht="17.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ht="17.2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row>
    <row r="683" ht="17.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ht="17.2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row>
    <row r="685" ht="17.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ht="17.2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row>
    <row r="687" ht="17.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ht="17.2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row>
    <row r="689" ht="17.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ht="17.2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row>
    <row r="691" ht="17.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ht="17.2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row>
    <row r="693" ht="17.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ht="17.2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row>
    <row r="695" ht="17.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ht="17.2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row>
    <row r="697" ht="17.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ht="17.2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row>
    <row r="699" ht="17.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ht="17.2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row>
    <row r="701" ht="17.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ht="17.2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row>
    <row r="703" ht="17.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ht="17.2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row>
    <row r="705" ht="17.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ht="17.2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row>
    <row r="707" ht="17.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ht="17.2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row>
    <row r="709" ht="17.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ht="17.2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row>
    <row r="711" ht="17.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ht="17.2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row>
    <row r="713" ht="17.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ht="17.2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row>
    <row r="715" ht="17.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ht="17.2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row>
    <row r="717" ht="17.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ht="17.2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row>
    <row r="719" ht="17.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ht="17.2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row>
    <row r="721" ht="17.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ht="17.2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row>
    <row r="723" ht="17.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ht="17.2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row>
    <row r="725" ht="17.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ht="17.2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row>
    <row r="727" ht="17.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ht="17.2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row>
    <row r="729" ht="17.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ht="17.2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row>
    <row r="731" ht="17.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ht="17.2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row>
    <row r="733" ht="17.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ht="17.2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row>
    <row r="735" ht="17.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ht="17.2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row>
    <row r="737" ht="17.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ht="17.2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row>
    <row r="739" ht="17.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ht="17.2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row>
    <row r="741" ht="17.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ht="17.2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row>
    <row r="743" ht="17.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ht="17.2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row>
    <row r="745" ht="17.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ht="17.2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row>
    <row r="747" ht="17.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ht="17.2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row>
    <row r="749" ht="17.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ht="17.2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row>
    <row r="751" ht="17.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ht="17.2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row>
    <row r="753" ht="17.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ht="17.2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row>
    <row r="755" ht="17.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ht="17.2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row>
    <row r="757" ht="17.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ht="17.2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row>
    <row r="759" ht="17.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ht="17.2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row>
    <row r="761" ht="17.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ht="17.2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row>
    <row r="763" ht="17.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ht="17.2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row>
    <row r="765" ht="17.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ht="17.2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row>
    <row r="767" ht="17.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ht="17.2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row>
    <row r="769" ht="17.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ht="17.2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row>
    <row r="771" ht="17.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ht="17.2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row>
    <row r="773" ht="17.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ht="17.2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row>
    <row r="775" ht="17.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ht="17.2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row>
    <row r="777" ht="17.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ht="17.2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row>
    <row r="779" ht="17.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ht="17.2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row>
    <row r="781" ht="17.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ht="17.2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row>
    <row r="783" ht="17.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ht="17.2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row>
    <row r="785" ht="17.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ht="17.2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row>
    <row r="787" ht="17.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ht="17.2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row>
    <row r="789" ht="17.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ht="17.2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row>
    <row r="791" ht="17.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ht="17.2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row>
    <row r="793" ht="17.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ht="17.2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row>
    <row r="795" ht="17.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ht="17.2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row>
    <row r="797" ht="17.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ht="17.2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row>
    <row r="799" ht="17.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ht="17.2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row>
    <row r="801" ht="17.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ht="17.2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row>
    <row r="803" ht="17.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ht="17.2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row>
    <row r="805" ht="17.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ht="17.2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row>
    <row r="807" ht="17.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ht="17.2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row>
    <row r="809" ht="17.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ht="17.2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row>
    <row r="811" ht="17.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ht="17.2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row>
    <row r="813" ht="17.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ht="17.2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row>
    <row r="815" ht="17.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ht="17.2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row>
    <row r="817" ht="17.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ht="17.2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row>
    <row r="819" ht="17.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ht="17.2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row>
    <row r="821" ht="17.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ht="17.2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row>
    <row r="823" ht="17.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ht="17.2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row>
    <row r="825" ht="17.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ht="17.2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row>
    <row r="827" ht="17.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ht="17.2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row>
    <row r="829" ht="17.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ht="17.2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row>
    <row r="831" ht="17.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ht="17.2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row>
    <row r="833" ht="17.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ht="17.2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row>
    <row r="835" ht="17.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ht="17.2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row>
    <row r="837" ht="17.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ht="17.2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row>
    <row r="839" ht="17.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ht="17.2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row>
    <row r="841" ht="17.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ht="17.2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row>
    <row r="843" ht="17.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ht="17.2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row>
    <row r="845" ht="17.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ht="17.2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row>
    <row r="847" ht="17.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ht="17.2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row>
    <row r="849" ht="17.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ht="17.2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row>
    <row r="851" ht="17.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ht="17.2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row>
    <row r="853" ht="17.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ht="17.2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row>
    <row r="855" ht="17.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ht="17.2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row>
    <row r="857" ht="17.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ht="17.2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row>
    <row r="859" ht="17.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ht="17.2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row>
    <row r="861" ht="17.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ht="17.2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row>
    <row r="863" ht="17.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ht="17.2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row>
    <row r="865" ht="17.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ht="17.2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row>
    <row r="867" ht="17.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ht="17.2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row>
    <row r="869" ht="17.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ht="17.2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row>
    <row r="871" ht="17.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ht="17.2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row>
    <row r="873" ht="17.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ht="17.2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row>
    <row r="875" ht="17.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ht="17.2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row>
    <row r="877" ht="17.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ht="17.2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row>
    <row r="879" ht="17.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ht="17.2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row>
    <row r="881" ht="17.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ht="17.2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row>
    <row r="883" ht="17.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ht="17.2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row>
    <row r="885" ht="17.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ht="17.2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row>
    <row r="887" ht="17.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ht="17.2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row>
    <row r="889" ht="17.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ht="17.2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row>
    <row r="891" ht="17.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ht="17.2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row>
    <row r="893" ht="17.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ht="17.2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row>
    <row r="895" ht="17.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ht="17.2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row>
    <row r="897" ht="17.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ht="17.2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row>
    <row r="899" ht="17.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ht="17.2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row>
    <row r="901" ht="17.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ht="17.2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row>
    <row r="903" ht="17.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ht="17.2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row>
    <row r="905" ht="17.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ht="17.2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row>
    <row r="907" ht="17.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ht="17.2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row>
    <row r="909" ht="17.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ht="17.2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row>
    <row r="911" ht="17.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ht="17.2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row>
    <row r="913" ht="17.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ht="17.2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row>
    <row r="915" ht="17.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ht="17.2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row>
    <row r="917" ht="17.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ht="17.2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row>
    <row r="919" ht="17.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ht="17.2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row>
    <row r="921" ht="17.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ht="17.2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row>
    <row r="923" ht="17.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ht="17.2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row>
    <row r="925" ht="17.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ht="17.2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row>
    <row r="927" ht="17.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ht="17.2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row>
    <row r="929" ht="17.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ht="17.2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row>
    <row r="931" ht="17.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ht="17.2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row>
    <row r="933" ht="17.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ht="17.2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row>
    <row r="935" ht="17.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ht="17.2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row>
    <row r="937" ht="17.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ht="17.2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row>
    <row r="939" ht="17.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ht="17.2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row>
    <row r="941" ht="17.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ht="17.2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row>
    <row r="943" ht="17.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ht="17.2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row>
    <row r="945" ht="17.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ht="17.2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row>
    <row r="947" ht="17.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ht="17.2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row>
    <row r="949" ht="17.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ht="17.2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row>
    <row r="951" ht="17.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ht="17.2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row>
    <row r="953" ht="17.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ht="17.2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row>
    <row r="955" ht="17.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ht="17.2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row>
    <row r="957" ht="17.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ht="17.2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row>
    <row r="959" ht="17.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ht="17.2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row>
    <row r="961" ht="17.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ht="17.2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row>
    <row r="963" ht="17.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ht="17.2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row>
    <row r="965" ht="17.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ht="17.2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row>
    <row r="967" ht="17.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ht="17.2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row>
    <row r="969" ht="17.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ht="17.2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row>
    <row r="971" ht="17.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ht="17.2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row>
    <row r="973" ht="17.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ht="17.2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row>
    <row r="975" ht="17.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ht="17.2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row>
    <row r="977" ht="17.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ht="17.2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row>
    <row r="979" ht="17.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ht="17.2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row>
    <row r="981" ht="17.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ht="17.2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row>
    <row r="983" ht="17.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ht="17.2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row>
    <row r="985" ht="17.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ht="17.2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row>
    <row r="987" ht="17.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ht="17.2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row>
    <row r="989" ht="17.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ht="17.2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row>
    <row r="991" ht="17.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ht="17.2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row>
    <row r="993" ht="17.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ht="17.2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row>
    <row r="995" ht="17.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ht="17.2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row>
    <row r="997" ht="17.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ht="17.2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row>
    <row r="999" ht="17.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ht="17.2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row>
    <row r="1001" ht="17.2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row>
    <row r="1002" ht="17.25" customHeight="1">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row>
  </sheetData>
  <mergeCells count="9">
    <mergeCell ref="I2:J2"/>
    <mergeCell ref="E2:H2"/>
    <mergeCell ref="K2:M2"/>
    <mergeCell ref="N2:Q2"/>
    <mergeCell ref="N1:S1"/>
    <mergeCell ref="E1:M1"/>
    <mergeCell ref="T1:U1"/>
    <mergeCell ref="V1:Y1"/>
    <mergeCell ref="H32:P32"/>
  </mergeCells>
  <conditionalFormatting sqref="E4:M1002">
    <cfRule type="expression" dxfId="0" priority="1">
      <formula>ISEVEN(ROW())</formula>
    </cfRule>
  </conditionalFormatting>
  <conditionalFormatting sqref="N4:S1002">
    <cfRule type="expression" dxfId="1" priority="2">
      <formula>ISEVEN(ROW())</formula>
    </cfRule>
  </conditionalFormatting>
  <conditionalFormatting sqref="V4:Y1002">
    <cfRule type="expression" dxfId="2" priority="3">
      <formula>ISEVEN(ROW())</formula>
    </cfRule>
  </conditionalFormatting>
  <hyperlinks>
    <hyperlink r:id="rId1" ref="AA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6.71"/>
    <col customWidth="1" min="2" max="2" width="28.57"/>
  </cols>
  <sheetData>
    <row r="1" ht="24.0" customHeight="1">
      <c r="A1" s="2" t="s">
        <v>0</v>
      </c>
      <c r="B1" s="2" t="s">
        <v>1</v>
      </c>
      <c r="C1" s="2"/>
      <c r="D1" s="2"/>
      <c r="E1" s="2"/>
      <c r="F1" s="4"/>
      <c r="G1" s="4"/>
      <c r="H1" s="4"/>
      <c r="I1" s="4"/>
      <c r="J1" s="4"/>
      <c r="K1" s="4"/>
      <c r="L1" s="4"/>
      <c r="M1" s="4"/>
      <c r="N1" s="4"/>
      <c r="O1" s="4"/>
      <c r="P1" s="4"/>
      <c r="Q1" s="4"/>
      <c r="R1" s="4"/>
      <c r="S1" s="4"/>
      <c r="T1" s="4"/>
      <c r="U1" s="4"/>
      <c r="V1" s="4"/>
      <c r="W1" s="4"/>
      <c r="X1" s="4"/>
      <c r="Y1" s="4"/>
      <c r="Z1" s="4"/>
    </row>
    <row r="2">
      <c r="A2" s="7" t="str">
        <f>HYPERLINK("https://ipvs.informatik.uni-stuttgart.de/mlr/papers/18-englert-IJRR.pdf","Learning Manipulation Skills from a single demonstration")</f>
        <v>Learning Manipulation Skills from a single demonstration</v>
      </c>
      <c r="B2" s="8">
        <v>2018.0</v>
      </c>
      <c r="C2" s="9"/>
      <c r="D2" s="9"/>
      <c r="E2" s="9"/>
      <c r="F2" s="9"/>
      <c r="G2" s="9"/>
      <c r="H2" s="9"/>
      <c r="I2" s="9"/>
      <c r="J2" s="9"/>
      <c r="K2" s="9"/>
      <c r="L2" s="9"/>
      <c r="M2" s="9"/>
      <c r="N2" s="9"/>
      <c r="O2" s="9"/>
      <c r="P2" s="9"/>
      <c r="Q2" s="9"/>
      <c r="R2" s="9"/>
      <c r="S2" s="9"/>
      <c r="T2" s="9"/>
      <c r="U2" s="9"/>
      <c r="V2" s="9"/>
      <c r="W2" s="9"/>
      <c r="X2" s="9"/>
      <c r="Y2" s="9"/>
      <c r="Z2" s="9"/>
    </row>
    <row r="3">
      <c r="A3" s="7" t="str">
        <f>HYPERLINK("https://arxiv.org/pdf/1807.02303.pdf","A survey on policy search algorithms
for learning robot controllers in a handful of trials")</f>
        <v>A survey on policy search algorithms
for learning robot controllers in a handful of trials</v>
      </c>
      <c r="B3" s="8">
        <v>2018.0</v>
      </c>
      <c r="C3" s="9"/>
      <c r="D3" s="9"/>
      <c r="E3" s="9"/>
      <c r="F3" s="9"/>
      <c r="G3" s="9"/>
      <c r="H3" s="9"/>
      <c r="I3" s="9"/>
      <c r="J3" s="9"/>
      <c r="K3" s="9"/>
      <c r="L3" s="9"/>
      <c r="M3" s="9"/>
      <c r="N3" s="9"/>
      <c r="O3" s="9"/>
      <c r="P3" s="9"/>
      <c r="Q3" s="9"/>
      <c r="R3" s="9"/>
      <c r="S3" s="9"/>
      <c r="T3" s="9"/>
      <c r="U3" s="9"/>
      <c r="V3" s="9"/>
      <c r="W3" s="9"/>
      <c r="X3" s="9"/>
      <c r="Y3" s="9"/>
      <c r="Z3" s="9"/>
    </row>
    <row r="4">
      <c r="A4" s="7" t="str">
        <f>HYPERLINK("http://www-hcr.ijs.si/resources/papers/icar17d.pdf","Door Opening by joining Reinforcement Learning and Intelligent Control")</f>
        <v>Door Opening by joining Reinforcement Learning and Intelligent Control</v>
      </c>
      <c r="B4" s="8">
        <v>2017.0</v>
      </c>
      <c r="C4" s="9"/>
      <c r="D4" s="9"/>
      <c r="E4" s="9"/>
      <c r="F4" s="9"/>
      <c r="G4" s="9"/>
      <c r="H4" s="9"/>
      <c r="I4" s="9"/>
      <c r="J4" s="9"/>
      <c r="K4" s="9"/>
      <c r="L4" s="9"/>
      <c r="M4" s="9"/>
      <c r="N4" s="9"/>
      <c r="O4" s="9"/>
      <c r="P4" s="9"/>
      <c r="Q4" s="9"/>
      <c r="R4" s="9"/>
      <c r="S4" s="9"/>
      <c r="T4" s="9"/>
      <c r="U4" s="9"/>
      <c r="V4" s="9"/>
      <c r="W4" s="9"/>
      <c r="X4" s="9"/>
      <c r="Y4" s="9"/>
      <c r="Z4" s="9"/>
    </row>
    <row r="5">
      <c r="A5" s="7" t="str">
        <f>HYPERLINK("https://arxiv.org/pdf/1701.08878.pdfhttps://arxiv.org/pdf/1701.08878.pdf","Deep reinforcement learning for robotic
manipulation-the state of the art")</f>
        <v>Deep reinforcement learning for robotic
manipulation-the state of the art</v>
      </c>
      <c r="B5" s="8">
        <v>2017.0</v>
      </c>
      <c r="C5" s="9"/>
      <c r="D5" s="9"/>
      <c r="E5" s="9"/>
      <c r="F5" s="9"/>
      <c r="G5" s="9"/>
      <c r="H5" s="9"/>
      <c r="I5" s="9"/>
      <c r="J5" s="9"/>
      <c r="K5" s="9"/>
      <c r="L5" s="9"/>
      <c r="M5" s="9"/>
      <c r="N5" s="9"/>
      <c r="O5" s="9"/>
      <c r="P5" s="9"/>
      <c r="Q5" s="9"/>
      <c r="R5" s="9"/>
      <c r="S5" s="9"/>
      <c r="T5" s="9"/>
      <c r="U5" s="9"/>
      <c r="V5" s="9"/>
      <c r="W5" s="9"/>
      <c r="X5" s="9"/>
      <c r="Y5" s="9"/>
      <c r="Z5" s="9"/>
    </row>
    <row r="6">
      <c r="A6" s="7" t="str">
        <f>HYPERLINK("http://www.redaktion.tu-berlin.de/fileadmin/fg170/Publikationen_pdf/actionrepresentation_iros2016-final.pdf","Coupled Learning of Action Parameters and Forward Models for Manipulation")</f>
        <v>Coupled Learning of Action Parameters and Forward Models for Manipulation</v>
      </c>
      <c r="B6" s="8">
        <v>2016.0</v>
      </c>
      <c r="C6" s="9"/>
      <c r="D6" s="9"/>
      <c r="E6" s="9"/>
      <c r="F6" s="9"/>
      <c r="G6" s="9"/>
      <c r="H6" s="9"/>
      <c r="I6" s="9"/>
      <c r="J6" s="9"/>
      <c r="K6" s="9"/>
      <c r="L6" s="9"/>
      <c r="M6" s="9"/>
      <c r="N6" s="9"/>
      <c r="O6" s="9"/>
      <c r="P6" s="9"/>
      <c r="Q6" s="9"/>
      <c r="R6" s="9"/>
      <c r="S6" s="9"/>
      <c r="T6" s="9"/>
      <c r="U6" s="9"/>
      <c r="V6" s="9"/>
      <c r="W6" s="9"/>
      <c r="X6" s="9"/>
      <c r="Y6" s="9"/>
      <c r="Z6" s="9"/>
    </row>
    <row r="7">
      <c r="A7" s="15" t="str">
        <f>HYPERLINK("https://ipvs.informatik.uni-stuttgart.de/mlr/papers/16-englert-RSS.pdf","Combined Optimization and Reinforcement Learning for Manipulation Skills")</f>
        <v>Combined Optimization and Reinforcement Learning for Manipulation Skills</v>
      </c>
      <c r="B7" s="8">
        <v>2016.0</v>
      </c>
      <c r="C7" s="9"/>
      <c r="D7" s="9"/>
      <c r="E7" s="9"/>
      <c r="F7" s="9"/>
      <c r="G7" s="9"/>
      <c r="H7" s="9"/>
      <c r="I7" s="9"/>
      <c r="J7" s="9"/>
      <c r="K7" s="9"/>
      <c r="L7" s="9"/>
      <c r="M7" s="9"/>
      <c r="N7" s="9"/>
      <c r="O7" s="9"/>
      <c r="P7" s="9"/>
      <c r="Q7" s="9"/>
      <c r="R7" s="9"/>
      <c r="S7" s="9"/>
      <c r="T7" s="9"/>
      <c r="U7" s="9"/>
      <c r="V7" s="9"/>
      <c r="W7" s="9"/>
      <c r="X7" s="9"/>
      <c r="Y7" s="9"/>
      <c r="Z7" s="9"/>
    </row>
    <row r="8">
      <c r="A8" s="7" t="str">
        <f>HYPERLINK("https://core.ac.uk/download/pdf/84341151.pdf","A Survey on Policy Search for Robotics")</f>
        <v>A Survey on Policy Search for Robotics</v>
      </c>
      <c r="B8" s="8">
        <v>2013.0</v>
      </c>
      <c r="C8" s="9"/>
      <c r="D8" s="9"/>
      <c r="E8" s="9"/>
      <c r="F8" s="9"/>
      <c r="G8" s="9"/>
      <c r="H8" s="9"/>
      <c r="I8" s="9"/>
      <c r="J8" s="9"/>
      <c r="K8" s="9"/>
      <c r="L8" s="9"/>
      <c r="M8" s="9"/>
      <c r="N8" s="9"/>
      <c r="O8" s="9"/>
      <c r="P8" s="9"/>
      <c r="Q8" s="9"/>
      <c r="R8" s="9"/>
      <c r="S8" s="9"/>
      <c r="T8" s="9"/>
      <c r="U8" s="9"/>
      <c r="V8" s="9"/>
      <c r="W8" s="9"/>
      <c r="X8" s="9"/>
      <c r="Y8" s="9"/>
      <c r="Z8" s="9"/>
    </row>
    <row r="9">
      <c r="A9" s="7" t="str">
        <f>HYPERLINK("https://www.ias.informatik.tu-darmstadt.de/uploads/Publications/Kober_IJRR_2013.pdf","Reinforcement Learning in Robotics:
A Survey")</f>
        <v>Reinforcement Learning in Robotics:
A Survey</v>
      </c>
      <c r="B9" s="8">
        <v>2013.0</v>
      </c>
      <c r="C9" s="9"/>
      <c r="D9" s="9"/>
      <c r="E9" s="9"/>
      <c r="F9" s="9"/>
      <c r="G9" s="9"/>
      <c r="H9" s="9"/>
      <c r="I9" s="9"/>
      <c r="J9" s="9"/>
      <c r="K9" s="9"/>
      <c r="L9" s="9"/>
      <c r="M9" s="9"/>
      <c r="N9" s="9"/>
      <c r="O9" s="9"/>
      <c r="P9" s="9"/>
      <c r="Q9" s="9"/>
      <c r="R9" s="9"/>
      <c r="S9" s="9"/>
      <c r="T9" s="9"/>
      <c r="U9" s="9"/>
      <c r="V9" s="9"/>
      <c r="W9" s="9"/>
      <c r="X9" s="9"/>
      <c r="Y9" s="9"/>
      <c r="Z9" s="9"/>
    </row>
    <row r="10">
      <c r="A10" s="7" t="str">
        <f>HYPERLINK("https://ieeexplore.ieee.org/stamp/stamp.jsp?tp=&amp;arnumber=6252758","Challenges for the Policy Representation
when Applying Reinforcement Learning in Robotics")</f>
        <v>Challenges for the Policy Representation
when Applying Reinforcement Learning in Robotics</v>
      </c>
      <c r="B10" s="8">
        <v>2012.0</v>
      </c>
      <c r="C10" s="9"/>
      <c r="D10" s="9"/>
      <c r="E10" s="9"/>
      <c r="F10" s="9"/>
      <c r="G10" s="9"/>
      <c r="H10" s="9"/>
      <c r="I10" s="9"/>
      <c r="J10" s="9"/>
      <c r="K10" s="9"/>
      <c r="L10" s="9"/>
      <c r="M10" s="9"/>
      <c r="N10" s="9"/>
      <c r="O10" s="9"/>
      <c r="P10" s="9"/>
      <c r="Q10" s="9"/>
      <c r="R10" s="9"/>
      <c r="S10" s="9"/>
      <c r="T10" s="9"/>
      <c r="U10" s="9"/>
      <c r="V10" s="9"/>
      <c r="W10" s="9"/>
      <c r="X10" s="9"/>
      <c r="Y10" s="9"/>
      <c r="Z10" s="9"/>
    </row>
    <row r="11">
      <c r="A11" s="7" t="str">
        <f>HYPERLINK("https://cse.iitk.ac.in/users/cs365/2013/hw2/kalakrishnan-righetti-11iros_learning-force-control-policies-compliant-manipulation.pdf","Learning Force Control Policies for Compliant Manipulation")</f>
        <v>Learning Force Control Policies for Compliant Manipulation</v>
      </c>
      <c r="B11" s="8">
        <v>2011.0</v>
      </c>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24" t="s">
        <v>37</v>
      </c>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24" t="s">
        <v>41</v>
      </c>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8"/>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hyperlinks>
    <hyperlink r:id="rId1" ref="A13"/>
    <hyperlink r:id="rId2" ref="A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6.43"/>
  </cols>
  <sheetData>
    <row r="1" ht="17.25" customHeight="1">
      <c r="A1" s="3" t="s">
        <v>0</v>
      </c>
      <c r="B1" s="3" t="s">
        <v>1</v>
      </c>
      <c r="C1" s="3"/>
      <c r="D1" s="3"/>
      <c r="E1" s="3"/>
      <c r="F1" s="11"/>
      <c r="G1" s="11"/>
      <c r="H1" s="11"/>
      <c r="I1" s="11"/>
      <c r="J1" s="11"/>
      <c r="K1" s="11"/>
      <c r="L1" s="11"/>
      <c r="M1" s="11"/>
      <c r="N1" s="11"/>
      <c r="O1" s="11"/>
      <c r="P1" s="11"/>
      <c r="Q1" s="11"/>
      <c r="R1" s="11"/>
      <c r="S1" s="11"/>
      <c r="T1" s="11"/>
      <c r="U1" s="11"/>
      <c r="V1" s="11"/>
      <c r="W1" s="11"/>
      <c r="X1" s="11"/>
      <c r="Y1" s="11"/>
      <c r="Z1" s="11"/>
    </row>
    <row r="2">
      <c r="A2" s="13"/>
      <c r="B2" s="13"/>
      <c r="C2" s="13"/>
      <c r="D2" s="13"/>
      <c r="E2" s="13"/>
      <c r="F2" s="13"/>
      <c r="G2" s="13"/>
      <c r="H2" s="13"/>
      <c r="I2" s="13"/>
      <c r="J2" s="13"/>
      <c r="K2" s="13"/>
      <c r="L2" s="13"/>
      <c r="M2" s="13"/>
      <c r="N2" s="13"/>
      <c r="O2" s="13"/>
      <c r="P2" s="13"/>
      <c r="Q2" s="13"/>
      <c r="R2" s="13"/>
      <c r="S2" s="13"/>
      <c r="T2" s="13"/>
      <c r="U2" s="13"/>
      <c r="V2" s="13"/>
      <c r="W2" s="13"/>
      <c r="X2" s="13"/>
      <c r="Y2" s="13"/>
      <c r="Z2" s="13"/>
    </row>
    <row r="3">
      <c r="A3" s="14" t="str">
        <f>HYPERLINK("https://www.semanticscholar.org/paper/Development-of-the-Research-Platform-of-a-Domestic-Yamamoto-Terada/31b1bafac8c14ee902f925cc10c68673dead9b14","Development of the Research Platform of a Domestic
 Mobile Manipulator Utilized for International
 Competition and Field Test")</f>
        <v>Development of the Research Platform of a Domestic
 Mobile Manipulator Utilized for International
 Competition and Field Test</v>
      </c>
      <c r="B3" s="16">
        <v>2018.0</v>
      </c>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c r="A5" s="14" t="str">
        <f>HYPERLINK("https://arxiv.org/pdf/1604.03670.pdf","Interactive Perception: Leveraging Action in
Perception and Perception in Action")</f>
        <v>Interactive Perception: Leveraging Action in
Perception and Perception in Action</v>
      </c>
      <c r="B5" s="13"/>
      <c r="C5" s="13"/>
      <c r="D5" s="13"/>
      <c r="E5" s="13"/>
      <c r="F5" s="13"/>
      <c r="G5" s="13"/>
      <c r="H5" s="13"/>
      <c r="I5" s="13"/>
      <c r="J5" s="13"/>
      <c r="K5" s="13"/>
      <c r="L5" s="13"/>
      <c r="M5" s="13"/>
      <c r="N5" s="13"/>
      <c r="O5" s="13"/>
      <c r="P5" s="13"/>
      <c r="Q5" s="13"/>
      <c r="R5" s="13"/>
      <c r="S5" s="13"/>
      <c r="T5" s="13"/>
      <c r="U5" s="13"/>
      <c r="V5" s="13"/>
      <c r="W5" s="13"/>
      <c r="X5" s="13"/>
      <c r="Y5" s="13"/>
      <c r="Z5" s="13"/>
    </row>
    <row r="6">
      <c r="A6" s="13"/>
      <c r="B6" s="13"/>
      <c r="C6" s="13"/>
      <c r="D6" s="13"/>
      <c r="E6" s="13"/>
      <c r="F6" s="13"/>
      <c r="G6" s="13"/>
      <c r="H6" s="13"/>
      <c r="I6" s="13"/>
      <c r="J6" s="13"/>
      <c r="K6" s="13"/>
      <c r="L6" s="13"/>
      <c r="M6" s="13"/>
      <c r="N6" s="13"/>
      <c r="O6" s="13"/>
      <c r="P6" s="13"/>
      <c r="Q6" s="13"/>
      <c r="R6" s="13"/>
      <c r="S6" s="13"/>
      <c r="T6" s="13"/>
      <c r="U6" s="13"/>
      <c r="V6" s="13"/>
      <c r="W6" s="13"/>
      <c r="X6" s="13"/>
      <c r="Y6" s="13"/>
      <c r="Z6" s="13"/>
    </row>
    <row r="7">
      <c r="A7" s="22" t="s">
        <v>34</v>
      </c>
      <c r="B7" s="13"/>
      <c r="C7" s="13"/>
      <c r="D7" s="13"/>
      <c r="E7" s="13"/>
      <c r="F7" s="13"/>
      <c r="G7" s="13"/>
      <c r="H7" s="13"/>
      <c r="I7" s="13"/>
      <c r="J7" s="13"/>
      <c r="K7" s="13"/>
      <c r="L7" s="13"/>
      <c r="M7" s="13"/>
      <c r="N7" s="13"/>
      <c r="O7" s="13"/>
      <c r="P7" s="13"/>
      <c r="Q7" s="13"/>
      <c r="R7" s="13"/>
      <c r="S7" s="13"/>
      <c r="T7" s="13"/>
      <c r="U7" s="13"/>
      <c r="V7" s="13"/>
      <c r="W7" s="13"/>
      <c r="X7" s="13"/>
      <c r="Y7" s="13"/>
      <c r="Z7" s="13"/>
    </row>
    <row r="8">
      <c r="A8" s="13"/>
      <c r="B8" s="13"/>
      <c r="C8" s="13"/>
      <c r="D8" s="13"/>
      <c r="E8" s="13"/>
      <c r="F8" s="13"/>
      <c r="G8" s="13"/>
      <c r="H8" s="13"/>
      <c r="I8" s="13"/>
      <c r="J8" s="13"/>
      <c r="K8" s="13"/>
      <c r="L8" s="13"/>
      <c r="M8" s="13"/>
      <c r="N8" s="13"/>
      <c r="O8" s="13"/>
      <c r="P8" s="13"/>
      <c r="Q8" s="13"/>
      <c r="R8" s="13"/>
      <c r="S8" s="13"/>
      <c r="T8" s="13"/>
      <c r="U8" s="13"/>
      <c r="V8" s="13"/>
      <c r="W8" s="13"/>
      <c r="X8" s="13"/>
      <c r="Y8" s="13"/>
      <c r="Z8" s="13"/>
    </row>
    <row r="9">
      <c r="A9" s="22" t="s">
        <v>36</v>
      </c>
      <c r="B9" s="13"/>
      <c r="C9" s="13"/>
      <c r="D9" s="13"/>
      <c r="E9" s="13"/>
      <c r="F9" s="13"/>
      <c r="G9" s="13"/>
      <c r="H9" s="13"/>
      <c r="I9" s="13"/>
      <c r="J9" s="13"/>
      <c r="K9" s="13"/>
      <c r="L9" s="13"/>
      <c r="M9" s="13"/>
      <c r="N9" s="13"/>
      <c r="O9" s="13"/>
      <c r="P9" s="13"/>
      <c r="Q9" s="13"/>
      <c r="R9" s="13"/>
      <c r="S9" s="13"/>
      <c r="T9" s="13"/>
      <c r="U9" s="13"/>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22" t="s">
        <v>39</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22" t="s">
        <v>42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22" t="s">
        <v>43</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hyperlinks>
    <hyperlink r:id="rId1" ref="A7"/>
    <hyperlink r:id="rId2" ref="A9"/>
    <hyperlink r:id="rId3" ref="A11"/>
    <hyperlink r:id="rId4" ref="A13"/>
    <hyperlink r:id="rId5" ref="A1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69.29"/>
  </cols>
  <sheetData>
    <row r="1" ht="17.25" customHeight="1">
      <c r="A1" s="2" t="s">
        <v>0</v>
      </c>
      <c r="B1" s="2" t="s">
        <v>1</v>
      </c>
      <c r="C1" s="2" t="s">
        <v>2</v>
      </c>
      <c r="D1" s="2" t="s">
        <v>100</v>
      </c>
      <c r="E1" s="2" t="s">
        <v>3</v>
      </c>
      <c r="F1" s="4"/>
      <c r="G1" s="4"/>
      <c r="H1" s="4"/>
      <c r="I1" s="4"/>
      <c r="J1" s="4"/>
      <c r="K1" s="4"/>
      <c r="L1" s="4"/>
      <c r="M1" s="4"/>
      <c r="N1" s="4"/>
      <c r="O1" s="4"/>
      <c r="P1" s="4"/>
      <c r="Q1" s="4"/>
      <c r="R1" s="4"/>
      <c r="S1" s="4"/>
      <c r="T1" s="4"/>
      <c r="U1" s="4"/>
      <c r="V1" s="4"/>
      <c r="W1" s="4"/>
      <c r="X1" s="4"/>
      <c r="Y1" s="4"/>
      <c r="Z1" s="4"/>
    </row>
    <row r="2">
      <c r="A2" s="42"/>
      <c r="B2" s="42"/>
      <c r="C2" s="42"/>
      <c r="D2" s="42"/>
      <c r="E2" s="42"/>
      <c r="F2" s="42"/>
      <c r="G2" s="42"/>
      <c r="H2" s="42"/>
      <c r="I2" s="42"/>
      <c r="J2" s="42"/>
      <c r="K2" s="42"/>
      <c r="L2" s="42"/>
      <c r="M2" s="42"/>
      <c r="N2" s="42"/>
      <c r="O2" s="42"/>
      <c r="P2" s="42"/>
      <c r="Q2" s="42"/>
      <c r="R2" s="42"/>
      <c r="S2" s="42"/>
      <c r="T2" s="42"/>
      <c r="U2" s="42"/>
      <c r="V2" s="42"/>
      <c r="W2" s="42"/>
      <c r="X2" s="42"/>
      <c r="Y2" s="42"/>
      <c r="Z2" s="42"/>
    </row>
    <row r="3">
      <c r="A3" s="43" t="str">
        <f>HYPERLINK("https://arxiv.org/abs/1809.04317","Action Representations in Robotics: 
A Taxonomy and Systematic Classification
")</f>
        <v>Action Representations in Robotics: 
A Taxonomy and Systematic Classification
</v>
      </c>
      <c r="B3" s="42"/>
      <c r="C3" s="42"/>
      <c r="D3" s="42"/>
      <c r="E3" s="42"/>
      <c r="F3" s="42"/>
      <c r="G3" s="42"/>
      <c r="H3" s="42"/>
      <c r="I3" s="42"/>
      <c r="J3" s="42"/>
      <c r="K3" s="42"/>
      <c r="L3" s="42"/>
      <c r="M3" s="42"/>
      <c r="N3" s="42"/>
      <c r="O3" s="42"/>
      <c r="P3" s="42"/>
      <c r="Q3" s="42"/>
      <c r="R3" s="42"/>
      <c r="S3" s="42"/>
      <c r="T3" s="42"/>
      <c r="U3" s="42"/>
      <c r="V3" s="42"/>
      <c r="W3" s="42"/>
      <c r="X3" s="42"/>
      <c r="Y3" s="42"/>
      <c r="Z3" s="42"/>
    </row>
    <row r="4">
      <c r="A4" s="43" t="str">
        <f>HYPERLINK("https://pdfs.semanticscholar.org/2065/d9eb28be0700a235afb78e4a073845bfb67d.pdf","Dynamic Movement Primitives–A Framework for
Motor Control in Humans and Humanoid Robotics")</f>
        <v>Dynamic Movement Primitives–A Framework for
Motor Control in Humans and Humanoid Robotics</v>
      </c>
      <c r="B4" s="42"/>
      <c r="C4" s="42"/>
      <c r="D4" s="42"/>
      <c r="E4" s="42"/>
      <c r="F4" s="42"/>
      <c r="G4" s="42"/>
      <c r="H4" s="42"/>
      <c r="I4" s="42"/>
      <c r="J4" s="42"/>
      <c r="K4" s="42"/>
      <c r="L4" s="42"/>
      <c r="M4" s="42"/>
      <c r="N4" s="42"/>
      <c r="O4" s="42"/>
      <c r="P4" s="42"/>
      <c r="Q4" s="42"/>
      <c r="R4" s="42"/>
      <c r="S4" s="42"/>
      <c r="T4" s="42"/>
      <c r="U4" s="42"/>
      <c r="V4" s="42"/>
      <c r="W4" s="42"/>
      <c r="X4" s="42"/>
      <c r="Y4" s="42"/>
      <c r="Z4" s="42"/>
    </row>
    <row r="5">
      <c r="A5" s="42"/>
      <c r="B5" s="42"/>
      <c r="C5" s="42"/>
      <c r="D5" s="42"/>
      <c r="E5" s="42"/>
      <c r="F5" s="42"/>
      <c r="G5" s="42"/>
      <c r="H5" s="42"/>
      <c r="I5" s="42"/>
      <c r="J5" s="42"/>
      <c r="K5" s="42"/>
      <c r="L5" s="42"/>
      <c r="M5" s="42"/>
      <c r="N5" s="42"/>
      <c r="O5" s="42"/>
      <c r="P5" s="42"/>
      <c r="Q5" s="42"/>
      <c r="R5" s="42"/>
      <c r="S5" s="42"/>
      <c r="T5" s="42"/>
      <c r="U5" s="42"/>
      <c r="V5" s="42"/>
      <c r="W5" s="42"/>
      <c r="X5" s="42"/>
      <c r="Y5" s="42"/>
      <c r="Z5" s="42"/>
    </row>
    <row r="6">
      <c r="A6" s="43" t="str">
        <f>HYPERLINK("http://amser.hs-weingarten.de/cms/administrator/components/com_intranet/uploads/paper/134/Masterthesis.pdf","Adaptive Learning from Demonstration using Dynamic
Movement Primitives")</f>
        <v>Adaptive Learning from Demonstration using Dynamic
Movement Primitives</v>
      </c>
      <c r="B6" s="42"/>
      <c r="C6" s="42"/>
      <c r="D6" s="42"/>
      <c r="E6" s="42"/>
      <c r="F6" s="42"/>
      <c r="G6" s="42"/>
      <c r="H6" s="42"/>
      <c r="I6" s="42"/>
      <c r="J6" s="42"/>
      <c r="K6" s="42"/>
      <c r="L6" s="42"/>
      <c r="M6" s="42"/>
      <c r="N6" s="42"/>
      <c r="O6" s="42"/>
      <c r="P6" s="42"/>
      <c r="Q6" s="42"/>
      <c r="R6" s="42"/>
      <c r="S6" s="42"/>
      <c r="T6" s="42"/>
      <c r="U6" s="42"/>
      <c r="V6" s="42"/>
      <c r="W6" s="42"/>
      <c r="X6" s="42"/>
      <c r="Y6" s="42"/>
      <c r="Z6" s="42"/>
    </row>
    <row r="7">
      <c r="A7" s="42"/>
      <c r="B7" s="42"/>
      <c r="C7" s="42"/>
      <c r="D7" s="42"/>
      <c r="E7" s="42"/>
      <c r="F7" s="42"/>
      <c r="G7" s="42"/>
      <c r="H7" s="42"/>
      <c r="I7" s="42"/>
      <c r="J7" s="42"/>
      <c r="K7" s="42"/>
      <c r="L7" s="42"/>
      <c r="M7" s="42"/>
      <c r="N7" s="42"/>
      <c r="O7" s="42"/>
      <c r="P7" s="42"/>
      <c r="Q7" s="42"/>
      <c r="R7" s="42"/>
      <c r="S7" s="42"/>
      <c r="T7" s="42"/>
      <c r="U7" s="42"/>
      <c r="V7" s="42"/>
      <c r="W7" s="42"/>
      <c r="X7" s="42"/>
      <c r="Y7" s="42"/>
      <c r="Z7" s="42"/>
    </row>
    <row r="8">
      <c r="A8" s="43" t="str">
        <f>HYPERLINK("http://www-clmc.usc.edu/publications/P/pastor-ICRA2009.pdf","Learning and Generalization of Motor Skills
by Learning from Demonstration")</f>
        <v>Learning and Generalization of Motor Skills
by Learning from Demonstration</v>
      </c>
      <c r="B8" s="42"/>
      <c r="C8" s="42"/>
      <c r="D8" s="42"/>
      <c r="E8" s="42"/>
      <c r="F8" s="42"/>
      <c r="G8" s="42"/>
      <c r="H8" s="42"/>
      <c r="I8" s="42"/>
      <c r="J8" s="42"/>
      <c r="K8" s="42"/>
      <c r="L8" s="42"/>
      <c r="M8" s="42"/>
      <c r="N8" s="42"/>
      <c r="O8" s="42"/>
      <c r="P8" s="42"/>
      <c r="Q8" s="42"/>
      <c r="R8" s="42"/>
      <c r="S8" s="42"/>
      <c r="T8" s="42"/>
      <c r="U8" s="42"/>
      <c r="V8" s="42"/>
      <c r="W8" s="42"/>
      <c r="X8" s="42"/>
      <c r="Y8" s="42"/>
      <c r="Z8" s="42"/>
    </row>
    <row r="9">
      <c r="A9" s="42"/>
      <c r="B9" s="42"/>
      <c r="C9" s="42"/>
      <c r="D9" s="42"/>
      <c r="E9" s="42"/>
      <c r="F9" s="42"/>
      <c r="G9" s="42"/>
      <c r="H9" s="42"/>
      <c r="I9" s="42"/>
      <c r="J9" s="42"/>
      <c r="K9" s="42"/>
      <c r="L9" s="42"/>
      <c r="M9" s="42"/>
      <c r="N9" s="42"/>
      <c r="O9" s="42"/>
      <c r="P9" s="42"/>
      <c r="Q9" s="42"/>
      <c r="R9" s="42"/>
      <c r="S9" s="42"/>
      <c r="T9" s="42"/>
      <c r="U9" s="42"/>
      <c r="V9" s="42"/>
      <c r="W9" s="42"/>
      <c r="X9" s="42"/>
      <c r="Y9" s="42"/>
      <c r="Z9" s="42"/>
    </row>
    <row r="10">
      <c r="A10" s="44" t="s">
        <v>101</v>
      </c>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id="rId1" ref="A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28.43"/>
    <col customWidth="1" min="3" max="3" width="55.0"/>
    <col customWidth="1" min="4" max="4" width="45.57"/>
    <col customWidth="1" min="5" max="5" width="44.0"/>
    <col customWidth="1" min="6" max="26" width="66.14"/>
  </cols>
  <sheetData>
    <row r="1" ht="24.0" customHeight="1">
      <c r="A1" s="45" t="s">
        <v>0</v>
      </c>
      <c r="B1" s="45" t="s">
        <v>1</v>
      </c>
      <c r="C1" s="45" t="s">
        <v>2</v>
      </c>
      <c r="D1" s="45" t="s">
        <v>100</v>
      </c>
      <c r="E1" s="45" t="s">
        <v>3</v>
      </c>
      <c r="F1" s="46"/>
      <c r="G1" s="46"/>
      <c r="H1" s="46"/>
      <c r="I1" s="46"/>
      <c r="J1" s="46"/>
      <c r="K1" s="46"/>
      <c r="L1" s="46"/>
      <c r="M1" s="46"/>
      <c r="N1" s="46"/>
      <c r="O1" s="46"/>
      <c r="P1" s="46"/>
      <c r="Q1" s="46"/>
      <c r="R1" s="46"/>
      <c r="S1" s="46"/>
      <c r="T1" s="46"/>
      <c r="U1" s="46"/>
      <c r="V1" s="46"/>
      <c r="W1" s="46"/>
      <c r="X1" s="46"/>
      <c r="Y1" s="46"/>
      <c r="Z1" s="46"/>
    </row>
    <row r="2">
      <c r="A2" s="47"/>
      <c r="B2" s="47"/>
      <c r="C2" s="47"/>
      <c r="D2" s="47"/>
      <c r="E2" s="47"/>
      <c r="F2" s="47"/>
      <c r="G2" s="47"/>
      <c r="H2" s="47"/>
      <c r="I2" s="47"/>
      <c r="J2" s="47"/>
      <c r="K2" s="47"/>
      <c r="L2" s="47"/>
      <c r="M2" s="47"/>
      <c r="N2" s="47"/>
      <c r="O2" s="47"/>
      <c r="P2" s="47"/>
      <c r="Q2" s="47"/>
      <c r="R2" s="47"/>
      <c r="S2" s="47"/>
      <c r="T2" s="47"/>
      <c r="U2" s="47"/>
      <c r="V2" s="47"/>
      <c r="W2" s="47"/>
      <c r="X2" s="47"/>
      <c r="Y2" s="47"/>
      <c r="Z2" s="47"/>
    </row>
    <row r="3">
      <c r="A3" s="48" t="str">
        <f>HYPERLINK("https://scalable.mpi-inf.mpg.de/files/2013/04/B3DO_ICCV_2011.pdf","A Category-Level 3-D Object Dataset: Putting the Kinect to Work")</f>
        <v>A Category-Level 3-D Object Dataset: Putting the Kinect to Work</v>
      </c>
      <c r="B3" s="47"/>
      <c r="C3" s="49" t="str">
        <f>HYPERLINK("https://www.sachinchitta.org/uploads/2/2/5/7/22571428/rusu09icar.pdf","Laser-based Perception for Door and Handle Identification")</f>
        <v>Laser-based Perception for Door and Handle Identification</v>
      </c>
      <c r="D3" s="47"/>
      <c r="E3" s="47"/>
      <c r="F3" s="47"/>
      <c r="G3" s="47"/>
      <c r="H3" s="47"/>
      <c r="I3" s="47"/>
      <c r="J3" s="47"/>
      <c r="K3" s="47"/>
      <c r="L3" s="47"/>
      <c r="M3" s="47"/>
      <c r="N3" s="47"/>
      <c r="O3" s="47"/>
      <c r="P3" s="47"/>
      <c r="Q3" s="47"/>
      <c r="R3" s="47"/>
      <c r="S3" s="47"/>
      <c r="T3" s="47"/>
      <c r="U3" s="47"/>
      <c r="V3" s="47"/>
      <c r="W3" s="47"/>
      <c r="X3" s="47"/>
      <c r="Y3" s="47"/>
      <c r="Z3" s="47"/>
    </row>
    <row r="4">
      <c r="A4" s="47"/>
      <c r="B4" s="47"/>
      <c r="C4" s="47"/>
      <c r="D4" s="47"/>
      <c r="E4" s="47"/>
      <c r="F4" s="47"/>
      <c r="G4" s="47"/>
      <c r="H4" s="47"/>
      <c r="I4" s="47"/>
      <c r="J4" s="47"/>
      <c r="K4" s="47"/>
      <c r="L4" s="47"/>
      <c r="M4" s="47"/>
      <c r="N4" s="47"/>
      <c r="O4" s="47"/>
      <c r="P4" s="47"/>
      <c r="Q4" s="47"/>
      <c r="R4" s="47"/>
      <c r="S4" s="47"/>
      <c r="T4" s="47"/>
      <c r="U4" s="47"/>
      <c r="V4" s="47"/>
      <c r="W4" s="47"/>
      <c r="X4" s="47"/>
      <c r="Y4" s="47"/>
      <c r="Z4" s="47"/>
    </row>
    <row r="5">
      <c r="A5" s="47"/>
      <c r="B5" s="47"/>
      <c r="C5" s="47"/>
      <c r="D5" s="47"/>
      <c r="E5" s="47"/>
      <c r="F5" s="47"/>
      <c r="G5" s="47"/>
      <c r="H5" s="47"/>
      <c r="I5" s="47"/>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43"/>
    <col customWidth="1" min="2" max="2" width="40.86"/>
    <col customWidth="1" min="3" max="26" width="69.43"/>
  </cols>
  <sheetData>
    <row r="1" ht="17.25" customHeight="1">
      <c r="A1" s="2" t="s">
        <v>0</v>
      </c>
      <c r="B1" s="2" t="s">
        <v>1</v>
      </c>
      <c r="C1" s="2" t="s">
        <v>2</v>
      </c>
      <c r="D1" s="2" t="s">
        <v>100</v>
      </c>
      <c r="E1" s="2" t="s">
        <v>3</v>
      </c>
      <c r="F1" s="4"/>
      <c r="G1" s="4"/>
      <c r="H1" s="4"/>
      <c r="I1" s="4"/>
      <c r="J1" s="4"/>
      <c r="K1" s="4"/>
      <c r="L1" s="4"/>
      <c r="M1" s="4"/>
      <c r="N1" s="4"/>
      <c r="O1" s="4"/>
      <c r="P1" s="4"/>
      <c r="Q1" s="4"/>
      <c r="R1" s="4"/>
      <c r="S1" s="4"/>
      <c r="T1" s="4"/>
      <c r="U1" s="4"/>
      <c r="V1" s="4"/>
      <c r="W1" s="4"/>
      <c r="X1" s="4"/>
      <c r="Y1" s="4"/>
      <c r="Z1" s="4"/>
    </row>
    <row r="2">
      <c r="A2" s="42"/>
      <c r="B2" s="50"/>
      <c r="C2" s="50"/>
      <c r="D2" s="50"/>
      <c r="E2" s="50"/>
      <c r="F2" s="50"/>
      <c r="G2" s="50"/>
      <c r="H2" s="50"/>
      <c r="I2" s="50"/>
      <c r="J2" s="50"/>
      <c r="K2" s="50"/>
      <c r="L2" s="50"/>
      <c r="M2" s="50"/>
      <c r="N2" s="50"/>
      <c r="O2" s="50"/>
      <c r="P2" s="50"/>
      <c r="Q2" s="50"/>
      <c r="R2" s="50"/>
      <c r="S2" s="50"/>
      <c r="T2" s="50"/>
      <c r="U2" s="50"/>
      <c r="V2" s="50"/>
      <c r="W2" s="50"/>
      <c r="X2" s="50"/>
      <c r="Y2" s="50"/>
      <c r="Z2" s="50"/>
    </row>
    <row r="3">
      <c r="A3" s="43" t="str">
        <f>HYPERLINK("https://arxiv.org/pdf/1903.08336.pdf","Video Object Segmentation-based Visual Servo Control and
Object Depth Estimation on a Mobile Robot Platform")</f>
        <v>Video Object Segmentation-based Visual Servo Control and
Object Depth Estimation on a Mobile Robot Platform</v>
      </c>
      <c r="B3" s="51">
        <v>2019.0</v>
      </c>
      <c r="C3" s="50"/>
      <c r="D3" s="50"/>
      <c r="E3" s="50"/>
      <c r="F3" s="50"/>
      <c r="G3" s="50"/>
      <c r="H3" s="50"/>
      <c r="I3" s="50"/>
      <c r="J3" s="50"/>
      <c r="K3" s="50"/>
      <c r="L3" s="50"/>
      <c r="M3" s="50"/>
      <c r="N3" s="50"/>
      <c r="O3" s="50"/>
      <c r="P3" s="50"/>
      <c r="Q3" s="50"/>
      <c r="R3" s="50"/>
      <c r="S3" s="50"/>
      <c r="T3" s="50"/>
      <c r="U3" s="50"/>
      <c r="V3" s="50"/>
      <c r="W3" s="50"/>
      <c r="X3" s="50"/>
      <c r="Y3" s="50"/>
      <c r="Z3" s="50"/>
    </row>
    <row r="4">
      <c r="A4" s="42"/>
      <c r="B4" s="50"/>
      <c r="C4" s="50"/>
      <c r="D4" s="50"/>
      <c r="E4" s="50"/>
      <c r="F4" s="50"/>
      <c r="G4" s="50"/>
      <c r="H4" s="50"/>
      <c r="I4" s="50"/>
      <c r="J4" s="50"/>
      <c r="K4" s="50"/>
      <c r="L4" s="50"/>
      <c r="M4" s="50"/>
      <c r="N4" s="50"/>
      <c r="O4" s="50"/>
      <c r="P4" s="50"/>
      <c r="Q4" s="50"/>
      <c r="R4" s="50"/>
      <c r="S4" s="50"/>
      <c r="T4" s="50"/>
      <c r="U4" s="50"/>
      <c r="V4" s="50"/>
      <c r="W4" s="50"/>
      <c r="X4" s="50"/>
      <c r="Y4" s="50"/>
      <c r="Z4" s="50"/>
    </row>
    <row r="5">
      <c r="A5" s="42"/>
      <c r="B5" s="50"/>
      <c r="C5" s="50"/>
      <c r="D5" s="50"/>
      <c r="E5" s="50"/>
      <c r="F5" s="50"/>
      <c r="G5" s="50"/>
      <c r="H5" s="50"/>
      <c r="I5" s="50"/>
      <c r="J5" s="50"/>
      <c r="K5" s="50"/>
      <c r="L5" s="50"/>
      <c r="M5" s="50"/>
      <c r="N5" s="50"/>
      <c r="O5" s="50"/>
      <c r="P5" s="50"/>
      <c r="Q5" s="50"/>
      <c r="R5" s="50"/>
      <c r="S5" s="50"/>
      <c r="T5" s="50"/>
      <c r="U5" s="50"/>
      <c r="V5" s="50"/>
      <c r="W5" s="50"/>
      <c r="X5" s="50"/>
      <c r="Y5" s="50"/>
      <c r="Z5" s="50"/>
    </row>
    <row r="6">
      <c r="A6" s="42"/>
      <c r="B6" s="50"/>
      <c r="C6" s="50"/>
      <c r="D6" s="50"/>
      <c r="E6" s="50"/>
      <c r="F6" s="50"/>
      <c r="G6" s="50"/>
      <c r="H6" s="50"/>
      <c r="I6" s="50"/>
      <c r="J6" s="50"/>
      <c r="K6" s="50"/>
      <c r="L6" s="50"/>
      <c r="M6" s="50"/>
      <c r="N6" s="50"/>
      <c r="O6" s="50"/>
      <c r="P6" s="50"/>
      <c r="Q6" s="50"/>
      <c r="R6" s="50"/>
      <c r="S6" s="50"/>
      <c r="T6" s="50"/>
      <c r="U6" s="50"/>
      <c r="V6" s="50"/>
      <c r="W6" s="50"/>
      <c r="X6" s="50"/>
      <c r="Y6" s="50"/>
      <c r="Z6" s="50"/>
    </row>
    <row r="7">
      <c r="A7" s="42"/>
      <c r="B7" s="50"/>
      <c r="C7" s="50"/>
      <c r="D7" s="50"/>
      <c r="E7" s="50"/>
      <c r="F7" s="50"/>
      <c r="G7" s="50"/>
      <c r="H7" s="50"/>
      <c r="I7" s="50"/>
      <c r="J7" s="50"/>
      <c r="K7" s="50"/>
      <c r="L7" s="50"/>
      <c r="M7" s="50"/>
      <c r="N7" s="50"/>
      <c r="O7" s="50"/>
      <c r="P7" s="50"/>
      <c r="Q7" s="50"/>
      <c r="R7" s="50"/>
      <c r="S7" s="50"/>
      <c r="T7" s="50"/>
      <c r="U7" s="50"/>
      <c r="V7" s="50"/>
      <c r="W7" s="50"/>
      <c r="X7" s="50"/>
      <c r="Y7" s="50"/>
      <c r="Z7" s="50"/>
    </row>
    <row r="8">
      <c r="A8" s="42"/>
      <c r="B8" s="50"/>
      <c r="C8" s="50"/>
      <c r="D8" s="50"/>
      <c r="E8" s="50"/>
      <c r="F8" s="50"/>
      <c r="G8" s="50"/>
      <c r="H8" s="50"/>
      <c r="I8" s="50"/>
      <c r="J8" s="50"/>
      <c r="K8" s="50"/>
      <c r="L8" s="50"/>
      <c r="M8" s="50"/>
      <c r="N8" s="50"/>
      <c r="O8" s="50"/>
      <c r="P8" s="50"/>
      <c r="Q8" s="50"/>
      <c r="R8" s="50"/>
      <c r="S8" s="50"/>
      <c r="T8" s="50"/>
      <c r="U8" s="50"/>
      <c r="V8" s="50"/>
      <c r="W8" s="50"/>
      <c r="X8" s="50"/>
      <c r="Y8" s="50"/>
      <c r="Z8" s="50"/>
    </row>
    <row r="9">
      <c r="A9" s="42"/>
      <c r="B9" s="50"/>
      <c r="C9" s="50"/>
      <c r="D9" s="50"/>
      <c r="E9" s="50"/>
      <c r="F9" s="50"/>
      <c r="G9" s="50"/>
      <c r="H9" s="50"/>
      <c r="I9" s="50"/>
      <c r="J9" s="50"/>
      <c r="K9" s="50"/>
      <c r="L9" s="50"/>
      <c r="M9" s="50"/>
      <c r="N9" s="50"/>
      <c r="O9" s="50"/>
      <c r="P9" s="50"/>
      <c r="Q9" s="50"/>
      <c r="R9" s="50"/>
      <c r="S9" s="50"/>
      <c r="T9" s="50"/>
      <c r="U9" s="50"/>
      <c r="V9" s="50"/>
      <c r="W9" s="50"/>
      <c r="X9" s="50"/>
      <c r="Y9" s="50"/>
      <c r="Z9" s="50"/>
    </row>
    <row r="10">
      <c r="A10" s="42"/>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c r="A11" s="42"/>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c r="A12" s="42"/>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c r="A13" s="42"/>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c r="A14" s="42"/>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c r="A15" s="42"/>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c r="A16" s="42"/>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c r="A17" s="42"/>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c r="A18" s="42"/>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c r="A19" s="42"/>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c r="A20" s="42"/>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c r="A21" s="42"/>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c r="A22" s="42"/>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c r="A23" s="42"/>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c r="A24" s="42"/>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c r="A25" s="42"/>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c r="A26" s="42"/>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c r="A27" s="42"/>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c r="A28" s="42"/>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c r="A29" s="42"/>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c r="A30" s="42"/>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c r="A31" s="42"/>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c r="A32" s="42"/>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c r="A33" s="42"/>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c r="A34" s="42"/>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c r="A35" s="42"/>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c r="A36" s="42"/>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c r="A37" s="42"/>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c r="A38" s="42"/>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c r="A39" s="42"/>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c r="A40" s="42"/>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c r="A41" s="42"/>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c r="A42" s="42"/>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c r="A43" s="42"/>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c r="A44" s="42"/>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c r="A45" s="42"/>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c r="A46" s="42"/>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c r="A47" s="42"/>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c r="A48" s="42"/>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c r="A49" s="42"/>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c r="A50" s="42"/>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c r="A51" s="42"/>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c r="A52" s="42"/>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c r="A53" s="42"/>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c r="A54" s="42"/>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c r="A55" s="42"/>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c r="A56" s="42"/>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c r="A57" s="42"/>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c r="A58" s="42"/>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c r="A59" s="42"/>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c r="A60" s="42"/>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c r="A61" s="42"/>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c r="A62" s="42"/>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c r="A63" s="42"/>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c r="A64" s="42"/>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c r="A65" s="42"/>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c r="A66" s="42"/>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c r="A67" s="42"/>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c r="A68" s="42"/>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c r="A69" s="42"/>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c r="A70" s="42"/>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c r="A71" s="42"/>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c r="A72" s="42"/>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c r="A73" s="42"/>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c r="A74" s="42"/>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c r="A75" s="42"/>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c r="A76" s="42"/>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c r="A77" s="42"/>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c r="A78" s="42"/>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c r="A79" s="42"/>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c r="A80" s="42"/>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c r="A81" s="42"/>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c r="A82" s="42"/>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c r="A83" s="42"/>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c r="A84" s="42"/>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c r="A85" s="42"/>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c r="A86" s="42"/>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c r="A87" s="42"/>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c r="A88" s="42"/>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c r="A89" s="42"/>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c r="A90" s="42"/>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c r="A91" s="42"/>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c r="A92" s="42"/>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c r="A93" s="42"/>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c r="A94" s="42"/>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c r="A95" s="42"/>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c r="A96" s="42"/>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c r="A97" s="42"/>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c r="A98" s="42"/>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c r="A99" s="42"/>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c r="A100" s="42"/>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c r="A101" s="42"/>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c r="A102" s="42"/>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c r="A103" s="42"/>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c r="A104" s="42"/>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c r="A105" s="42"/>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42"/>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c r="A107" s="42"/>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c r="A108" s="42"/>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c r="A109" s="42"/>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c r="A110" s="42"/>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c r="A111" s="42"/>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c r="A112" s="42"/>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c r="A113" s="42"/>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c r="A114" s="42"/>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c r="A115" s="42"/>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c r="A116" s="42"/>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c r="A117" s="42"/>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c r="A118" s="42"/>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c r="A119" s="42"/>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c r="A120" s="42"/>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c r="A121" s="42"/>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c r="A122" s="42"/>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c r="A123" s="42"/>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c r="A124" s="42"/>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c r="A125" s="42"/>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c r="A126" s="42"/>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c r="A127" s="42"/>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c r="A128" s="42"/>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c r="A129" s="42"/>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c r="A130" s="42"/>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c r="A131" s="42"/>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c r="A132" s="42"/>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c r="A133" s="42"/>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c r="A134" s="42"/>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c r="A135" s="42"/>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c r="A136" s="42"/>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c r="A137" s="42"/>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c r="A138" s="42"/>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c r="A139" s="42"/>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c r="A140" s="42"/>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c r="A141" s="42"/>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c r="A142" s="42"/>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42"/>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c r="A144" s="42"/>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c r="A145" s="42"/>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c r="A146" s="42"/>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c r="A147" s="42"/>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c r="A148" s="42"/>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c r="A149" s="42"/>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c r="A150" s="42"/>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c r="A151" s="42"/>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c r="A152" s="42"/>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c r="A153" s="42"/>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c r="A154" s="42"/>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c r="A155" s="42"/>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c r="A156" s="42"/>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c r="A157" s="42"/>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c r="A158" s="42"/>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c r="A159" s="42"/>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c r="A160" s="42"/>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c r="A161" s="42"/>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c r="A162" s="42"/>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c r="A163" s="42"/>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c r="A164" s="42"/>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c r="A165" s="42"/>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c r="A166" s="42"/>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c r="A167" s="42"/>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c r="A168" s="42"/>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c r="A169" s="42"/>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c r="A170" s="42"/>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c r="A171" s="42"/>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c r="A172" s="42"/>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c r="A173" s="42"/>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c r="A174" s="42"/>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c r="A175" s="42"/>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c r="A176" s="42"/>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c r="A177" s="42"/>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c r="A178" s="42"/>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c r="A179" s="42"/>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42"/>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42"/>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42"/>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42"/>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42"/>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42"/>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42"/>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42"/>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42"/>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42"/>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42"/>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42"/>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42"/>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42"/>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42"/>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42"/>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42"/>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42"/>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42"/>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42"/>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42"/>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42"/>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42"/>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42"/>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42"/>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42"/>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42"/>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42"/>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42"/>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42"/>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42"/>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42"/>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42"/>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42"/>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42"/>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42"/>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42"/>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42"/>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42"/>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42"/>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42"/>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42"/>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42"/>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42"/>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42"/>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42"/>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42"/>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42"/>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42"/>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42"/>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42"/>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42"/>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42"/>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42"/>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42"/>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42"/>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42"/>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42"/>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42"/>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42"/>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42"/>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c r="A241" s="42"/>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42"/>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42"/>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42"/>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42"/>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42"/>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42"/>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42"/>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42"/>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42"/>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42"/>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42"/>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42"/>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42"/>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42"/>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42"/>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42"/>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42"/>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42"/>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42"/>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42"/>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42"/>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42"/>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42"/>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42"/>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42"/>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42"/>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42"/>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42"/>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42"/>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42"/>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42"/>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42"/>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42"/>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42"/>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42"/>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42"/>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42"/>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42"/>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42"/>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42"/>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42"/>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42"/>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42"/>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42"/>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42"/>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42"/>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42"/>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42"/>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42"/>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42"/>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42"/>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42"/>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42"/>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42"/>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42"/>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42"/>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42"/>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42"/>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42"/>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42"/>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42"/>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42"/>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42"/>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42"/>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42"/>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42"/>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42"/>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42"/>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42"/>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42"/>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42"/>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42"/>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42"/>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42"/>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42"/>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42"/>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42"/>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42"/>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42"/>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42"/>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42"/>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42"/>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42"/>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42"/>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42"/>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42"/>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42"/>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42"/>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42"/>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42"/>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42"/>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42"/>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42"/>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42"/>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42"/>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42"/>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42"/>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42"/>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42"/>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42"/>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42"/>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42"/>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42"/>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42"/>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42"/>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42"/>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42"/>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42"/>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42"/>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42"/>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42"/>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42"/>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42"/>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42"/>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42"/>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42"/>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42"/>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42"/>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42"/>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42"/>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42"/>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42"/>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42"/>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42"/>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42"/>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42"/>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42"/>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42"/>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42"/>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42"/>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42"/>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42"/>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42"/>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42"/>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42"/>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42"/>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42"/>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42"/>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42"/>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42"/>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42"/>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42"/>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42"/>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42"/>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42"/>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42"/>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42"/>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42"/>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42"/>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42"/>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42"/>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42"/>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42"/>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42"/>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42"/>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42"/>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42"/>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42"/>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42"/>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42"/>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42"/>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42"/>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42"/>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42"/>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42"/>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42"/>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42"/>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42"/>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42"/>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42"/>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42"/>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42"/>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42"/>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42"/>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42"/>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42"/>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42"/>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42"/>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42"/>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42"/>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42"/>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42"/>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42"/>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42"/>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42"/>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42"/>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42"/>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42"/>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42"/>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42"/>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42"/>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42"/>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42"/>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42"/>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42"/>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42"/>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42"/>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42"/>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42"/>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42"/>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42"/>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42"/>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42"/>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42"/>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42"/>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42"/>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42"/>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42"/>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42"/>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42"/>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42"/>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42"/>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42"/>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42"/>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42"/>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42"/>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42"/>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42"/>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42"/>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42"/>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42"/>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42"/>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42"/>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42"/>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42"/>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42"/>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42"/>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42"/>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42"/>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42"/>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42"/>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42"/>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42"/>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42"/>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42"/>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42"/>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42"/>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42"/>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42"/>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42"/>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42"/>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42"/>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42"/>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42"/>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42"/>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42"/>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42"/>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42"/>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42"/>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42"/>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42"/>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42"/>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42"/>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42"/>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42"/>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42"/>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42"/>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42"/>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42"/>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42"/>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42"/>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42"/>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42"/>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42"/>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42"/>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42"/>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42"/>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42"/>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42"/>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42"/>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42"/>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42"/>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42"/>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42"/>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42"/>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42"/>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42"/>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42"/>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42"/>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42"/>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42"/>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42"/>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42"/>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42"/>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42"/>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42"/>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42"/>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42"/>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42"/>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42"/>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42"/>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42"/>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42"/>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42"/>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42"/>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42"/>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42"/>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42"/>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42"/>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42"/>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42"/>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42"/>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42"/>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42"/>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42"/>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42"/>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42"/>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42"/>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42"/>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42"/>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42"/>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42"/>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42"/>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42"/>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42"/>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42"/>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42"/>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42"/>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42"/>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42"/>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42"/>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42"/>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42"/>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42"/>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42"/>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42"/>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42"/>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42"/>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42"/>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42"/>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42"/>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42"/>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42"/>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42"/>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42"/>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42"/>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42"/>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42"/>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42"/>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42"/>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42"/>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42"/>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42"/>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42"/>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42"/>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42"/>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42"/>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42"/>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42"/>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42"/>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42"/>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42"/>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42"/>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42"/>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42"/>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42"/>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42"/>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42"/>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42"/>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42"/>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42"/>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42"/>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42"/>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42"/>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42"/>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42"/>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42"/>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42"/>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42"/>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42"/>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42"/>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42"/>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42"/>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42"/>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42"/>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42"/>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42"/>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42"/>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42"/>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42"/>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42"/>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42"/>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42"/>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42"/>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42"/>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42"/>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42"/>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42"/>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42"/>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42"/>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42"/>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42"/>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42"/>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42"/>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42"/>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42"/>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42"/>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42"/>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42"/>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42"/>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42"/>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42"/>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42"/>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42"/>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42"/>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42"/>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42"/>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42"/>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42"/>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42"/>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42"/>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42"/>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42"/>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42"/>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42"/>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42"/>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42"/>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42"/>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42"/>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42"/>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42"/>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42"/>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42"/>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42"/>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42"/>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42"/>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42"/>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42"/>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42"/>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42"/>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42"/>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42"/>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42"/>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42"/>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42"/>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42"/>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42"/>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42"/>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42"/>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42"/>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42"/>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42"/>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42"/>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42"/>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42"/>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42"/>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42"/>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42"/>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42"/>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42"/>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42"/>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42"/>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42"/>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42"/>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42"/>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42"/>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42"/>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42"/>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42"/>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42"/>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42"/>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42"/>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42"/>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42"/>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42"/>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42"/>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42"/>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42"/>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42"/>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42"/>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42"/>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42"/>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42"/>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42"/>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42"/>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42"/>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42"/>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42"/>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42"/>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42"/>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42"/>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42"/>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42"/>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42"/>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42"/>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42"/>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42"/>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42"/>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42"/>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42"/>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42"/>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42"/>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42"/>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42"/>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42"/>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42"/>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42"/>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42"/>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42"/>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42"/>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42"/>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42"/>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42"/>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42"/>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42"/>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42"/>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42"/>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42"/>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42"/>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42"/>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42"/>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42"/>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42"/>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42"/>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42"/>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42"/>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42"/>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42"/>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42"/>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42"/>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42"/>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42"/>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42"/>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42"/>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42"/>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42"/>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42"/>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42"/>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42"/>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42"/>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42"/>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42"/>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42"/>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42"/>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42"/>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42"/>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42"/>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42"/>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42"/>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42"/>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42"/>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42"/>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42"/>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42"/>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42"/>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42"/>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42"/>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42"/>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42"/>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42"/>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42"/>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42"/>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42"/>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42"/>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42"/>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42"/>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42"/>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42"/>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42"/>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42"/>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42"/>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42"/>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42"/>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42"/>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42"/>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42"/>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42"/>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42"/>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42"/>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42"/>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42"/>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42"/>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42"/>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42"/>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42"/>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42"/>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42"/>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42"/>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42"/>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42"/>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42"/>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42"/>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42"/>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42"/>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42"/>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42"/>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42"/>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42"/>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42"/>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42"/>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42"/>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42"/>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42"/>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42"/>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42"/>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42"/>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42"/>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42"/>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42"/>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42"/>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42"/>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42"/>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42"/>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42"/>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42"/>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42"/>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42"/>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42"/>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42"/>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42"/>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42"/>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42"/>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42"/>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42"/>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42"/>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42"/>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42"/>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42"/>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42"/>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42"/>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42"/>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42"/>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42"/>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42"/>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42"/>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42"/>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42"/>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42"/>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42"/>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42"/>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42"/>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42"/>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42"/>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42"/>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42"/>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42"/>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42"/>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42"/>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42"/>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42"/>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42"/>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42"/>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42"/>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42"/>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42"/>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42"/>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42"/>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42"/>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42"/>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42"/>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c r="A892" s="42"/>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c r="A893" s="42"/>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c r="A894" s="42"/>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c r="A895" s="42"/>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c r="A896" s="42"/>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c r="A897" s="42"/>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c r="A898" s="42"/>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c r="A899" s="42"/>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c r="A900" s="42"/>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c r="A901" s="42"/>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c r="A902" s="42"/>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c r="A903" s="42"/>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c r="A904" s="42"/>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c r="A905" s="42"/>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c r="A906" s="42"/>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c r="A907" s="42"/>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c r="A908" s="42"/>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c r="A909" s="42"/>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c r="A910" s="42"/>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c r="A911" s="42"/>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c r="A912" s="42"/>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c r="A913" s="42"/>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c r="A914" s="42"/>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c r="A915" s="42"/>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c r="A916" s="42"/>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c r="A917" s="42"/>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c r="A918" s="42"/>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c r="A919" s="42"/>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c r="A920" s="42"/>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c r="A921" s="42"/>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c r="A922" s="42"/>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c r="A923" s="42"/>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c r="A924" s="42"/>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c r="A925" s="42"/>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c r="A926" s="42"/>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c r="A927" s="42"/>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c r="A928" s="42"/>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c r="A929" s="42"/>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c r="A930" s="42"/>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c r="A931" s="42"/>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c r="A932" s="42"/>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c r="A933" s="42"/>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c r="A934" s="42"/>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c r="A935" s="42"/>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c r="A936" s="42"/>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c r="A937" s="42"/>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c r="A938" s="42"/>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c r="A939" s="42"/>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c r="A940" s="42"/>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c r="A941" s="42"/>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c r="A942" s="42"/>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c r="A943" s="42"/>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c r="A944" s="42"/>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c r="A945" s="42"/>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c r="A946" s="42"/>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c r="A947" s="42"/>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c r="A948" s="42"/>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c r="A949" s="42"/>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c r="A950" s="42"/>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c r="A951" s="42"/>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c r="A952" s="42"/>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c r="A953" s="42"/>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c r="A954" s="42"/>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c r="A955" s="42"/>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c r="A956" s="42"/>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c r="A957" s="42"/>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c r="A958" s="42"/>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c r="A959" s="42"/>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c r="A960" s="42"/>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c r="A961" s="42"/>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c r="A962" s="42"/>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c r="A963" s="42"/>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c r="A964" s="42"/>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c r="A965" s="42"/>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c r="A966" s="42"/>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c r="A967" s="42"/>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c r="A968" s="42"/>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c r="A969" s="42"/>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c r="A970" s="42"/>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c r="A971" s="42"/>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c r="A972" s="42"/>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c r="A973" s="42"/>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c r="A974" s="42"/>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c r="A975" s="42"/>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c r="A976" s="42"/>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c r="A977" s="42"/>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c r="A978" s="42"/>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c r="A979" s="42"/>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c r="A980" s="42"/>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c r="A981" s="42"/>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c r="A982" s="42"/>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c r="A983" s="42"/>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c r="A984" s="42"/>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c r="A985" s="42"/>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c r="A986" s="42"/>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c r="A987" s="42"/>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c r="A988" s="42"/>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c r="A989" s="42"/>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c r="A990" s="42"/>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c r="A991" s="42"/>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c r="A992" s="42"/>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c r="A993" s="42"/>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c r="A994" s="42"/>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c r="A995" s="42"/>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c r="A996" s="42"/>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c r="A997" s="42"/>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c r="A998" s="42"/>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c r="A999" s="42"/>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c r="A1000" s="42"/>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drawing r:id="rId1"/>
</worksheet>
</file>