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clipse_workspace\cubiktimer\src\main\webapp\resources\docs\"/>
    </mc:Choice>
  </mc:AlternateContent>
  <bookViews>
    <workbookView xWindow="0" yWindow="0" windowWidth="21600" windowHeight="9630"/>
  </bookViews>
  <sheets>
    <sheet name="Flujo de caja" sheetId="1" r:id="rId1"/>
  </sheets>
  <calcPr calcId="162913"/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O29" i="1" l="1"/>
  <c r="O28" i="1"/>
  <c r="D30" i="1"/>
  <c r="E30" i="1"/>
  <c r="F30" i="1"/>
  <c r="G30" i="1"/>
  <c r="H30" i="1"/>
  <c r="I30" i="1"/>
  <c r="J30" i="1"/>
  <c r="K30" i="1"/>
  <c r="L30" i="1"/>
  <c r="M30" i="1"/>
  <c r="N30" i="1"/>
  <c r="C30" i="1"/>
  <c r="O14" i="1"/>
  <c r="O15" i="1"/>
  <c r="O16" i="1"/>
  <c r="O17" i="1"/>
  <c r="O18" i="1"/>
  <c r="O19" i="1"/>
  <c r="O20" i="1"/>
  <c r="O21" i="1"/>
  <c r="O22" i="1"/>
  <c r="D23" i="1"/>
  <c r="E23" i="1"/>
  <c r="F23" i="1"/>
  <c r="G23" i="1"/>
  <c r="H23" i="1"/>
  <c r="I23" i="1"/>
  <c r="J23" i="1"/>
  <c r="K23" i="1"/>
  <c r="L23" i="1"/>
  <c r="M23" i="1"/>
  <c r="N23" i="1"/>
  <c r="C23" i="1"/>
  <c r="O9" i="1"/>
  <c r="O10" i="1"/>
  <c r="O8" i="1"/>
  <c r="I11" i="1"/>
  <c r="J11" i="1"/>
  <c r="K11" i="1"/>
  <c r="L11" i="1"/>
  <c r="M11" i="1"/>
  <c r="N11" i="1"/>
  <c r="C25" i="1" l="1"/>
  <c r="C32" i="1" s="1"/>
  <c r="D5" i="1" s="1"/>
  <c r="D25" i="1" s="1"/>
  <c r="D32" i="1" s="1"/>
  <c r="E5" i="1" s="1"/>
  <c r="E25" i="1" s="1"/>
  <c r="E32" i="1" s="1"/>
  <c r="F5" i="1" s="1"/>
  <c r="F25" i="1" s="1"/>
  <c r="F32" i="1" s="1"/>
  <c r="G5" i="1" s="1"/>
  <c r="G25" i="1" s="1"/>
  <c r="G32" i="1" s="1"/>
  <c r="H5" i="1" s="1"/>
  <c r="H25" i="1" s="1"/>
  <c r="H32" i="1" s="1"/>
  <c r="I5" i="1" s="1"/>
  <c r="I25" i="1" s="1"/>
  <c r="I32" i="1" s="1"/>
  <c r="J5" i="1" s="1"/>
  <c r="J25" i="1" s="1"/>
  <c r="J32" i="1" s="1"/>
  <c r="K5" i="1" s="1"/>
  <c r="K25" i="1" s="1"/>
  <c r="K32" i="1" s="1"/>
  <c r="L5" i="1" s="1"/>
  <c r="L25" i="1" s="1"/>
  <c r="L32" i="1" s="1"/>
  <c r="M5" i="1" s="1"/>
  <c r="M25" i="1" s="1"/>
  <c r="M32" i="1" s="1"/>
  <c r="N5" i="1" s="1"/>
  <c r="N25" i="1" s="1"/>
  <c r="N32" i="1" s="1"/>
  <c r="O23" i="1"/>
  <c r="O11" i="1"/>
  <c r="O30" i="1"/>
</calcChain>
</file>

<file path=xl/sharedStrings.xml><?xml version="1.0" encoding="utf-8"?>
<sst xmlns="http://schemas.openxmlformats.org/spreadsheetml/2006/main" count="25" uniqueCount="25">
  <si>
    <t>Saldo inicial</t>
  </si>
  <si>
    <t>Ingresos</t>
  </si>
  <si>
    <t>Flujo de caja</t>
  </si>
  <si>
    <t>Total</t>
  </si>
  <si>
    <t>Egresos</t>
  </si>
  <si>
    <t>Flujo de caja económico</t>
  </si>
  <si>
    <t>Financiamiento</t>
  </si>
  <si>
    <t>Flujo de caja financiero</t>
  </si>
  <si>
    <t>Préstamo recibido</t>
  </si>
  <si>
    <t>Cobros de ventas a crédito</t>
  </si>
  <si>
    <t>Cobros por ventas de activo fijo</t>
  </si>
  <si>
    <t>Pago de nómina</t>
  </si>
  <si>
    <t>Pago de alquiler</t>
  </si>
  <si>
    <t>Total Ingresos</t>
  </si>
  <si>
    <t>Pago de impuestos</t>
  </si>
  <si>
    <t>Pago proveedores</t>
  </si>
  <si>
    <t>Pago de Seguridad social</t>
  </si>
  <si>
    <t>Pago de servicios públicos</t>
  </si>
  <si>
    <t>Pago de mantenimiento</t>
  </si>
  <si>
    <t>Pago de publicidad</t>
  </si>
  <si>
    <t>Pago de préstamos</t>
  </si>
  <si>
    <t>Total Egresos</t>
  </si>
  <si>
    <t>Total Financiamiento</t>
  </si>
  <si>
    <t>Inyección de capital</t>
  </si>
  <si>
    <t>Compra de computador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</si>
</sst>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Franklin Gothic Medium"/>
      <family val="2"/>
    </font>
    <font>
      <sz val="16"/>
      <color theme="1"/>
      <name val="Franklin Gothic Medium"/>
      <family val="2"/>
    </font>
    <font>
      <sz val="28"/>
      <color theme="8" tint="-0.249977111117893"/>
      <name val="Franklin Gothic Demi Cond"/>
      <family val="2"/>
    </font>
    <font>
      <b/>
      <sz val="11"/>
      <color theme="1"/>
      <name val="Franklin Gothic Medium"/>
      <family val="2"/>
    </font>
    <font>
      <sz val="10"/>
      <color theme="1" tint="0.499984740745262"/>
      <name val="Franklin Gothic Medium"/>
      <family val="2"/>
    </font>
    <font>
      <sz val="10"/>
      <color theme="0" tint="-0.499984740745262"/>
      <name val="Franklin Gothic Medium"/>
      <family val="2"/>
    </font>
    <font>
      <sz val="11"/>
      <name val="Franklin Gothic Medium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6FAFC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dotted">
        <color theme="1" tint="0.24994659260841701"/>
      </left>
      <right style="dotted">
        <color theme="1" tint="0.24994659260841701"/>
      </right>
      <top/>
      <bottom style="thick">
        <color theme="8"/>
      </bottom>
      <diagonal/>
    </border>
    <border>
      <left/>
      <right/>
      <top/>
      <bottom style="double">
        <color theme="1" tint="0.24994659260841701"/>
      </bottom>
      <diagonal/>
    </border>
    <border>
      <left/>
      <right/>
      <top/>
      <bottom style="medium">
        <color theme="8"/>
      </bottom>
      <diagonal/>
    </border>
    <border>
      <left/>
      <right/>
      <top/>
      <bottom style="medium">
        <color theme="6" tint="-0.49998474074526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3" xfId="0" applyFill="1" applyBorder="1"/>
    <xf numFmtId="0" fontId="4" fillId="0" borderId="0" xfId="0" applyFont="1"/>
    <xf numFmtId="0" fontId="5" fillId="0" borderId="0" xfId="0" applyFont="1" applyAlignment="1">
      <alignment horizontal="left" indent="1"/>
    </xf>
    <xf numFmtId="0" fontId="1" fillId="2" borderId="3" xfId="0" applyFont="1" applyFill="1" applyBorder="1"/>
    <xf numFmtId="0" fontId="1" fillId="3" borderId="0" xfId="0" applyFont="1" applyFill="1"/>
    <xf numFmtId="0" fontId="0" fillId="3" borderId="0" xfId="0" applyFill="1"/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left" indent="1"/>
    </xf>
    <xf numFmtId="0" fontId="7" fillId="4" borderId="4" xfId="0" applyFont="1" applyFill="1" applyBorder="1"/>
    <xf numFmtId="0" fontId="8" fillId="4" borderId="4" xfId="0" applyFont="1" applyFill="1" applyBorder="1"/>
    <xf numFmtId="17" fontId="2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63"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theme="8"/>
        </bottom>
      </border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rgb="FFF6FAFC"/>
        </patternFill>
      </fill>
    </dxf>
    <dxf>
      <numFmt numFmtId="0" formatCode="General"/>
    </dxf>
    <dxf>
      <fill>
        <patternFill patternType="solid">
          <fgColor indexed="64"/>
          <bgColor rgb="FFF6FAFC"/>
        </patternFill>
      </fill>
    </dxf>
    <dxf>
      <fill>
        <patternFill patternType="solid">
          <fgColor indexed="64"/>
          <bgColor rgb="FFF6FAFC"/>
        </patternFill>
      </fill>
    </dxf>
  </dxfs>
  <tableStyles count="0" defaultTableStyle="TableStyleMedium2" defaultPivotStyle="PivotStyleLight16"/>
  <colors>
    <mruColors>
      <color rgb="FFF6FAFC"/>
      <color rgb="FFF3F9FB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Ingresos" displayName="Ingresos" ref="C8:N11" headerRowCount="0" totalsRowCount="1">
  <tableColumns count="12">
    <tableColumn id="1" name="Columna1" totalsRowFunction="custom" totalsRowDxfId="11">
      <totalsRowFormula>SUM(Ingresos[Columna1])</totalsRowFormula>
    </tableColumn>
    <tableColumn id="2" name="Columna2" totalsRowFunction="custom" totalsRowDxfId="10">
      <totalsRowFormula>SUM(Ingresos[Columna2])</totalsRowFormula>
    </tableColumn>
    <tableColumn id="3" name="Columna3" totalsRowFunction="custom" totalsRowDxfId="9">
      <totalsRowFormula>SUM(Ingresos[Columna3])</totalsRowFormula>
    </tableColumn>
    <tableColumn id="4" name="Columna4" totalsRowFunction="custom" totalsRowDxfId="8">
      <totalsRowFormula>SUM(Ingresos[Columna4])</totalsRowFormula>
    </tableColumn>
    <tableColumn id="5" name="Columna5" totalsRowFunction="custom" totalsRowDxfId="7">
      <totalsRowFormula>SUM(Ingresos[Columna5])</totalsRowFormula>
    </tableColumn>
    <tableColumn id="6" name="Columna6" totalsRowFunction="custom" totalsRowDxfId="6">
      <totalsRowFormula>SUM(Ingresos[Columna6])</totalsRowFormula>
    </tableColumn>
    <tableColumn id="7" name="Columna7" totalsRowFunction="custom" totalsRowDxfId="5">
      <totalsRowFormula>SUM(Ingresos[Columna7])</totalsRowFormula>
    </tableColumn>
    <tableColumn id="8" name="Columna8" totalsRowFunction="custom" totalsRowDxfId="4">
      <totalsRowFormula>SUM(Ingresos[Columna8])</totalsRowFormula>
    </tableColumn>
    <tableColumn id="9" name="Columna9" totalsRowFunction="custom" totalsRowDxfId="3">
      <totalsRowFormula>SUM(Ingresos[Columna9])</totalsRowFormula>
    </tableColumn>
    <tableColumn id="10" name="Columna10" totalsRowFunction="custom" totalsRowDxfId="2">
      <totalsRowFormula>SUM(Ingresos[Columna10])</totalsRowFormula>
    </tableColumn>
    <tableColumn id="11" name="Columna11" totalsRowFunction="custom" totalsRowDxfId="1">
      <totalsRowFormula>SUM(Ingresos[Columna11])</totalsRowFormula>
    </tableColumn>
    <tableColumn id="12" name="Columna12" totalsRowFunction="custom" totalsRowDxfId="0">
      <totalsRowFormula>SUM(Ingresos[Columna12])</totalsRow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Egresos" displayName="Egresos" ref="C14:N23" headerRowCount="0" totalsRowCount="1" headerRowDxfId="62">
  <tableColumns count="12">
    <tableColumn id="1" name="Columna1" totalsRowFunction="custom" headerRowDxfId="61" dataDxfId="60" totalsRowDxfId="23">
      <totalsRowFormula>SUM(Egresos[Columna1])</totalsRowFormula>
    </tableColumn>
    <tableColumn id="2" name="Columna2" totalsRowFunction="custom" headerRowDxfId="59" totalsRowDxfId="22">
      <totalsRowFormula>SUM(Egresos[Columna2])</totalsRowFormula>
    </tableColumn>
    <tableColumn id="3" name="Columna3" totalsRowFunction="custom" headerRowDxfId="58" totalsRowDxfId="21">
      <totalsRowFormula>SUM(Egresos[Columna3])</totalsRowFormula>
    </tableColumn>
    <tableColumn id="4" name="Columna4" totalsRowFunction="custom" headerRowDxfId="57" totalsRowDxfId="20">
      <totalsRowFormula>SUM(Egresos[Columna4])</totalsRowFormula>
    </tableColumn>
    <tableColumn id="5" name="Columna5" totalsRowFunction="custom" headerRowDxfId="56" totalsRowDxfId="19">
      <totalsRowFormula>SUM(Egresos[Columna5])</totalsRowFormula>
    </tableColumn>
    <tableColumn id="6" name="Columna6" totalsRowFunction="custom" headerRowDxfId="55" totalsRowDxfId="18">
      <totalsRowFormula>SUM(Egresos[Columna6])</totalsRowFormula>
    </tableColumn>
    <tableColumn id="7" name="Columna7" totalsRowFunction="custom" headerRowDxfId="54" totalsRowDxfId="17">
      <totalsRowFormula>SUM(Egresos[Columna7])</totalsRowFormula>
    </tableColumn>
    <tableColumn id="8" name="Columna8" totalsRowFunction="custom" headerRowDxfId="53" totalsRowDxfId="16">
      <totalsRowFormula>SUM(Egresos[Columna8])</totalsRowFormula>
    </tableColumn>
    <tableColumn id="9" name="Columna9" totalsRowFunction="custom" headerRowDxfId="52" totalsRowDxfId="15">
      <totalsRowFormula>SUM(Egresos[Columna9])</totalsRowFormula>
    </tableColumn>
    <tableColumn id="10" name="Columna10" totalsRowFunction="custom" headerRowDxfId="51" totalsRowDxfId="14">
      <totalsRowFormula>SUM(Egresos[Columna10])</totalsRowFormula>
    </tableColumn>
    <tableColumn id="11" name="Columna11" totalsRowFunction="custom" headerRowDxfId="50" totalsRowDxfId="13">
      <totalsRowFormula>SUM(Egresos[Columna11])</totalsRowFormula>
    </tableColumn>
    <tableColumn id="12" name="Columna12" totalsRowFunction="custom" headerRowDxfId="49" totalsRowDxfId="12">
      <totalsRowFormula>SUM(Egresos[Columna12])</totalsRow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6" name="Financiamiento" displayName="Financiamiento" ref="C28:N30" headerRowCount="0" totalsRowCount="1" headerRowDxfId="48">
  <tableColumns count="12">
    <tableColumn id="1" name="Columna1" totalsRowFunction="custom" headerRowDxfId="47" totalsRowDxfId="46">
      <totalsRowFormula>SUM(Financiamiento[Columna1])</totalsRowFormula>
    </tableColumn>
    <tableColumn id="2" name="Columna2" totalsRowFunction="custom" headerRowDxfId="45" totalsRowDxfId="44">
      <totalsRowFormula>SUM(Financiamiento[Columna2])</totalsRowFormula>
    </tableColumn>
    <tableColumn id="3" name="Columna3" totalsRowFunction="custom" headerRowDxfId="43" totalsRowDxfId="42">
      <totalsRowFormula>SUM(Financiamiento[Columna3])</totalsRowFormula>
    </tableColumn>
    <tableColumn id="4" name="Columna4" totalsRowFunction="custom" headerRowDxfId="41" totalsRowDxfId="40">
      <totalsRowFormula>SUM(Financiamiento[Columna4])</totalsRowFormula>
    </tableColumn>
    <tableColumn id="5" name="Columna5" totalsRowFunction="custom" headerRowDxfId="39" totalsRowDxfId="38">
      <totalsRowFormula>SUM(Financiamiento[Columna5])</totalsRowFormula>
    </tableColumn>
    <tableColumn id="6" name="Columna6" totalsRowFunction="custom" headerRowDxfId="37" totalsRowDxfId="36">
      <totalsRowFormula>SUM(Financiamiento[Columna6])</totalsRowFormula>
    </tableColumn>
    <tableColumn id="7" name="Columna7" totalsRowFunction="custom" headerRowDxfId="35" totalsRowDxfId="34">
      <totalsRowFormula>SUM(Financiamiento[Columna7])</totalsRowFormula>
    </tableColumn>
    <tableColumn id="8" name="Columna8" totalsRowFunction="custom" headerRowDxfId="33" totalsRowDxfId="32">
      <totalsRowFormula>SUM(Financiamiento[Columna8])</totalsRowFormula>
    </tableColumn>
    <tableColumn id="9" name="Columna9" totalsRowFunction="custom" headerRowDxfId="31" totalsRowDxfId="30">
      <totalsRowFormula>SUM(Financiamiento[Columna9])</totalsRowFormula>
    </tableColumn>
    <tableColumn id="10" name="Columna10" totalsRowFunction="custom" headerRowDxfId="29" totalsRowDxfId="28">
      <totalsRowFormula>SUM(Financiamiento[Columna10])</totalsRowFormula>
    </tableColumn>
    <tableColumn id="11" name="Columna11" totalsRowFunction="custom" headerRowDxfId="27" totalsRowDxfId="26">
      <totalsRowFormula>SUM(Financiamiento[Columna11])</totalsRowFormula>
    </tableColumn>
    <tableColumn id="12" name="Columna12" totalsRowFunction="custom" headerRowDxfId="25" totalsRowDxfId="24">
      <totalsRowFormula>SUM(Financiamiento[Columna12])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showGridLines="0" tabSelected="1" zoomScaleNormal="100" workbookViewId="0">
      <pane ySplit="3" topLeftCell="A10" activePane="bottomLeft" state="frozen"/>
      <selection pane="bottomLeft" activeCell="D9" sqref="D9"/>
    </sheetView>
  </sheetViews>
  <sheetFormatPr baseColWidth="10" defaultRowHeight="15.75" x14ac:dyDescent="0.3"/>
  <cols>
    <col min="1" max="1" width="3.7109375" customWidth="1"/>
    <col min="2" max="2" width="27.42578125" style="2" bestFit="1" customWidth="1"/>
    <col min="3" max="3" width="10" bestFit="1" customWidth="1"/>
    <col min="4" max="4" width="9.42578125" bestFit="1" customWidth="1"/>
    <col min="5" max="5" width="9.85546875" bestFit="1" customWidth="1"/>
    <col min="6" max="6" width="9.140625" bestFit="1" customWidth="1"/>
    <col min="7" max="7" width="10.140625" bestFit="1" customWidth="1"/>
    <col min="8" max="8" width="9.5703125" bestFit="1" customWidth="1"/>
    <col min="9" max="9" width="10.5703125" bestFit="1" customWidth="1"/>
    <col min="10" max="10" width="9.5703125" bestFit="1" customWidth="1"/>
    <col min="11" max="11" width="10.85546875" bestFit="1" customWidth="1"/>
    <col min="12" max="12" width="9.28515625" bestFit="1" customWidth="1"/>
    <col min="13" max="13" width="8.42578125" bestFit="1" customWidth="1"/>
    <col min="14" max="14" width="10.140625" bestFit="1" customWidth="1"/>
    <col min="15" max="15" width="8.7109375" customWidth="1"/>
  </cols>
  <sheetData>
    <row r="1" spans="2:15" ht="35.25" thickBot="1" x14ac:dyDescent="0.5">
      <c r="B1" s="12" t="s">
        <v>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2:15" ht="16.5" thickTop="1" x14ac:dyDescent="0.3"/>
    <row r="3" spans="2:15" ht="21.75" thickBot="1" x14ac:dyDescent="0.4">
      <c r="C3" s="11">
        <v>43344</v>
      </c>
      <c r="D3" s="11">
        <v>43374</v>
      </c>
      <c r="E3" s="11">
        <v>43405</v>
      </c>
      <c r="F3" s="11">
        <v>43435</v>
      </c>
      <c r="G3" s="11">
        <v>43466</v>
      </c>
      <c r="H3" s="11">
        <v>43497</v>
      </c>
      <c r="I3" s="11">
        <v>43525</v>
      </c>
      <c r="J3" s="11">
        <v>43556</v>
      </c>
      <c r="K3" s="11">
        <v>43586</v>
      </c>
      <c r="L3" s="11">
        <v>43617</v>
      </c>
      <c r="M3" s="11">
        <v>43647</v>
      </c>
      <c r="N3" s="11">
        <v>43678</v>
      </c>
      <c r="O3" s="7" t="s">
        <v>3</v>
      </c>
    </row>
    <row r="4" spans="2:15" ht="16.5" thickTop="1" x14ac:dyDescent="0.3"/>
    <row r="5" spans="2:15" ht="16.5" thickBot="1" x14ac:dyDescent="0.35">
      <c r="B5" s="4" t="s">
        <v>0</v>
      </c>
      <c r="C5" s="1"/>
      <c r="D5" s="1">
        <f>C32</f>
        <v>1850000</v>
      </c>
      <c r="E5" s="1">
        <f>D32</f>
        <v>2280000</v>
      </c>
      <c r="F5" s="1">
        <f t="shared" ref="F5:N5" si="0">E32</f>
        <v>2110000</v>
      </c>
      <c r="G5" s="1">
        <f t="shared" si="0"/>
        <v>2420000</v>
      </c>
      <c r="H5" s="1">
        <f t="shared" si="0"/>
        <v>2160000</v>
      </c>
      <c r="I5" s="1">
        <f t="shared" si="0"/>
        <v>1690000</v>
      </c>
      <c r="J5" s="1">
        <f t="shared" si="0"/>
        <v>1690000</v>
      </c>
      <c r="K5" s="1">
        <f t="shared" si="0"/>
        <v>1690000</v>
      </c>
      <c r="L5" s="1">
        <f t="shared" si="0"/>
        <v>1690000</v>
      </c>
      <c r="M5" s="1">
        <f t="shared" si="0"/>
        <v>1690000</v>
      </c>
      <c r="N5" s="1">
        <f t="shared" si="0"/>
        <v>1690000</v>
      </c>
      <c r="O5" s="1"/>
    </row>
    <row r="7" spans="2:15" x14ac:dyDescent="0.3">
      <c r="B7" s="5" t="s">
        <v>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2:15" ht="15" x14ac:dyDescent="0.25">
      <c r="B8" s="8" t="s">
        <v>23</v>
      </c>
      <c r="C8">
        <v>5000000</v>
      </c>
      <c r="D8">
        <v>1000000</v>
      </c>
      <c r="E8">
        <v>1000000</v>
      </c>
      <c r="F8">
        <v>1000000</v>
      </c>
      <c r="G8">
        <v>1000000</v>
      </c>
      <c r="H8">
        <v>1000000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SUM(Ingresos[[#This Row],[Columna1]:[Columna12]])</f>
        <v>10000000</v>
      </c>
    </row>
    <row r="9" spans="2:15" ht="15" x14ac:dyDescent="0.25">
      <c r="B9" s="8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SUM(Ingresos[[#This Row],[Columna1]:[Columna12]])</f>
        <v>0</v>
      </c>
    </row>
    <row r="10" spans="2:15" ht="15" x14ac:dyDescent="0.25">
      <c r="B10" s="8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SUM(Ingresos[[#This Row],[Columna1]:[Columna12]])</f>
        <v>0</v>
      </c>
    </row>
    <row r="11" spans="2:15" ht="16.5" thickBot="1" x14ac:dyDescent="0.35">
      <c r="B11" s="4" t="s">
        <v>13</v>
      </c>
      <c r="C11" s="1">
        <f>SUM(Ingresos[Columna1])</f>
        <v>5000000</v>
      </c>
      <c r="D11" s="1">
        <f>SUM(Ingresos[Columna2])</f>
        <v>1000000</v>
      </c>
      <c r="E11" s="1">
        <f>SUM(Ingresos[Columna3])</f>
        <v>1000000</v>
      </c>
      <c r="F11" s="1">
        <f>SUM(Ingresos[Columna4])</f>
        <v>1000000</v>
      </c>
      <c r="G11" s="1">
        <f>SUM(Ingresos[Columna5])</f>
        <v>1000000</v>
      </c>
      <c r="H11" s="1">
        <f>SUM(Ingresos[Columna6])</f>
        <v>1000000</v>
      </c>
      <c r="I11" s="1">
        <f>SUM(Ingresos[Columna7])</f>
        <v>0</v>
      </c>
      <c r="J11" s="1">
        <f>SUM(Ingresos[Columna8])</f>
        <v>0</v>
      </c>
      <c r="K11" s="1">
        <f>SUM(Ingresos[Columna9])</f>
        <v>0</v>
      </c>
      <c r="L11" s="1">
        <f>SUM(Ingresos[Columna10])</f>
        <v>0</v>
      </c>
      <c r="M11" s="1">
        <f>SUM(Ingresos[Columna11])</f>
        <v>0</v>
      </c>
      <c r="N11" s="1">
        <f>SUM(Ingresos[Columna12])</f>
        <v>0</v>
      </c>
      <c r="O11" s="1">
        <f>SUM(Ingresos[#Totals])</f>
        <v>10000000</v>
      </c>
    </row>
    <row r="13" spans="2:15" x14ac:dyDescent="0.3">
      <c r="B13" s="5" t="s">
        <v>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2:15" ht="15" x14ac:dyDescent="0.25">
      <c r="B14" s="8" t="s">
        <v>24</v>
      </c>
      <c r="C14">
        <v>1800000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SUM(Egresos[[#This Row],[Columna1]:[Columna12]])</f>
        <v>1800000</v>
      </c>
    </row>
    <row r="15" spans="2:15" ht="15" x14ac:dyDescent="0.25">
      <c r="B15" s="8" t="s">
        <v>11</v>
      </c>
      <c r="C15">
        <v>1110000</v>
      </c>
      <c r="D15">
        <v>330000</v>
      </c>
      <c r="E15">
        <v>930000</v>
      </c>
      <c r="F15">
        <v>450000</v>
      </c>
      <c r="G15">
        <v>1020000</v>
      </c>
      <c r="H15">
        <v>1230000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SUM(Egresos[[#This Row],[Columna1]:[Columna12]])</f>
        <v>5070000</v>
      </c>
    </row>
    <row r="16" spans="2:15" ht="15" x14ac:dyDescent="0.25">
      <c r="B16" s="8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SUM(Egresos[[#This Row],[Columna1]:[Columna12]])</f>
        <v>0</v>
      </c>
    </row>
    <row r="17" spans="2:15" ht="15" x14ac:dyDescent="0.25">
      <c r="B17" s="8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SUM(Egresos[[#This Row],[Columna1]:[Columna12]])</f>
        <v>0</v>
      </c>
    </row>
    <row r="18" spans="2:15" ht="15" x14ac:dyDescent="0.25">
      <c r="B18" s="8" t="s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SUM(Egresos[[#This Row],[Columna1]:[Columna12]])</f>
        <v>0</v>
      </c>
    </row>
    <row r="19" spans="2:15" ht="15" x14ac:dyDescent="0.25">
      <c r="B19" s="8" t="s">
        <v>17</v>
      </c>
      <c r="C19">
        <v>140000</v>
      </c>
      <c r="D19">
        <v>140000</v>
      </c>
      <c r="E19">
        <v>140000</v>
      </c>
      <c r="F19">
        <v>140000</v>
      </c>
      <c r="G19">
        <v>140000</v>
      </c>
      <c r="H19">
        <v>140000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SUM(Egresos[[#This Row],[Columna1]:[Columna12]])</f>
        <v>840000</v>
      </c>
    </row>
    <row r="20" spans="2:15" ht="15" x14ac:dyDescent="0.25">
      <c r="B20" s="8" t="s">
        <v>12</v>
      </c>
      <c r="C20">
        <v>100000</v>
      </c>
      <c r="D20">
        <v>100000</v>
      </c>
      <c r="E20">
        <v>100000</v>
      </c>
      <c r="F20">
        <v>100000</v>
      </c>
      <c r="G20">
        <v>100000</v>
      </c>
      <c r="H20">
        <v>100000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SUM(Egresos[[#This Row],[Columna1]:[Columna12]])</f>
        <v>600000</v>
      </c>
    </row>
    <row r="21" spans="2:15" ht="15" x14ac:dyDescent="0.25">
      <c r="B21" s="8" t="s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>SUM(Egresos[[#This Row],[Columna1]:[Columna12]])</f>
        <v>0</v>
      </c>
    </row>
    <row r="22" spans="2:15" ht="15" x14ac:dyDescent="0.25">
      <c r="B22" s="8" t="s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>SUM(Egresos[[#This Row],[Columna1]:[Columna12]])</f>
        <v>0</v>
      </c>
    </row>
    <row r="23" spans="2:15" ht="16.5" thickBot="1" x14ac:dyDescent="0.35">
      <c r="B23" s="4" t="s">
        <v>21</v>
      </c>
      <c r="C23" s="1">
        <f>SUM(Egresos[Columna1])</f>
        <v>3150000</v>
      </c>
      <c r="D23" s="1">
        <f>SUM(Egresos[Columna2])</f>
        <v>570000</v>
      </c>
      <c r="E23" s="1">
        <f>SUM(Egresos[Columna3])</f>
        <v>1170000</v>
      </c>
      <c r="F23" s="1">
        <f>SUM(Egresos[Columna4])</f>
        <v>690000</v>
      </c>
      <c r="G23" s="1">
        <f>SUM(Egresos[Columna5])</f>
        <v>1260000</v>
      </c>
      <c r="H23" s="1">
        <f>SUM(Egresos[Columna6])</f>
        <v>1470000</v>
      </c>
      <c r="I23" s="1">
        <f>SUM(Egresos[Columna7])</f>
        <v>0</v>
      </c>
      <c r="J23" s="1">
        <f>SUM(Egresos[Columna8])</f>
        <v>0</v>
      </c>
      <c r="K23" s="1">
        <f>SUM(Egresos[Columna9])</f>
        <v>0</v>
      </c>
      <c r="L23" s="1">
        <f>SUM(Egresos[Columna10])</f>
        <v>0</v>
      </c>
      <c r="M23" s="1">
        <f>SUM(Egresos[Columna11])</f>
        <v>0</v>
      </c>
      <c r="N23" s="1">
        <f>SUM(Egresos[Columna12])</f>
        <v>0</v>
      </c>
      <c r="O23" s="1">
        <f>SUM(Egresos[#Totals])</f>
        <v>8310000</v>
      </c>
    </row>
    <row r="24" spans="2:15" ht="15" x14ac:dyDescent="0.25">
      <c r="B24" s="3"/>
    </row>
    <row r="25" spans="2:15" ht="16.5" thickBot="1" x14ac:dyDescent="0.35">
      <c r="B25" s="9" t="s">
        <v>5</v>
      </c>
      <c r="C25" s="10">
        <f>C5+Ingresos[[#Totals],[Columna1]]-Egresos[[#Totals],[Columna1]]</f>
        <v>1850000</v>
      </c>
      <c r="D25" s="10">
        <f>D5+Ingresos[[#Totals],[Columna2]]-Egresos[[#Totals],[Columna2]]</f>
        <v>2280000</v>
      </c>
      <c r="E25" s="10">
        <f>E5+Ingresos[[#Totals],[Columna3]]-Egresos[[#Totals],[Columna3]]</f>
        <v>2110000</v>
      </c>
      <c r="F25" s="10">
        <f>F5+Ingresos[[#Totals],[Columna4]]-Egresos[[#Totals],[Columna4]]</f>
        <v>2420000</v>
      </c>
      <c r="G25" s="10">
        <f>G5+Ingresos[[#Totals],[Columna5]]-Egresos[[#Totals],[Columna5]]</f>
        <v>2160000</v>
      </c>
      <c r="H25" s="10">
        <f>H5+Ingresos[[#Totals],[Columna6]]-Egresos[[#Totals],[Columna6]]</f>
        <v>1690000</v>
      </c>
      <c r="I25" s="10">
        <f>I5+Ingresos[[#Totals],[Columna7]]-Egresos[[#Totals],[Columna7]]</f>
        <v>1690000</v>
      </c>
      <c r="J25" s="10">
        <f>J5+Ingresos[[#Totals],[Columna8]]-Egresos[[#Totals],[Columna8]]</f>
        <v>1690000</v>
      </c>
      <c r="K25" s="10">
        <f>K5+Ingresos[[#Totals],[Columna9]]-Egresos[[#Totals],[Columna9]]</f>
        <v>1690000</v>
      </c>
      <c r="L25" s="10">
        <f>L5+Ingresos[[#Totals],[Columna10]]-Egresos[[#Totals],[Columna10]]</f>
        <v>1690000</v>
      </c>
      <c r="M25" s="10">
        <f>M5+Ingresos[[#Totals],[Columna11]]-Egresos[[#Totals],[Columna11]]</f>
        <v>1690000</v>
      </c>
      <c r="N25" s="10">
        <f>N5+Ingresos[[#Totals],[Columna12]]-Egresos[[#Totals],[Columna12]]</f>
        <v>1690000</v>
      </c>
      <c r="O25" s="10"/>
    </row>
    <row r="27" spans="2:15" x14ac:dyDescent="0.3">
      <c r="B27" s="5" t="s">
        <v>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2:15" ht="15" x14ac:dyDescent="0.25">
      <c r="B28" s="8" t="s">
        <v>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>SUM(Financiamiento[[#This Row],[Columna1]:[Columna12]])</f>
        <v>0</v>
      </c>
    </row>
    <row r="29" spans="2:15" ht="15" x14ac:dyDescent="0.25">
      <c r="B29" s="8" t="s">
        <v>20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>SUM(Financiamiento[[#This Row],[Columna1]:[Columna12]])</f>
        <v>0</v>
      </c>
    </row>
    <row r="30" spans="2:15" ht="16.5" thickBot="1" x14ac:dyDescent="0.35">
      <c r="B30" s="4" t="s">
        <v>22</v>
      </c>
      <c r="C30" s="1">
        <f>SUM(Financiamiento[Columna1])</f>
        <v>0</v>
      </c>
      <c r="D30" s="1">
        <f>SUM(Financiamiento[Columna2])</f>
        <v>0</v>
      </c>
      <c r="E30" s="1">
        <f>SUM(Financiamiento[Columna3])</f>
        <v>0</v>
      </c>
      <c r="F30" s="1">
        <f>SUM(Financiamiento[Columna4])</f>
        <v>0</v>
      </c>
      <c r="G30" s="1">
        <f>SUM(Financiamiento[Columna5])</f>
        <v>0</v>
      </c>
      <c r="H30" s="1">
        <f>SUM(Financiamiento[Columna6])</f>
        <v>0</v>
      </c>
      <c r="I30" s="1">
        <f>SUM(Financiamiento[Columna7])</f>
        <v>0</v>
      </c>
      <c r="J30" s="1">
        <f>SUM(Financiamiento[Columna8])</f>
        <v>0</v>
      </c>
      <c r="K30" s="1">
        <f>SUM(Financiamiento[Columna9])</f>
        <v>0</v>
      </c>
      <c r="L30" s="1">
        <f>SUM(Financiamiento[Columna10])</f>
        <v>0</v>
      </c>
      <c r="M30" s="1">
        <f>SUM(Financiamiento[Columna11])</f>
        <v>0</v>
      </c>
      <c r="N30" s="1">
        <f>SUM(Financiamiento[Columna12])</f>
        <v>0</v>
      </c>
      <c r="O30" s="1">
        <f>SUM(Financiamiento[#Totals])</f>
        <v>0</v>
      </c>
    </row>
    <row r="32" spans="2:15" ht="16.5" thickBot="1" x14ac:dyDescent="0.35">
      <c r="B32" s="9" t="s">
        <v>7</v>
      </c>
      <c r="C32" s="10">
        <f>C25-Financiamiento[[#Totals],[Columna1]]</f>
        <v>1850000</v>
      </c>
      <c r="D32" s="10">
        <f>D25-Financiamiento[[#Totals],[Columna2]]</f>
        <v>2280000</v>
      </c>
      <c r="E32" s="10">
        <f>E25-Financiamiento[[#Totals],[Columna3]]</f>
        <v>2110000</v>
      </c>
      <c r="F32" s="10">
        <f>F25-Financiamiento[[#Totals],[Columna4]]</f>
        <v>2420000</v>
      </c>
      <c r="G32" s="10">
        <f>G25-Financiamiento[[#Totals],[Columna5]]</f>
        <v>2160000</v>
      </c>
      <c r="H32" s="10">
        <f>H25-Financiamiento[[#Totals],[Columna6]]</f>
        <v>1690000</v>
      </c>
      <c r="I32" s="10">
        <f>I25-Financiamiento[[#Totals],[Columna7]]</f>
        <v>1690000</v>
      </c>
      <c r="J32" s="10">
        <f>J25-Financiamiento[[#Totals],[Columna8]]</f>
        <v>1690000</v>
      </c>
      <c r="K32" s="10">
        <f>K25-Financiamiento[[#Totals],[Columna9]]</f>
        <v>1690000</v>
      </c>
      <c r="L32" s="10">
        <f>L25-Financiamiento[[#Totals],[Columna10]]</f>
        <v>1690000</v>
      </c>
      <c r="M32" s="10">
        <f>M25-Financiamiento[[#Totals],[Columna11]]</f>
        <v>1690000</v>
      </c>
      <c r="N32" s="10">
        <f>N25-Financiamiento[[#Totals],[Columna12]]</f>
        <v>1690000</v>
      </c>
      <c r="O32" s="10"/>
    </row>
  </sheetData>
  <mergeCells count="1">
    <mergeCell ref="B1:O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'Flujo de caja'!C32:N32</xm:f>
              <xm:sqref>P32</xm:sqref>
            </x14:sparkline>
          </x14:sparklines>
        </x14:sparklineGroup>
        <x14:sparklineGroup displayEmptyCellsAs="gap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'Flujo de caja'!C30:N30</xm:f>
              <xm:sqref>P30</xm:sqref>
            </x14:sparkline>
          </x14:sparklines>
        </x14:sparklineGroup>
        <x14:sparklineGroup displayEmptyCellsAs="gap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'Flujo de caja'!C29:N29</xm:f>
              <xm:sqref>P29</xm:sqref>
            </x14:sparkline>
          </x14:sparklines>
        </x14:sparklineGroup>
        <x14:sparklineGroup displayEmptyCellsAs="gap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'Flujo de caja'!C28:N28</xm:f>
              <xm:sqref>P28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'Flujo de caja'!C25:N25</xm:f>
              <xm:sqref>P25</xm:sqref>
            </x14:sparkline>
          </x14:sparklines>
        </x14:sparklineGroup>
        <x14:sparklineGroup displayEmptyCellsAs="gap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'Flujo de caja'!C23:N23</xm:f>
              <xm:sqref>P23</xm:sqref>
            </x14:sparkline>
          </x14:sparklines>
        </x14:sparklineGroup>
        <x14:sparklineGroup displayEmptyCellsAs="gap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'Flujo de caja'!C22:N22</xm:f>
              <xm:sqref>P22</xm:sqref>
            </x14:sparkline>
          </x14:sparklines>
        </x14:sparklineGroup>
        <x14:sparklineGroup displayEmptyCellsAs="gap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'Flujo de caja'!C21:N21</xm:f>
              <xm:sqref>P21</xm:sqref>
            </x14:sparkline>
          </x14:sparklines>
        </x14:sparklineGroup>
        <x14:sparklineGroup displayEmptyCellsAs="gap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'Flujo de caja'!C20:N20</xm:f>
              <xm:sqref>P20</xm:sqref>
            </x14:sparkline>
          </x14:sparklines>
        </x14:sparklineGroup>
        <x14:sparklineGroup displayEmptyCellsAs="gap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'Flujo de caja'!C19:N19</xm:f>
              <xm:sqref>P19</xm:sqref>
            </x14:sparkline>
          </x14:sparklines>
        </x14:sparklineGroup>
        <x14:sparklineGroup displayEmptyCellsAs="gap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'Flujo de caja'!C18:N18</xm:f>
              <xm:sqref>P18</xm:sqref>
            </x14:sparkline>
          </x14:sparklines>
        </x14:sparklineGroup>
        <x14:sparklineGroup displayEmptyCellsAs="gap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'Flujo de caja'!C17:N17</xm:f>
              <xm:sqref>P17</xm:sqref>
            </x14:sparkline>
          </x14:sparklines>
        </x14:sparklineGroup>
        <x14:sparklineGroup displayEmptyCellsAs="gap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'Flujo de caja'!C16:N16</xm:f>
              <xm:sqref>P16</xm:sqref>
            </x14:sparkline>
          </x14:sparklines>
        </x14:sparklineGroup>
        <x14:sparklineGroup displayEmptyCellsAs="gap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'Flujo de caja'!C15:N15</xm:f>
              <xm:sqref>P15</xm:sqref>
            </x14:sparkline>
          </x14:sparklines>
        </x14:sparklineGroup>
        <x14:sparklineGroup displayEmptyCellsAs="gap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'Flujo de caja'!C14:N14</xm:f>
              <xm:sqref>P14</xm:sqref>
            </x14:sparkline>
          </x14:sparklines>
        </x14:sparklineGroup>
        <x14:sparklineGroup displayEmptyCellsAs="gap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'Flujo de caja'!C11:N11</xm:f>
              <xm:sqref>P11</xm:sqref>
            </x14:sparkline>
          </x14:sparklines>
        </x14:sparklineGroup>
        <x14:sparklineGroup displayEmptyCellsAs="gap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'Flujo de caja'!C10:N10</xm:f>
              <xm:sqref>P10</xm:sqref>
            </x14:sparkline>
          </x14:sparklines>
        </x14:sparklineGroup>
        <x14:sparklineGroup displayEmptyCellsAs="gap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'Flujo de caja'!C9:N9</xm:f>
              <xm:sqref>P9</xm:sqref>
            </x14:sparkline>
          </x14:sparklines>
        </x14:sparklineGroup>
        <x14:sparklineGroup displayEmptyCellsAs="gap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'Flujo de caja'!C8:N8</xm:f>
              <xm:sqref>P8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Flujo de caja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NELSON JAVIER ARIZA SANTAMARIA</cp:lastModifiedBy>
  <dcterms:created xsi:type="dcterms:W3CDTF">2014-04-13T22:02:47Z</dcterms:created>
  <dcterms:modified xsi:type="dcterms:W3CDTF">2019-03-13T20:43:17Z</dcterms:modified>
</cp:coreProperties>
</file>