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P OCTOBRE 2024" sheetId="1" state="visible" r:id="rId2"/>
    <sheet name="Etat paie OCTOBRE 2024" sheetId="2" state="visible" r:id="rId3"/>
    <sheet name="Chèque_Virement_caisse_2" sheetId="3" state="visible" r:id="rId4"/>
    <sheet name="Etat paie OCTOBRE 2024_2" sheetId="4" state="visible" r:id="rId5"/>
    <sheet name="Feuille4" sheetId="5" state="visible" r:id="rId6"/>
  </sheets>
  <externalReferences>
    <externalReference r:id="rId7"/>
  </externalReferences>
  <definedNames>
    <definedName function="false" hidden="false" localSheetId="1" name="_xlnm.Print_Titles" vbProcedure="false">'Etat paie OCTOBRE 2024'!$8:$9</definedName>
    <definedName function="false" hidden="true" localSheetId="1" name="_xlnm._FilterDatabase" vbProcedure="false">'Etat paie OCTOBRE 2024'!$A$7:$AR$21</definedName>
    <definedName function="false" hidden="false" localSheetId="3" name="_xlnm.Print_Titles" vbProcedure="false">'Etat paie OCTOBRE 2024_2'!$8:$9</definedName>
    <definedName function="false" hidden="true" localSheetId="3" name="_xlnm._FilterDatabase" vbProcedure="false">'Etat paie OCTOBRE 2024_2'!$A$7:$AR$155</definedName>
    <definedName function="false" hidden="false" localSheetId="0" name="_xlnm.Print_Area" vbProcedure="false">'FP OCTOBRE 2024'!$A$115:$E$171</definedName>
    <definedName function="false" hidden="false" localSheetId="0" name="Print_Area_0" vbProcedure="false">#REF!</definedName>
    <definedName function="false" hidden="false" localSheetId="1" name="Z_1B235065_D83F_11DB_A49F_000C769715BD__wvu_FilterData" vbProcedure="false">'Etat paie OCTOBRE 2024'!$A$8:$AD$16</definedName>
    <definedName function="false" hidden="false" localSheetId="1" name="Z_22675FB3_AAEE_11DB_A49F_000C769715BD__wvu_FilterData" vbProcedure="false">'Etat paie OCTOBRE 2024'!$A$8:$AD$16</definedName>
    <definedName function="false" hidden="false" localSheetId="1" name="Z_22675FB3_AAEE_11DB_A49F_000C769715BD__wvu_PrintTitles" vbProcedure="false">'Etat paie OCTOBRE 2024'!$8:$9</definedName>
    <definedName function="false" hidden="false" localSheetId="1" name="Z_4D922581_1CEE_429D_92E1_3A804750DAF2__wvu_FilterData" vbProcedure="false">'Etat paie OCTOBRE 2024'!$A$8:$AD$16</definedName>
    <definedName function="false" hidden="false" localSheetId="1" name="Z_97B0FE85_68DD_4E5E_BAE8_A8E5D0042F3E__wvu_FilterData" vbProcedure="false">'Etat paie OCTOBRE 2024'!$A$8:$AD$16</definedName>
    <definedName function="false" hidden="false" localSheetId="1" name="Z_9F20A663_87B8_42D0_BDD4_125C0FB5E34E__wvu_FilterData" vbProcedure="false">'Etat paie OCTOBRE 2024'!$A$8:$AD$16</definedName>
    <definedName function="false" hidden="false" localSheetId="1" name="Z_9F20A663_87B8_42D0_BDD4_125C0FB5E34E__wvu_PrintTitles" vbProcedure="false">'Etat paie OCTOBRE 2024'!$8:$9</definedName>
    <definedName function="false" hidden="false" localSheetId="1" name="Z_B4510AA7_6CC5_4E17_9729_875B67AFD9A6__wvu_FilterData" vbProcedure="false">'Etat paie OCTOBRE 2024'!$A$8:$AD$16</definedName>
    <definedName function="false" hidden="false" localSheetId="1" name="Z_BA065A5F_FA86_4B04_8BBF_466DCCB3FDFA__wvu_FilterData" vbProcedure="false">'Etat paie OCTOBRE 2024'!$A$8:$AD$16</definedName>
    <definedName function="false" hidden="false" localSheetId="1" name="Z_D6B3E132_79E8_4BB7_ADE6_4ABEFC178EBD__wvu_FilterData" vbProcedure="false">'Etat paie OCTOBRE 2024'!$A$8:$AD$16</definedName>
    <definedName function="false" hidden="false" localSheetId="1" name="Z_D6B3E132_79E8_4BB7_ADE6_4ABEFC178EBD__wvu_PrintTitles" vbProcedure="false">'Etat paie OCTOBRE 2024'!$8:$9</definedName>
    <definedName function="false" hidden="false" localSheetId="3" name="Z_1B235065_D83F_11DB_A49F_000C769715BD__wvu_FilterData" vbProcedure="false">'Etat paie OCTOBRE 2024_2'!$A$8:$AC$26</definedName>
    <definedName function="false" hidden="false" localSheetId="3" name="Z_22675FB3_AAEE_11DB_A49F_000C769715BD__wvu_FilterData" vbProcedure="false">'Etat paie OCTOBRE 2024_2'!$A$8:$AC$26</definedName>
    <definedName function="false" hidden="false" localSheetId="3" name="Z_22675FB3_AAEE_11DB_A49F_000C769715BD__wvu_PrintTitles" vbProcedure="false">'Etat paie OCTOBRE 2024_2'!$8:$9</definedName>
    <definedName function="false" hidden="false" localSheetId="3" name="Z_4D922581_1CEE_429D_92E1_3A804750DAF2__wvu_FilterData" vbProcedure="false">'Etat paie OCTOBRE 2024_2'!$A$8:$AC$26</definedName>
    <definedName function="false" hidden="false" localSheetId="3" name="Z_97B0FE85_68DD_4E5E_BAE8_A8E5D0042F3E__wvu_FilterData" vbProcedure="false">'Etat paie OCTOBRE 2024_2'!$A$8:$AC$26</definedName>
    <definedName function="false" hidden="false" localSheetId="3" name="Z_9F20A663_87B8_42D0_BDD4_125C0FB5E34E__wvu_FilterData" vbProcedure="false">'Etat paie OCTOBRE 2024_2'!$A$8:$AC$26</definedName>
    <definedName function="false" hidden="false" localSheetId="3" name="Z_9F20A663_87B8_42D0_BDD4_125C0FB5E34E__wvu_PrintTitles" vbProcedure="false">'Etat paie OCTOBRE 2024_2'!$8:$9</definedName>
    <definedName function="false" hidden="false" localSheetId="3" name="Z_B4510AA7_6CC5_4E17_9729_875B67AFD9A6__wvu_FilterData" vbProcedure="false">'Etat paie OCTOBRE 2024_2'!$A$8:$AC$26</definedName>
    <definedName function="false" hidden="false" localSheetId="3" name="Z_BA065A5F_FA86_4B04_8BBF_466DCCB3FDFA__wvu_FilterData" vbProcedure="false">'Etat paie OCTOBRE 2024_2'!$A$8:$AC$26</definedName>
    <definedName function="false" hidden="false" localSheetId="3" name="Z_D6B3E132_79E8_4BB7_ADE6_4ABEFC178EBD__wvu_FilterData" vbProcedure="false">'Etat paie OCTOBRE 2024_2'!$A$8:$AC$26</definedName>
    <definedName function="false" hidden="false" localSheetId="3" name="Z_D6B3E132_79E8_4BB7_ADE6_4ABEFC178EBD__wvu_PrintTitles" vbProcedure="false">'Etat paie OCTOBRE 2024_2'!$8:$9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7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149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<sst xmlns="http://schemas.openxmlformats.org/spreadsheetml/2006/main" count="2285" uniqueCount="1313">
  <si>
    <t xml:space="preserve">BULLETIN DE PAIE</t>
  </si>
  <si>
    <t xml:space="preserve">1er Étage Immeuble S2 Morarano Alarobia</t>
  </si>
  <si>
    <t xml:space="preserve">Période  du 01/10/2024 au 31/10/2024</t>
  </si>
  <si>
    <t xml:space="preserve">Tél : +261 34 15 092 85</t>
  </si>
  <si>
    <t xml:space="preserve">E-mail navalona@solumada.com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</si>
  <si>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</t>
    </r>
  </si>
  <si>
    <r>
      <rPr>
        <b val="true"/>
        <u val="single"/>
        <sz val="10"/>
        <rFont val="Calibri"/>
        <family val="2"/>
        <charset val="1"/>
      </rPr>
      <t xml:space="preserve">Nombre jours ouvrables</t>
    </r>
    <r>
      <rPr>
        <b val="true"/>
        <sz val="10"/>
        <rFont val="Calibri"/>
        <family val="2"/>
        <charset val="1"/>
      </rPr>
      <t xml:space="preserve">   :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</si>
  <si>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USER7</t>
    </r>
  </si>
  <si>
    <r>
      <rPr>
        <b val="true"/>
        <u val="single"/>
        <sz val="10"/>
        <rFont val="Calibri"/>
        <family val="2"/>
        <charset val="1"/>
      </rPr>
      <t xml:space="preserve">Nombre jours ouvrés</t>
    </r>
    <r>
      <rPr>
        <b val="true"/>
        <sz val="10"/>
        <rFont val="Calibri"/>
        <family val="2"/>
        <charset val="1"/>
      </rPr>
      <t xml:space="preserve">         :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</si>
  <si>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Charles</t>
    </r>
  </si>
  <si>
    <r>
      <rPr>
        <b val="true"/>
        <u val="single"/>
        <sz val="10"/>
        <rFont val="Calibri"/>
        <family val="2"/>
        <charset val="1"/>
      </rPr>
      <t xml:space="preserve">Nombre jours calendaires</t>
    </r>
    <r>
      <rPr>
        <b val="true"/>
        <sz val="10"/>
        <rFont val="Calibri"/>
        <family val="2"/>
        <charset val="1"/>
      </rPr>
      <t xml:space="preserve">:</t>
    </r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</si>
  <si>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Coursier</t>
    </r>
  </si>
  <si>
    <r>
      <rPr>
        <b val="true"/>
        <u val="single"/>
        <sz val="10"/>
        <rFont val="Calibri"/>
        <family val="2"/>
        <charset val="1"/>
      </rPr>
      <t xml:space="preserve">Elément de paye du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</si>
  <si>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101251177799</t>
    </r>
  </si>
  <si>
    <r>
      <rPr>
        <b val="true"/>
        <sz val="10"/>
        <rFont val="Calibri"/>
        <family val="2"/>
        <charset val="1"/>
      </rPr>
      <t xml:space="preserve">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</si>
  <si>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I 154 B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</si>
  <si>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940726003824  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</si>
  <si>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16/04/2019</t>
    </r>
  </si>
  <si>
    <r>
      <rPr>
        <b val="true"/>
        <u val="single"/>
        <sz val="10"/>
        <rFont val="Calibri"/>
        <family val="2"/>
        <charset val="1"/>
      </rPr>
      <t xml:space="preserve">Date de débauche</t>
    </r>
    <r>
      <rPr>
        <b val="true"/>
        <sz val="10"/>
        <rFont val="Calibri"/>
        <family val="2"/>
        <charset val="1"/>
      </rPr>
      <t xml:space="preserve">             : 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</si>
  <si>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A1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</si>
  <si>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   :</t>
    </r>
  </si>
  <si>
    <t xml:space="preserve">CDI</t>
  </si>
  <si>
    <t xml:space="preserve">LIBELLE</t>
  </si>
  <si>
    <t xml:space="preserve">NOMBRE/BASE</t>
  </si>
  <si>
    <t xml:space="preserve">GAINS</t>
  </si>
  <si>
    <t xml:space="preserve">RETENUES</t>
  </si>
  <si>
    <t xml:space="preserve">OBSERVATIONS</t>
  </si>
  <si>
    <t xml:space="preserve">Salaire de base  Ar 262680</t>
  </si>
  <si>
    <t xml:space="preserve">Heures supplémentaires :</t>
  </si>
  <si>
    <t xml:space="preserve">               à 30%</t>
  </si>
  <si>
    <t xml:space="preserve">               à 50%</t>
  </si>
  <si>
    <t xml:space="preserve">               à 100%</t>
  </si>
  <si>
    <t xml:space="preserve">Indemnités :</t>
  </si>
  <si>
    <t xml:space="preserve">               Transport</t>
  </si>
  <si>
    <t xml:space="preserve">               Repas</t>
  </si>
  <si>
    <t xml:space="preserve"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</si>
  <si>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</si>
  <si>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</si>
  <si>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</si>
  <si>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</si>
  <si>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</si>
  <si>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</si>
  <si>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</si>
  <si>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 xml:space="preserve">Prime de fonction</t>
  </si>
  <si>
    <t xml:space="preserve">Congés payés</t>
  </si>
  <si>
    <t xml:space="preserve">Dont 10000 CP octobre</t>
  </si>
  <si>
    <t xml:space="preserve">Préavis</t>
  </si>
  <si>
    <t xml:space="preserve">Retenue cotisation CNaPS</t>
  </si>
  <si>
    <t xml:space="preserve">Retenue cotisation Ostie</t>
  </si>
  <si>
    <t xml:space="preserve">Salaire imposable</t>
  </si>
  <si>
    <t xml:space="preserve">IRSA Brut</t>
  </si>
  <si>
    <t xml:space="preserve">Abattement/enfant : Ar2000</t>
  </si>
  <si>
    <t xml:space="preserve">IRSA Correspondant</t>
  </si>
  <si>
    <t xml:space="preserve">Avance</t>
  </si>
  <si>
    <t xml:space="preserve">Remboursement</t>
  </si>
  <si>
    <t xml:space="preserve">Réajustement</t>
  </si>
  <si>
    <t xml:space="preserve">RÈGLEMENT PAR:</t>
  </si>
  <si>
    <t xml:space="preserve">TOTAUX</t>
  </si>
  <si>
    <t xml:space="preserve">Virement du: </t>
  </si>
  <si>
    <t xml:space="preserve">Compte bancaire N° : 00008 0001 605001435587 32</t>
  </si>
  <si>
    <t xml:space="preserve">Espèce du:</t>
  </si>
  <si>
    <t xml:space="preserve">NET A PAYER</t>
  </si>
  <si>
    <t xml:space="preserve">Congé restant (en jours)</t>
  </si>
  <si>
    <t xml:space="preserve">Congé ouvert pour 2024 (en jours):</t>
  </si>
  <si>
    <t xml:space="preserve">EMPLOYEUR</t>
  </si>
  <si>
    <t xml:space="preserve">EMPLOYÉ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</si>
  <si>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0001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</si>
  <si>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USER1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</si>
  <si>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user1</t>
    </r>
  </si>
  <si>
    <t xml:space="preserve">M-CODE1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</si>
  <si>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Gérant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</si>
  <si>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101211164781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</si>
  <si>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44 GN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</si>
  <si>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</t>
    </r>
    <r>
      <rPr>
        <sz val="10"/>
        <rFont val="Calibri"/>
        <family val="2"/>
        <charset val="1"/>
      </rPr>
      <t xml:space="preserve"> 830228002671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</si>
  <si>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01/04/2019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</si>
  <si>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Cadre</t>
    </r>
  </si>
  <si>
    <t xml:space="preserve">Salaire de base  Ar</t>
  </si>
  <si>
    <t xml:space="preserve">Compte bancaire N° : 00006 00011 00000416665 24</t>
  </si>
  <si>
    <t xml:space="preserve">Congé ouvert pour 2024:</t>
  </si>
  <si>
    <t xml:space="preserve">EMPLOYE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</si>
  <si>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: </t>
    </r>
    <r>
      <rPr>
        <sz val="10"/>
        <rFont val="Calibri"/>
        <family val="2"/>
        <charset val="1"/>
      </rPr>
      <t xml:space="preserve">0002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</si>
  <si>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: </t>
    </r>
    <r>
      <rPr>
        <sz val="10"/>
        <rFont val="Calibri"/>
        <family val="2"/>
        <charset val="1"/>
      </rPr>
      <t xml:space="preserve">USER2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</si>
  <si>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 </t>
    </r>
    <r>
      <rPr>
        <sz val="10"/>
        <rFont val="Calibri"/>
        <family val="2"/>
        <charset val="1"/>
      </rPr>
      <t xml:space="preserve">user2</t>
    </r>
  </si>
  <si>
    <t xml:space="preserve">M-code2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</si>
  <si>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</si>
  <si>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103132008950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</si>
  <si>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PH 29- Ampahibe Ambohitrimanjaka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</si>
  <si>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852918001181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</si>
  <si>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5B</t>
    </r>
  </si>
  <si>
    <t xml:space="preserve">Salaire de base  Ar 300 000</t>
  </si>
  <si>
    <t xml:space="preserve">Compte bancaire N° : 00006 00001 00000560677 79</t>
  </si>
  <si>
    <t xml:space="preserve">1er Etage Immeuble S2 Morarano Alarobia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</si>
  <si>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</si>
  <si>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USER5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</si>
  <si>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USER5</t>
    </r>
  </si>
  <si>
    <t xml:space="preserve">M-CODE5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</si>
  <si>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</si>
  <si>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201032037964</t>
    </r>
  </si>
  <si>
    <r>
      <rPr>
        <b val="true"/>
        <sz val="10"/>
        <rFont val="Calibri"/>
        <family val="2"/>
        <charset val="1"/>
      </rPr>
      <t xml:space="preserve">                             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</si>
  <si>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 II O 31- Anjanahary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</si>
  <si>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932205003256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</si>
  <si>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:</t>
    </r>
  </si>
  <si>
    <t xml:space="preserve">REGLEMENT PAR:</t>
  </si>
  <si>
    <t xml:space="preserve">Compte bancaire  N° : 00006 00011 00000560577 35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</si>
  <si>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0016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</si>
  <si>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USER6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</si>
  <si>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user</t>
    </r>
  </si>
  <si>
    <t xml:space="preserve">M-CODE6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</si>
  <si>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Opératrice de Saisie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</si>
  <si>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101242145423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</si>
  <si>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IVY 103 Ampangabe Anosipatrana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</si>
  <si>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912113000913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</si>
  <si>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4B</t>
    </r>
  </si>
  <si>
    <t xml:space="preserve">Compte bancaire  N° : 00006 00013 00000660067 04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</si>
  <si>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0003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</si>
  <si>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USER3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</si>
  <si>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user3</t>
    </r>
  </si>
  <si>
    <t xml:space="preserve">M-CODE3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</si>
  <si>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101252127620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</si>
  <si>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45 AI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</si>
  <si>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842526002272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</si>
  <si>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4B</t>
    </r>
  </si>
  <si>
    <t xml:space="preserve">Dont 10000 rendem octobre</t>
  </si>
  <si>
    <t xml:space="preserve">Compte bancaire  N° : 00009 05030 16309240000 36 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</si>
  <si>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0004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</si>
  <si>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USER4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</si>
  <si>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user4</t>
    </r>
  </si>
  <si>
    <t xml:space="preserve">M-CODE4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</si>
  <si>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Assistante Admin et Finance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</si>
  <si>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401032023109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</si>
  <si>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II.I.68-GAF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</si>
  <si>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842608003244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</si>
  <si>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5B</t>
    </r>
  </si>
  <si>
    <t xml:space="preserve">Salaire de base  Ar 400 000</t>
  </si>
  <si>
    <t xml:space="preserve">Prime de fonction </t>
  </si>
  <si>
    <t xml:space="preserve">Compte bancaire N° : …………………..</t>
  </si>
  <si>
    <t xml:space="preserve">Compte  N° : …………………..</t>
  </si>
  <si>
    <t xml:space="preserve">E      T      A      T         D      E         P      A       I       E</t>
  </si>
  <si>
    <t xml:space="preserve">Taux journalier Chrl</t>
  </si>
  <si>
    <t xml:space="preserve">Base 800000</t>
  </si>
  <si>
    <t xml:space="preserve">O  C  T  O  B  R  E    2  0  2  4</t>
  </si>
  <si>
    <t xml:space="preserve">base 500000</t>
  </si>
  <si>
    <t xml:space="preserve">base 400000</t>
  </si>
  <si>
    <t xml:space="preserve">base 300000</t>
  </si>
  <si>
    <t xml:space="preserve">base 600000</t>
  </si>
  <si>
    <t xml:space="preserve">Nom,Prénoms</t>
  </si>
  <si>
    <t xml:space="preserve">n° entrep</t>
  </si>
  <si>
    <t xml:space="preserve">Salaire de</t>
  </si>
  <si>
    <t xml:space="preserve">Temps</t>
  </si>
  <si>
    <t xml:space="preserve">Salaire</t>
  </si>
  <si>
    <t xml:space="preserve">Heures Supplémentaires et majorations</t>
  </si>
  <si>
    <t xml:space="preserve">Indemnités imposables</t>
  </si>
  <si>
    <t xml:space="preserve">Congés</t>
  </si>
  <si>
    <t xml:space="preserve">Primes Variables</t>
  </si>
  <si>
    <t xml:space="preserve">Alloc fam</t>
  </si>
  <si>
    <t xml:space="preserve">Cotisations</t>
  </si>
  <si>
    <t xml:space="preserve">Réduction pour</t>
  </si>
  <si>
    <t xml:space="preserve">Avances</t>
  </si>
  <si>
    <t xml:space="preserve">IRSA</t>
  </si>
  <si>
    <t xml:space="preserve">Total</t>
  </si>
  <si>
    <t xml:space="preserve">Remunération</t>
  </si>
  <si>
    <t xml:space="preserve">Mode de </t>
  </si>
  <si>
    <t xml:space="preserve">OBSERVATION</t>
  </si>
  <si>
    <t xml:space="preserve">Observation 2</t>
  </si>
  <si>
    <t xml:space="preserve">TOTAL MAJ NUIT</t>
  </si>
  <si>
    <t xml:space="preserve">TOTAL MAJ WEEK END</t>
  </si>
  <si>
    <t xml:space="preserve">TOTAL MAJ FERIE</t>
  </si>
  <si>
    <t xml:space="preserve">HEURE SUPPLE 130</t>
  </si>
  <si>
    <t xml:space="preserve">HEURE SUPPLE 150</t>
  </si>
  <si>
    <t xml:space="preserve">Adresse</t>
  </si>
  <si>
    <t xml:space="preserve">n° Cnaps</t>
  </si>
  <si>
    <t xml:space="preserve">Base</t>
  </si>
  <si>
    <t xml:space="preserve">Travaillé</t>
  </si>
  <si>
    <t xml:space="preserve">correspondant</t>
  </si>
  <si>
    <t xml:space="preserve">Déplacement</t>
  </si>
  <si>
    <t xml:space="preserve">Repas</t>
  </si>
  <si>
    <t xml:space="preserve">Payés</t>
  </si>
  <si>
    <t xml:space="preserve">Exceptionnelles</t>
  </si>
  <si>
    <t xml:space="preserve">Gratifications</t>
  </si>
  <si>
    <t xml:space="preserve">Fonction</t>
  </si>
  <si>
    <t xml:space="preserve">Rendements</t>
  </si>
  <si>
    <t xml:space="preserve">brut</t>
  </si>
  <si>
    <t xml:space="preserve">Cnaps</t>
  </si>
  <si>
    <t xml:space="preserve">Ostie</t>
  </si>
  <si>
    <t xml:space="preserve">imposable</t>
  </si>
  <si>
    <t xml:space="preserve"> personne à charge</t>
  </si>
  <si>
    <t xml:space="preserve">sur salaire</t>
  </si>
  <si>
    <t xml:space="preserve">Dû</t>
  </si>
  <si>
    <t xml:space="preserve">Retenues</t>
  </si>
  <si>
    <t xml:space="preserve">dues</t>
  </si>
  <si>
    <t xml:space="preserve">paiement</t>
  </si>
  <si>
    <t xml:space="preserve"> Colonne réajustement après impôt (gratification)</t>
  </si>
  <si>
    <t xml:space="preserve">Prénom usuel</t>
  </si>
  <si>
    <t xml:space="preserve">M-CODE</t>
  </si>
  <si>
    <t xml:space="preserve">Numbering agent</t>
  </si>
  <si>
    <t xml:space="preserve">Matricule CnaPS</t>
  </si>
  <si>
    <t xml:space="preserve">Embauche</t>
  </si>
  <si>
    <t xml:space="preserve">Adresse actuelle</t>
  </si>
  <si>
    <t xml:space="preserve">USER1</t>
  </si>
  <si>
    <t xml:space="preserve">001</t>
  </si>
  <si>
    <t xml:space="preserve">VIRT</t>
  </si>
  <si>
    <t xml:space="preserve">0101</t>
  </si>
  <si>
    <t xml:space="preserve">830228002671     </t>
  </si>
  <si>
    <t xml:space="preserve">II M44 GN Bis Androhibe</t>
  </si>
  <si>
    <t xml:space="preserve">USER2</t>
  </si>
  <si>
    <t xml:space="preserve">002</t>
  </si>
  <si>
    <t xml:space="preserve">0107</t>
  </si>
  <si>
    <t xml:space="preserve">852918001181</t>
  </si>
  <si>
    <t xml:space="preserve"> III PH 29 Ampahibe Ambohitrimanjaka</t>
  </si>
  <si>
    <t xml:space="preserve">USER3</t>
  </si>
  <si>
    <t xml:space="preserve">003</t>
  </si>
  <si>
    <t xml:space="preserve">0201</t>
  </si>
  <si>
    <t xml:space="preserve">II M 45 AI Bis Andrianalefy Androhibe</t>
  </si>
  <si>
    <t xml:space="preserve">USER4</t>
  </si>
  <si>
    <t xml:space="preserve">004</t>
  </si>
  <si>
    <t xml:space="preserve">0103</t>
  </si>
  <si>
    <t xml:space="preserve">II I 68 Alarobia</t>
  </si>
  <si>
    <t xml:space="preserve">USER5</t>
  </si>
  <si>
    <t xml:space="preserve">006</t>
  </si>
  <si>
    <t xml:space="preserve">0108</t>
  </si>
  <si>
    <t xml:space="preserve">II O 31 Anjanahary</t>
  </si>
  <si>
    <t xml:space="preserve">USER6</t>
  </si>
  <si>
    <t xml:space="preserve">007</t>
  </si>
  <si>
    <t xml:space="preserve">0401</t>
  </si>
  <si>
    <t xml:space="preserve">912113000913     </t>
  </si>
  <si>
    <t xml:space="preserve">IVY 103 Anosipatrana</t>
  </si>
  <si>
    <t xml:space="preserve">USER7</t>
  </si>
  <si>
    <t xml:space="preserve">008</t>
  </si>
  <si>
    <t xml:space="preserve">940726003824     </t>
  </si>
  <si>
    <t xml:space="preserve">II I 154 B Alarobia Amboniloha</t>
  </si>
  <si>
    <t xml:space="preserve">CHQ</t>
  </si>
  <si>
    <t xml:space="preserve">VIREMENT MAI</t>
  </si>
  <si>
    <t xml:space="preserve">TITULAIRE DU COMPTE</t>
  </si>
  <si>
    <t xml:space="preserve">RIB</t>
  </si>
  <si>
    <t xml:space="preserve">AGENCE</t>
  </si>
  <si>
    <t xml:space="preserve">MONTANT VIREMENT en MGA</t>
  </si>
  <si>
    <t xml:space="preserve">Nombre</t>
  </si>
  <si>
    <t xml:space="preserve"> SHIFT </t>
  </si>
  <si>
    <t xml:space="preserve"> SITE </t>
  </si>
  <si>
    <t xml:space="preserve">00006 00011 00000560577 35</t>
  </si>
  <si>
    <t xml:space="preserve">MCB ANTSAHAVOLA</t>
  </si>
  <si>
    <t xml:space="preserve">user5</t>
  </si>
  <si>
    <t xml:space="preserve">00006 00001 00000560677 79</t>
  </si>
  <si>
    <t xml:space="preserve">user2</t>
  </si>
  <si>
    <t xml:space="preserve">M-CODE2</t>
  </si>
  <si>
    <t xml:space="preserve">00009 05030 16309240013 94</t>
  </si>
  <si>
    <t xml:space="preserve">BOA MADAGASCAR</t>
  </si>
  <si>
    <t xml:space="preserve">user3</t>
  </si>
  <si>
    <t xml:space="preserve">00009 05074 21765130002 51</t>
  </si>
  <si>
    <t xml:space="preserve">BOA ALAROBIA</t>
  </si>
  <si>
    <t xml:space="preserve">user4</t>
  </si>
  <si>
    <t xml:space="preserve">00006 00013 00000660067 04</t>
  </si>
  <si>
    <t xml:space="preserve">user6</t>
  </si>
  <si>
    <t xml:space="preserve">00008 0001 605001435587 32</t>
  </si>
  <si>
    <t xml:space="preserve">BFV</t>
  </si>
  <si>
    <t xml:space="preserve">user7</t>
  </si>
  <si>
    <t xml:space="preserve">Montant salaire à payer par virement</t>
  </si>
  <si>
    <t xml:space="preserve">PAIEMENT PAR CHEQUE</t>
  </si>
  <si>
    <t xml:space="preserve">TYPE CONTRAT</t>
  </si>
  <si>
    <t xml:space="preserve">00006 00011 00000416665 24</t>
  </si>
  <si>
    <t xml:space="preserve">user1</t>
  </si>
  <si>
    <t xml:space="preserve">Total paiement par CHEQUE</t>
  </si>
  <si>
    <t xml:space="preserve">GRAND TOTAL</t>
  </si>
  <si>
    <t xml:space="preserve">ECART</t>
  </si>
  <si>
    <t xml:space="preserve">Total paiement par VIREMENT</t>
  </si>
  <si>
    <t xml:space="preserve">base 670000</t>
  </si>
  <si>
    <t xml:space="preserve">Réajustement ou</t>
  </si>
  <si>
    <t xml:space="preserve">remboursement</t>
  </si>
  <si>
    <t xml:space="preserve">CIN</t>
  </si>
  <si>
    <t xml:space="preserve">ordre</t>
  </si>
  <si>
    <t xml:space="preserve">RAZAFINTSALAMA Navalona</t>
  </si>
  <si>
    <t xml:space="preserve">Navalona</t>
  </si>
  <si>
    <t xml:space="preserve">M-NA</t>
  </si>
  <si>
    <t xml:space="preserve">101211164781</t>
  </si>
  <si>
    <t xml:space="preserve">RAZAFINDRAKOTO Patricia Harinivo</t>
  </si>
  <si>
    <t xml:space="preserve">Patricia</t>
  </si>
  <si>
    <t xml:space="preserve">M-P</t>
  </si>
  <si>
    <t xml:space="preserve">101251177799</t>
  </si>
  <si>
    <t xml:space="preserve">RAZOELIHARISOA Chérie Olga</t>
  </si>
  <si>
    <t xml:space="preserve">Olga</t>
  </si>
  <si>
    <t xml:space="preserve">M-O</t>
  </si>
  <si>
    <t xml:space="preserve">842526002272     </t>
  </si>
  <si>
    <t xml:space="preserve">101252127620</t>
  </si>
  <si>
    <t xml:space="preserve">RASOARINIAINA Natacha Elysée</t>
  </si>
  <si>
    <t xml:space="preserve">Natacha</t>
  </si>
  <si>
    <t xml:space="preserve">M-NAT</t>
  </si>
  <si>
    <t xml:space="preserve">842608003244     </t>
  </si>
  <si>
    <t xml:space="preserve">401032023109</t>
  </si>
  <si>
    <t xml:space="preserve">RANDRIAMAMPIANINA Ova</t>
  </si>
  <si>
    <t xml:space="preserve">Ova</t>
  </si>
  <si>
    <t xml:space="preserve">M-OV</t>
  </si>
  <si>
    <t xml:space="preserve">932205003256     </t>
  </si>
  <si>
    <t xml:space="preserve">201032037964</t>
  </si>
  <si>
    <t xml:space="preserve">RASOLONAIVO RAMANANTSOA Tafita Félix</t>
  </si>
  <si>
    <t xml:space="preserve">009</t>
  </si>
  <si>
    <t xml:space="preserve">Tafita</t>
  </si>
  <si>
    <t xml:space="preserve">M-TF</t>
  </si>
  <si>
    <t xml:space="preserve">0109</t>
  </si>
  <si>
    <t xml:space="preserve">861118000760     </t>
  </si>
  <si>
    <t xml:space="preserve">101231134062</t>
  </si>
  <si>
    <t xml:space="preserve">IPA 550 ter Ampasika itaosy</t>
  </si>
  <si>
    <t xml:space="preserve">HERIMAMPIONONA Seheno Emma</t>
  </si>
  <si>
    <t xml:space="preserve">010</t>
  </si>
  <si>
    <t xml:space="preserve">Seheno Emma</t>
  </si>
  <si>
    <t xml:space="preserve">M-SE</t>
  </si>
  <si>
    <t xml:space="preserve">0111</t>
  </si>
  <si>
    <t xml:space="preserve">922202003346     </t>
  </si>
  <si>
    <t xml:space="preserve">101252169693</t>
  </si>
  <si>
    <t xml:space="preserve">O 3 1384 D Soaniadanana Sabotsy Namehana</t>
  </si>
  <si>
    <t xml:space="preserve">RAKOTOARIVELO Domoina Andrianina</t>
  </si>
  <si>
    <t xml:space="preserve">011</t>
  </si>
  <si>
    <t xml:space="preserve">Domoina</t>
  </si>
  <si>
    <t xml:space="preserve">M-D</t>
  </si>
  <si>
    <t xml:space="preserve">0212</t>
  </si>
  <si>
    <t xml:space="preserve">922514002735     </t>
  </si>
  <si>
    <t xml:space="preserve">101232157254</t>
  </si>
  <si>
    <t xml:space="preserve">I UJ 53 Mandialaza Ankadifotsy</t>
  </si>
  <si>
    <t xml:space="preserve">RAJOELISON Mahery Miki Herman</t>
  </si>
  <si>
    <t xml:space="preserve">013</t>
  </si>
  <si>
    <t xml:space="preserve">Mehery</t>
  </si>
  <si>
    <t xml:space="preserve">M-MH</t>
  </si>
  <si>
    <t xml:space="preserve">0213</t>
  </si>
  <si>
    <t xml:space="preserve">960911001380     </t>
  </si>
  <si>
    <t xml:space="preserve">102371008408</t>
  </si>
  <si>
    <t xml:space="preserve">II I 68 D6 Alarobia Amboniloha</t>
  </si>
  <si>
    <t xml:space="preserve">ANDRIAMAROMANITRA Faranirainy Mbolatiana</t>
  </si>
  <si>
    <t xml:space="preserve">014</t>
  </si>
  <si>
    <t xml:space="preserve">Mbola</t>
  </si>
  <si>
    <t xml:space="preserve">M-MB</t>
  </si>
  <si>
    <t xml:space="preserve">0202</t>
  </si>
  <si>
    <t xml:space="preserve">922527001846     </t>
  </si>
  <si>
    <t xml:space="preserve">109012016122</t>
  </si>
  <si>
    <t xml:space="preserve">II PH 53 Ampahibe Ambohitrimanjaka</t>
  </si>
  <si>
    <t xml:space="preserve">RAKOTOARIMISA Faramalala Faniriantsoa</t>
  </si>
  <si>
    <t xml:space="preserve">016</t>
  </si>
  <si>
    <t xml:space="preserve">Faniry</t>
  </si>
  <si>
    <t xml:space="preserve">M-FA</t>
  </si>
  <si>
    <t xml:space="preserve">101242145423</t>
  </si>
  <si>
    <t xml:space="preserve">RAZAFINDRAKOTO Charles</t>
  </si>
  <si>
    <t xml:space="preserve">017</t>
  </si>
  <si>
    <t xml:space="preserve">Charles</t>
  </si>
  <si>
    <t xml:space="preserve">0</t>
  </si>
  <si>
    <t xml:space="preserve">852918001181     </t>
  </si>
  <si>
    <t xml:space="preserve">103132008950</t>
  </si>
  <si>
    <t xml:space="preserve">JEAN OLIVIER</t>
  </si>
  <si>
    <t xml:space="preserve">018</t>
  </si>
  <si>
    <t xml:space="preserve">Olivier</t>
  </si>
  <si>
    <t xml:space="preserve">M-OLV</t>
  </si>
  <si>
    <t xml:space="preserve">0302</t>
  </si>
  <si>
    <t xml:space="preserve">830519005503     </t>
  </si>
  <si>
    <t xml:space="preserve">501071019017</t>
  </si>
  <si>
    <t xml:space="preserve">FID 113 bis  Ambihimahitsy</t>
  </si>
  <si>
    <t xml:space="preserve">RAVELOSON Niry Lazaniaina </t>
  </si>
  <si>
    <t xml:space="preserve">021</t>
  </si>
  <si>
    <t xml:space="preserve">Niry</t>
  </si>
  <si>
    <t xml:space="preserve">M-NIR</t>
  </si>
  <si>
    <t xml:space="preserve">0214</t>
  </si>
  <si>
    <t xml:space="preserve">852919004729     </t>
  </si>
  <si>
    <t xml:space="preserve">1030520084143</t>
  </si>
  <si>
    <t xml:space="preserve">19 F Imerinafovoany</t>
  </si>
  <si>
    <t xml:space="preserve">RAKOTONINDRINA Kanto</t>
  </si>
  <si>
    <t xml:space="preserve">022</t>
  </si>
  <si>
    <t xml:space="preserve">Kanto</t>
  </si>
  <si>
    <t xml:space="preserve">M-KAN</t>
  </si>
  <si>
    <t xml:space="preserve">0215</t>
  </si>
  <si>
    <t xml:space="preserve">982225001340     </t>
  </si>
  <si>
    <t xml:space="preserve">101212236878</t>
  </si>
  <si>
    <t xml:space="preserve">416 cité des 67 ha sud</t>
  </si>
  <si>
    <t xml:space="preserve">RANDRIAMAHAZO Tsiory</t>
  </si>
  <si>
    <t xml:space="preserve">023</t>
  </si>
  <si>
    <t xml:space="preserve">Tsiory</t>
  </si>
  <si>
    <t xml:space="preserve">M-TSI</t>
  </si>
  <si>
    <t xml:space="preserve">0407</t>
  </si>
  <si>
    <t xml:space="preserve">930407004485     </t>
  </si>
  <si>
    <t xml:space="preserve">117071017069</t>
  </si>
  <si>
    <t xml:space="preserve">RAZAFIMAMONJYArisoa Julienne Sylvia</t>
  </si>
  <si>
    <t xml:space="preserve">038</t>
  </si>
  <si>
    <t xml:space="preserve">Sylvia</t>
  </si>
  <si>
    <t xml:space="preserve">M-SYL</t>
  </si>
  <si>
    <t xml:space="preserve">0204</t>
  </si>
  <si>
    <t xml:space="preserve">902421002908     </t>
  </si>
  <si>
    <t xml:space="preserve">101212193568</t>
  </si>
  <si>
    <t xml:space="preserve">14A bis cité Pasteur Antohamadinika</t>
  </si>
  <si>
    <t xml:space="preserve">RANARIVELO Fifaliana Sylvia</t>
  </si>
  <si>
    <t xml:space="preserve">040</t>
  </si>
  <si>
    <t xml:space="preserve">Fifaliana</t>
  </si>
  <si>
    <t xml:space="preserve">M-FIF</t>
  </si>
  <si>
    <t xml:space="preserve">0409</t>
  </si>
  <si>
    <t xml:space="preserve">983125000884     </t>
  </si>
  <si>
    <t xml:space="preserve">102032032427</t>
  </si>
  <si>
    <t xml:space="preserve">255 Ter H Ambohitrarahaba</t>
  </si>
  <si>
    <t xml:space="preserve">RAKOTOMAMY Harinanjafy Safidinirina</t>
  </si>
  <si>
    <t xml:space="preserve">041</t>
  </si>
  <si>
    <t xml:space="preserve">Safidy</t>
  </si>
  <si>
    <t xml:space="preserve">M-SAF</t>
  </si>
  <si>
    <t xml:space="preserve">0217</t>
  </si>
  <si>
    <t xml:space="preserve">942604003747     </t>
  </si>
  <si>
    <t xml:space="preserve">101252175916</t>
  </si>
  <si>
    <t xml:space="preserve">RASOAMANGATIANA Hobitsoa Eugina</t>
  </si>
  <si>
    <t xml:space="preserve">043</t>
  </si>
  <si>
    <t xml:space="preserve">Eugina</t>
  </si>
  <si>
    <t xml:space="preserve">M-EUG</t>
  </si>
  <si>
    <t xml:space="preserve">0218</t>
  </si>
  <si>
    <t xml:space="preserve">932602000816     </t>
  </si>
  <si>
    <t xml:space="preserve">107012010184</t>
  </si>
  <si>
    <t xml:space="preserve">II N 81Bis K Analamahitsy</t>
  </si>
  <si>
    <t xml:space="preserve">RAKOTONDRAZAFY Tovo Patrick</t>
  </si>
  <si>
    <t xml:space="preserve">044</t>
  </si>
  <si>
    <t xml:space="preserve">Tovo</t>
  </si>
  <si>
    <t xml:space="preserve">M-TOV</t>
  </si>
  <si>
    <t xml:space="preserve">0205</t>
  </si>
  <si>
    <t xml:space="preserve">940703003710     </t>
  </si>
  <si>
    <t xml:space="preserve">102071019487</t>
  </si>
  <si>
    <t xml:space="preserve">IVA 182 Ankeniheny Tanjombato</t>
  </si>
  <si>
    <t xml:space="preserve">RASOARILALAINA Onja Tiavina</t>
  </si>
  <si>
    <t xml:space="preserve">046</t>
  </si>
  <si>
    <t xml:space="preserve">Tiavina</t>
  </si>
  <si>
    <t xml:space="preserve">M-TIA</t>
  </si>
  <si>
    <t xml:space="preserve">0210</t>
  </si>
  <si>
    <t xml:space="preserve">992617001158     </t>
  </si>
  <si>
    <t xml:space="preserve">117052018019</t>
  </si>
  <si>
    <t xml:space="preserve">Ambodihady Ambohimanarina</t>
  </si>
  <si>
    <t xml:space="preserve">RAONIHERISOA Nambinina Fabrina</t>
  </si>
  <si>
    <t xml:space="preserve">047</t>
  </si>
  <si>
    <t xml:space="preserve">Nambinina</t>
  </si>
  <si>
    <t xml:space="preserve">M-NAM</t>
  </si>
  <si>
    <t xml:space="preserve">0207</t>
  </si>
  <si>
    <t xml:space="preserve">933203001803     </t>
  </si>
  <si>
    <t xml:space="preserve">101252174008</t>
  </si>
  <si>
    <t xml:space="preserve">FA 91 Ambohimanetrika Tanjombato</t>
  </si>
  <si>
    <t xml:space="preserve">RAVOLOLONTSOA Maminiaina Esthel</t>
  </si>
  <si>
    <t xml:space="preserve">048</t>
  </si>
  <si>
    <t xml:space="preserve">Esthel</t>
  </si>
  <si>
    <t xml:space="preserve">M-EST</t>
  </si>
  <si>
    <t xml:space="preserve">0208</t>
  </si>
  <si>
    <t xml:space="preserve">962425002339     </t>
  </si>
  <si>
    <t xml:space="preserve">114012036024</t>
  </si>
  <si>
    <t xml:space="preserve">IVL 164 Ter AB Andohatapenaka II</t>
  </si>
  <si>
    <t xml:space="preserve">ANDRIANANTENAINA Fiononantsoa Rebeka Olivah</t>
  </si>
  <si>
    <t xml:space="preserve">049</t>
  </si>
  <si>
    <t xml:space="preserve">Fiononana</t>
  </si>
  <si>
    <t xml:space="preserve">M-FIO</t>
  </si>
  <si>
    <t xml:space="preserve">0502</t>
  </si>
  <si>
    <t xml:space="preserve">890413001880     </t>
  </si>
  <si>
    <t xml:space="preserve">103171007951</t>
  </si>
  <si>
    <t xml:space="preserve">IVJ 98 Ambohimiadana Nord Ambohimanarina</t>
  </si>
  <si>
    <t xml:space="preserve">RANDRIAMIALISON Anjara Nomena</t>
  </si>
  <si>
    <t xml:space="preserve">050</t>
  </si>
  <si>
    <t xml:space="preserve">Anjara</t>
  </si>
  <si>
    <t xml:space="preserve">M-ANJ</t>
  </si>
  <si>
    <t xml:space="preserve">0601</t>
  </si>
  <si>
    <t xml:space="preserve">982208001684     </t>
  </si>
  <si>
    <t xml:space="preserve">102372008817</t>
  </si>
  <si>
    <t xml:space="preserve">IIE 2 B Ambohimirary</t>
  </si>
  <si>
    <t xml:space="preserve">RAKOTONIRINA Fanomezantsoa Julien</t>
  </si>
  <si>
    <t xml:space="preserve">053</t>
  </si>
  <si>
    <t xml:space="preserve">Julien</t>
  </si>
  <si>
    <t xml:space="preserve">M-JU</t>
  </si>
  <si>
    <t xml:space="preserve">0220</t>
  </si>
  <si>
    <t xml:space="preserve">910606002950     </t>
  </si>
  <si>
    <t xml:space="preserve">106441014319</t>
  </si>
  <si>
    <t xml:space="preserve">II B 73 C Amboditsiry</t>
  </si>
  <si>
    <t xml:space="preserve">RAZELIARIMASY Nathalie</t>
  </si>
  <si>
    <t xml:space="preserve">055</t>
  </si>
  <si>
    <t xml:space="preserve">Nathalie</t>
  </si>
  <si>
    <t xml:space="preserve">M-NTH</t>
  </si>
  <si>
    <t xml:space="preserve">0308</t>
  </si>
  <si>
    <t xml:space="preserve">863129001528     </t>
  </si>
  <si>
    <t xml:space="preserve">101982071769</t>
  </si>
  <si>
    <t xml:space="preserve">IVC 125 AB Ambohimiadana Sud Ambohimanarina</t>
  </si>
  <si>
    <t xml:space="preserve">RASOLOMANDIMBY Ny aina Malalatiana</t>
  </si>
  <si>
    <t xml:space="preserve">058</t>
  </si>
  <si>
    <t xml:space="preserve">Malala</t>
  </si>
  <si>
    <t xml:space="preserve">M-MAL</t>
  </si>
  <si>
    <t xml:space="preserve">0219</t>
  </si>
  <si>
    <t xml:space="preserve">912205003288     </t>
  </si>
  <si>
    <t xml:space="preserve">101212203472</t>
  </si>
  <si>
    <t xml:space="preserve">II Y 40 E Ampasanimalo </t>
  </si>
  <si>
    <t xml:space="preserve">RANDRIANANTENAINA Rinasoa</t>
  </si>
  <si>
    <t xml:space="preserve">059</t>
  </si>
  <si>
    <t xml:space="preserve">Rinasoa</t>
  </si>
  <si>
    <t xml:space="preserve">M-RIN</t>
  </si>
  <si>
    <t xml:space="preserve">0223</t>
  </si>
  <si>
    <t xml:space="preserve">931228007233     </t>
  </si>
  <si>
    <t xml:space="preserve">101211216125</t>
  </si>
  <si>
    <t xml:space="preserve">IVM 85 T Ankasina</t>
  </si>
  <si>
    <t xml:space="preserve">RASOARIMANANA Mirantsoa Natacha</t>
  </si>
  <si>
    <t xml:space="preserve">060</t>
  </si>
  <si>
    <t xml:space="preserve">Mirantsoa</t>
  </si>
  <si>
    <t xml:space="preserve">M-MRN</t>
  </si>
  <si>
    <t xml:space="preserve">0209</t>
  </si>
  <si>
    <t xml:space="preserve">962922002148     </t>
  </si>
  <si>
    <t xml:space="preserve">101242171170</t>
  </si>
  <si>
    <t xml:space="preserve">II P 155 Avaradoha</t>
  </si>
  <si>
    <t xml:space="preserve">RAKOTOHASIMBOLA Malalatiana Claudia</t>
  </si>
  <si>
    <t xml:space="preserve">062</t>
  </si>
  <si>
    <t xml:space="preserve">Claudia</t>
  </si>
  <si>
    <t xml:space="preserve">M-CL</t>
  </si>
  <si>
    <t xml:space="preserve">0105</t>
  </si>
  <si>
    <t xml:space="preserve">782925002778     </t>
  </si>
  <si>
    <t xml:space="preserve">103112004153</t>
  </si>
  <si>
    <t xml:space="preserve">II M44 GN Bis ANDROHIBE</t>
  </si>
  <si>
    <t xml:space="preserve">TOJO HARISOA TSIORY Eric</t>
  </si>
  <si>
    <t xml:space="preserve">063</t>
  </si>
  <si>
    <t xml:space="preserve">Tojo Eric</t>
  </si>
  <si>
    <t xml:space="preserve">M-TOE</t>
  </si>
  <si>
    <t xml:space="preserve">0314</t>
  </si>
  <si>
    <t xml:space="preserve">860725005563     </t>
  </si>
  <si>
    <t xml:space="preserve">114151010176</t>
  </si>
  <si>
    <t xml:space="preserve">ID 206 Ankadivory Ilafy</t>
  </si>
  <si>
    <t xml:space="preserve">RALAIMAHENINA Mialitiana Prisca</t>
  </si>
  <si>
    <t xml:space="preserve">064</t>
  </si>
  <si>
    <t xml:space="preserve">Prisca</t>
  </si>
  <si>
    <t xml:space="preserve">M-PRI</t>
  </si>
  <si>
    <t xml:space="preserve">0313</t>
  </si>
  <si>
    <t xml:space="preserve">972122002615     </t>
  </si>
  <si>
    <t xml:space="preserve">101252191192</t>
  </si>
  <si>
    <t xml:space="preserve">II M 66B bis A Androhibe</t>
  </si>
  <si>
    <t xml:space="preserve">RAMENA Henilantovelo</t>
  </si>
  <si>
    <t xml:space="preserve">066</t>
  </si>
  <si>
    <t xml:space="preserve">Henilanto</t>
  </si>
  <si>
    <t xml:space="preserve">M-HEN</t>
  </si>
  <si>
    <t xml:space="preserve">0312</t>
  </si>
  <si>
    <t xml:space="preserve">930211004467     </t>
  </si>
  <si>
    <t xml:space="preserve">203051002187</t>
  </si>
  <si>
    <t xml:space="preserve">69 G Bis Anosizato</t>
  </si>
  <si>
    <t xml:space="preserve">RANDRIAMBOLOLONA Onitiana Sylvia</t>
  </si>
  <si>
    <t xml:space="preserve">069</t>
  </si>
  <si>
    <t xml:space="preserve">Onitiana</t>
  </si>
  <si>
    <t xml:space="preserve">M-ON</t>
  </si>
  <si>
    <t xml:space="preserve">0304</t>
  </si>
  <si>
    <t xml:space="preserve">932406002313     </t>
  </si>
  <si>
    <t xml:space="preserve">101212209219</t>
  </si>
  <si>
    <t xml:space="preserve">IVP 81 AV Bis Ankasina 67Ha</t>
  </si>
  <si>
    <t xml:space="preserve">TSANGAMANANA Razafindradamy Nathalie Elisabeth</t>
  </si>
  <si>
    <t xml:space="preserve">070</t>
  </si>
  <si>
    <t xml:space="preserve">Elisà</t>
  </si>
  <si>
    <t xml:space="preserve">M-ELI</t>
  </si>
  <si>
    <t xml:space="preserve">0303</t>
  </si>
  <si>
    <t xml:space="preserve">892926002405     </t>
  </si>
  <si>
    <t xml:space="preserve">101252158691</t>
  </si>
  <si>
    <t xml:space="preserve">II H 106 Ter Soavimasoandro</t>
  </si>
  <si>
    <t xml:space="preserve">RANDRIAMAMPIANINA Fananntenana Julia</t>
  </si>
  <si>
    <t xml:space="preserve">072</t>
  </si>
  <si>
    <t xml:space="preserve">Julia</t>
  </si>
  <si>
    <t xml:space="preserve">M-JIA</t>
  </si>
  <si>
    <t xml:space="preserve">0501</t>
  </si>
  <si>
    <t xml:space="preserve">922412000666     </t>
  </si>
  <si>
    <t xml:space="preserve">101212203828</t>
  </si>
  <si>
    <t xml:space="preserve">II E 2 B Ambohimirary</t>
  </si>
  <si>
    <t xml:space="preserve">RAHOELISON Nomenjanahary Mbolatiana</t>
  </si>
  <si>
    <t xml:space="preserve">073</t>
  </si>
  <si>
    <t xml:space="preserve">Mbolatiana</t>
  </si>
  <si>
    <t xml:space="preserve">M-MBO</t>
  </si>
  <si>
    <t xml:space="preserve">0327</t>
  </si>
  <si>
    <t xml:space="preserve">981209001819     </t>
  </si>
  <si>
    <t xml:space="preserve">101251200972</t>
  </si>
  <si>
    <t xml:space="preserve">II E 9 R Ambohimirary</t>
  </si>
  <si>
    <t xml:space="preserve">RAHELIARISOA Justine</t>
  </si>
  <si>
    <t xml:space="preserve">074</t>
  </si>
  <si>
    <t xml:space="preserve">Justine</t>
  </si>
  <si>
    <t xml:space="preserve">M-JUS</t>
  </si>
  <si>
    <t xml:space="preserve">0335</t>
  </si>
  <si>
    <t xml:space="preserve">972315001794     </t>
  </si>
  <si>
    <t xml:space="preserve">101982097082</t>
  </si>
  <si>
    <t xml:space="preserve">II M 71 Bis Ambatomitsangana Androhibe</t>
  </si>
  <si>
    <t xml:space="preserve">RANDRIAMIHARISOA Fandresena Fitiavana</t>
  </si>
  <si>
    <t xml:space="preserve">075</t>
  </si>
  <si>
    <t xml:space="preserve">Fitiavana</t>
  </si>
  <si>
    <t xml:space="preserve">M-FIT</t>
  </si>
  <si>
    <t xml:space="preserve">0331</t>
  </si>
  <si>
    <t xml:space="preserve">952414003262     </t>
  </si>
  <si>
    <t xml:space="preserve">101242164816</t>
  </si>
  <si>
    <t xml:space="preserve">III J 102 Ter DE Anosibe </t>
  </si>
  <si>
    <t xml:space="preserve">RAVONIARIVELO Charline Claudine</t>
  </si>
  <si>
    <t xml:space="preserve">076</t>
  </si>
  <si>
    <t xml:space="preserve">Ravo Charline</t>
  </si>
  <si>
    <t xml:space="preserve">M-CHA</t>
  </si>
  <si>
    <t xml:space="preserve">0332</t>
  </si>
  <si>
    <t xml:space="preserve">973108001854     </t>
  </si>
  <si>
    <t xml:space="preserve">108072023692</t>
  </si>
  <si>
    <t xml:space="preserve">II M 70 B Androhibe</t>
  </si>
  <si>
    <t xml:space="preserve">HANTAMALALA Andrianina Sandrine</t>
  </si>
  <si>
    <t xml:space="preserve">077</t>
  </si>
  <si>
    <t xml:space="preserve">Sandrine</t>
  </si>
  <si>
    <t xml:space="preserve">M-SAN</t>
  </si>
  <si>
    <t xml:space="preserve">0334</t>
  </si>
  <si>
    <t xml:space="preserve">972322002164     </t>
  </si>
  <si>
    <t xml:space="preserve">101252191597</t>
  </si>
  <si>
    <t xml:space="preserve">RAZAKASIMBOLA Hanitra Yolande</t>
  </si>
  <si>
    <t xml:space="preserve">078</t>
  </si>
  <si>
    <t xml:space="preserve">Landy</t>
  </si>
  <si>
    <t xml:space="preserve">M-LAN</t>
  </si>
  <si>
    <t xml:space="preserve">0346</t>
  </si>
  <si>
    <t xml:space="preserve">912513000621     </t>
  </si>
  <si>
    <t xml:space="preserve">101252159488</t>
  </si>
  <si>
    <t xml:space="preserve">II K 3 E Soavimasoandro</t>
  </si>
  <si>
    <t xml:space="preserve">RANDRIAMBAOMANANA Hery Nirina</t>
  </si>
  <si>
    <t xml:space="preserve">080</t>
  </si>
  <si>
    <t xml:space="preserve">Hery</t>
  </si>
  <si>
    <t xml:space="preserve">M-HNI</t>
  </si>
  <si>
    <t xml:space="preserve">0348</t>
  </si>
  <si>
    <t xml:space="preserve">960511004096     </t>
  </si>
  <si>
    <t xml:space="preserve">117011030160</t>
  </si>
  <si>
    <t xml:space="preserve">B 1 Bis Isotry</t>
  </si>
  <si>
    <t xml:space="preserve">RAHANITRINIAINA Herinirina Sylvia </t>
  </si>
  <si>
    <t xml:space="preserve">082</t>
  </si>
  <si>
    <t xml:space="preserve">Rina</t>
  </si>
  <si>
    <t xml:space="preserve">M-HSY</t>
  </si>
  <si>
    <t xml:space="preserve">0343</t>
  </si>
  <si>
    <t xml:space="preserve">933012000820     </t>
  </si>
  <si>
    <t xml:space="preserve">312012025239</t>
  </si>
  <si>
    <t xml:space="preserve">A 103 TER Ambohitrarahagba</t>
  </si>
  <si>
    <t xml:space="preserve">RAHELIARISOA Lalanirina Marie Sylvie</t>
  </si>
  <si>
    <t xml:space="preserve">084</t>
  </si>
  <si>
    <t xml:space="preserve">Rinah</t>
  </si>
  <si>
    <t xml:space="preserve">M-LMS</t>
  </si>
  <si>
    <t xml:space="preserve">0342</t>
  </si>
  <si>
    <t xml:space="preserve">972622002350     </t>
  </si>
  <si>
    <t xml:space="preserve">101252192115</t>
  </si>
  <si>
    <t xml:space="preserve">ZOARIMANANA Maminiaina Lovasoa</t>
  </si>
  <si>
    <t xml:space="preserve">085</t>
  </si>
  <si>
    <t xml:space="preserve">Lova</t>
  </si>
  <si>
    <t xml:space="preserve">M-MLO</t>
  </si>
  <si>
    <t xml:space="preserve">0340</t>
  </si>
  <si>
    <t xml:space="preserve">832703002131     </t>
  </si>
  <si>
    <t xml:space="preserve">101232123599</t>
  </si>
  <si>
    <t xml:space="preserve">IVY 157 TER B Ampangabe Anosipatrana</t>
  </si>
  <si>
    <t xml:space="preserve">RAMAROSANDRATANA Jean Christian</t>
  </si>
  <si>
    <t xml:space="preserve">086</t>
  </si>
  <si>
    <t xml:space="preserve">Christian</t>
  </si>
  <si>
    <t xml:space="preserve">M-JC</t>
  </si>
  <si>
    <t xml:space="preserve">0326</t>
  </si>
  <si>
    <t xml:space="preserve">970612004322     </t>
  </si>
  <si>
    <t xml:space="preserve">117011029729</t>
  </si>
  <si>
    <t xml:space="preserve">AZ 75 B Anosizato Ouest</t>
  </si>
  <si>
    <t xml:space="preserve">RAKOTONDRAMARO Félicie Solonomenjanahary Tolotra</t>
  </si>
  <si>
    <t xml:space="preserve">088</t>
  </si>
  <si>
    <t xml:space="preserve">Félicie</t>
  </si>
  <si>
    <t xml:space="preserve">M-FST</t>
  </si>
  <si>
    <t xml:space="preserve">0339</t>
  </si>
  <si>
    <t xml:space="preserve">912424003626     </t>
  </si>
  <si>
    <t xml:space="preserve">101252167354</t>
  </si>
  <si>
    <t xml:space="preserve">II H 103 TER Soavimasoandro</t>
  </si>
  <si>
    <t xml:space="preserve">ANDRIAMIHAJASON Domoina Manantena</t>
  </si>
  <si>
    <t xml:space="preserve">090</t>
  </si>
  <si>
    <t xml:space="preserve">M-DMA</t>
  </si>
  <si>
    <t xml:space="preserve">0347</t>
  </si>
  <si>
    <t xml:space="preserve">902406001149     </t>
  </si>
  <si>
    <t xml:space="preserve">101212196394</t>
  </si>
  <si>
    <t xml:space="preserve">II K 3 TER Ambohidrazana Soavimasoandro</t>
  </si>
  <si>
    <t xml:space="preserve">RAKOTOARISOA Safidinirina Landrie</t>
  </si>
  <si>
    <t xml:space="preserve">091</t>
  </si>
  <si>
    <t xml:space="preserve">Landrie</t>
  </si>
  <si>
    <t xml:space="preserve">M-SLA</t>
  </si>
  <si>
    <t xml:space="preserve">0349</t>
  </si>
  <si>
    <t xml:space="preserve">920326004249     </t>
  </si>
  <si>
    <t xml:space="preserve">101981084376</t>
  </si>
  <si>
    <t xml:space="preserve">IVT 26 Tsaramasay</t>
  </si>
  <si>
    <t xml:space="preserve">ANDRIANANTENAINA Jacquelin Hubert</t>
  </si>
  <si>
    <t xml:space="preserve">092</t>
  </si>
  <si>
    <t xml:space="preserve">Jacquelin</t>
  </si>
  <si>
    <t xml:space="preserve">M-JHU</t>
  </si>
  <si>
    <t xml:space="preserve">0357</t>
  </si>
  <si>
    <t xml:space="preserve">952228004045     </t>
  </si>
  <si>
    <t xml:space="preserve">117012028406</t>
  </si>
  <si>
    <t xml:space="preserve">ASI 131 Ambodifasina</t>
  </si>
  <si>
    <t xml:space="preserve">HANTANIRINA  Vanessa</t>
  </si>
  <si>
    <t xml:space="preserve">096</t>
  </si>
  <si>
    <t xml:space="preserve">Vanessa</t>
  </si>
  <si>
    <t xml:space="preserve">M-VAN</t>
  </si>
  <si>
    <t xml:space="preserve">0352</t>
  </si>
  <si>
    <t xml:space="preserve">962405003767     </t>
  </si>
  <si>
    <t xml:space="preserve">117192012716</t>
  </si>
  <si>
    <t xml:space="preserve">IC 27 BIS Ankaraobato</t>
  </si>
  <si>
    <t xml:space="preserve">NOMENJANAHARY Narissah Clotilde</t>
  </si>
  <si>
    <t xml:space="preserve">099</t>
  </si>
  <si>
    <t xml:space="preserve">Narrisah</t>
  </si>
  <si>
    <t xml:space="preserve">M-NCL</t>
  </si>
  <si>
    <t xml:space="preserve">0355</t>
  </si>
  <si>
    <t xml:space="preserve">972101025252     </t>
  </si>
  <si>
    <t xml:space="preserve">214012102388</t>
  </si>
  <si>
    <t xml:space="preserve">VS 12 DL TER B Antsahamamy</t>
  </si>
  <si>
    <t xml:space="preserve">RAKOTOARISOA Fenitra Hasimbola Ranaivosaona</t>
  </si>
  <si>
    <t xml:space="preserve">100</t>
  </si>
  <si>
    <t xml:space="preserve">Fenitra</t>
  </si>
  <si>
    <t xml:space="preserve">M-FHR</t>
  </si>
  <si>
    <t xml:space="preserve">0360</t>
  </si>
  <si>
    <t xml:space="preserve">001108000583     </t>
  </si>
  <si>
    <t xml:space="preserve">101231172391</t>
  </si>
  <si>
    <t xml:space="preserve">IVA 77 betafo Ambohimanarina</t>
  </si>
  <si>
    <t xml:space="preserve">RAZANANIRINA Anna Christelle</t>
  </si>
  <si>
    <t xml:space="preserve">101</t>
  </si>
  <si>
    <t xml:space="preserve">Christelle</t>
  </si>
  <si>
    <t xml:space="preserve">M-ACH</t>
  </si>
  <si>
    <t xml:space="preserve">0356</t>
  </si>
  <si>
    <t xml:space="preserve">972517000254     </t>
  </si>
  <si>
    <t xml:space="preserve">101242173731</t>
  </si>
  <si>
    <t xml:space="preserve">III T 261 b Angarangarana</t>
  </si>
  <si>
    <t xml:space="preserve">HANTANIAINA Annie Gisèle</t>
  </si>
  <si>
    <t xml:space="preserve">102</t>
  </si>
  <si>
    <t xml:space="preserve">Gisèle</t>
  </si>
  <si>
    <t xml:space="preserve">M-AGI</t>
  </si>
  <si>
    <t xml:space="preserve">0224</t>
  </si>
  <si>
    <t xml:space="preserve">892913002280     </t>
  </si>
  <si>
    <t xml:space="preserve">101252154883</t>
  </si>
  <si>
    <t xml:space="preserve">II K 34 CLD Ambodivona Soavimasoandro</t>
  </si>
  <si>
    <t xml:space="preserve">SAHONDRANIRINA Hanitra Francia Albertina</t>
  </si>
  <si>
    <t xml:space="preserve">103</t>
  </si>
  <si>
    <t xml:space="preserve">Francia</t>
  </si>
  <si>
    <t xml:space="preserve">M-HFA</t>
  </si>
  <si>
    <t xml:space="preserve">0225</t>
  </si>
  <si>
    <t xml:space="preserve">733218000540     </t>
  </si>
  <si>
    <t xml:space="preserve">101242082811</t>
  </si>
  <si>
    <t xml:space="preserve">639 AB II Ambohimamory Ampitatafika</t>
  </si>
  <si>
    <t xml:space="preserve">RAHARIMBOAHANGY Hony Mirindra</t>
  </si>
  <si>
    <t xml:space="preserve">104</t>
  </si>
  <si>
    <t xml:space="preserve">Mirindra</t>
  </si>
  <si>
    <t xml:space="preserve">M-HMI</t>
  </si>
  <si>
    <t xml:space="preserve">0226</t>
  </si>
  <si>
    <t xml:space="preserve">802430002551     </t>
  </si>
  <si>
    <t xml:space="preserve">101982060825</t>
  </si>
  <si>
    <t xml:space="preserve">IVG 22R bis Ambohimiadana Avaratra</t>
  </si>
  <si>
    <t xml:space="preserve">TOVONIAINA Romuald</t>
  </si>
  <si>
    <t xml:space="preserve">107</t>
  </si>
  <si>
    <t xml:space="preserve">Romuald</t>
  </si>
  <si>
    <t xml:space="preserve">M-ROM</t>
  </si>
  <si>
    <t xml:space="preserve">0364</t>
  </si>
  <si>
    <t xml:space="preserve">940106002961     </t>
  </si>
  <si>
    <t xml:space="preserve">101251175882</t>
  </si>
  <si>
    <t xml:space="preserve">II M 14 BIS Androhibe</t>
  </si>
  <si>
    <t xml:space="preserve">ANDRIAMASINIRINA Tanjona Mickael</t>
  </si>
  <si>
    <t xml:space="preserve">108</t>
  </si>
  <si>
    <t xml:space="preserve">Tanjona</t>
  </si>
  <si>
    <t xml:space="preserve">M-TAM</t>
  </si>
  <si>
    <t xml:space="preserve">0366</t>
  </si>
  <si>
    <t xml:space="preserve">980114002363     </t>
  </si>
  <si>
    <t xml:space="preserve">101981099720</t>
  </si>
  <si>
    <t xml:space="preserve">IVA 3 O Antsahambilo Ivato</t>
  </si>
  <si>
    <t xml:space="preserve">HANITRINIALA HARIMINO SANDRATRA MANOA NANDRIANINA</t>
  </si>
  <si>
    <t xml:space="preserve">110</t>
  </si>
  <si>
    <t xml:space="preserve">Nandrianina</t>
  </si>
  <si>
    <t xml:space="preserve">M-SMN</t>
  </si>
  <si>
    <t xml:space="preserve">0374</t>
  </si>
  <si>
    <t xml:space="preserve">962920004756     </t>
  </si>
  <si>
    <t xml:space="preserve">102072021610</t>
  </si>
  <si>
    <t xml:space="preserve">C2F Atendro sabotsy Namehana</t>
  </si>
  <si>
    <t xml:space="preserve">RAZANAJATOVO Mandaniaina</t>
  </si>
  <si>
    <t xml:space="preserve">111</t>
  </si>
  <si>
    <t xml:space="preserve">Mandaniaina</t>
  </si>
  <si>
    <t xml:space="preserve">M-MDA</t>
  </si>
  <si>
    <t xml:space="preserve">0376</t>
  </si>
  <si>
    <t xml:space="preserve">860403001131     </t>
  </si>
  <si>
    <t xml:space="preserve">117071011411</t>
  </si>
  <si>
    <t xml:space="preserve">II GHZ Nanisana</t>
  </si>
  <si>
    <t xml:space="preserve">RANDRIANARIVELO Chantal</t>
  </si>
  <si>
    <t xml:space="preserve">117</t>
  </si>
  <si>
    <t xml:space="preserve">Chantal</t>
  </si>
  <si>
    <t xml:space="preserve">M-RCH</t>
  </si>
  <si>
    <t xml:space="preserve">0385</t>
  </si>
  <si>
    <t xml:space="preserve">972209001612     </t>
  </si>
  <si>
    <t xml:space="preserve">117012029643</t>
  </si>
  <si>
    <t xml:space="preserve">CM05 Bis Malaza Ampitatafika</t>
  </si>
  <si>
    <t xml:space="preserve">ANDRIAMAMPIONONA Miantaniaina Lylas</t>
  </si>
  <si>
    <t xml:space="preserve">119</t>
  </si>
  <si>
    <t xml:space="preserve">Lylas</t>
  </si>
  <si>
    <t xml:space="preserve">M-LLS</t>
  </si>
  <si>
    <t xml:space="preserve">0388</t>
  </si>
  <si>
    <t xml:space="preserve">952226000589     </t>
  </si>
  <si>
    <t xml:space="preserve">102272003378</t>
  </si>
  <si>
    <t xml:space="preserve">G23 Sabotsy  Namehana </t>
  </si>
  <si>
    <t xml:space="preserve">CINTHIA Vanessa</t>
  </si>
  <si>
    <t xml:space="preserve">122</t>
  </si>
  <si>
    <t xml:space="preserve">M-CSA</t>
  </si>
  <si>
    <t xml:space="preserve">0229</t>
  </si>
  <si>
    <t xml:space="preserve">902810005644     </t>
  </si>
  <si>
    <t xml:space="preserve">101242141736</t>
  </si>
  <si>
    <t xml:space="preserve">III S144 GB Ouest Mananjara</t>
  </si>
  <si>
    <t xml:space="preserve">RAHARIMANANA Haingonirina Prisca</t>
  </si>
  <si>
    <t xml:space="preserve">123</t>
  </si>
  <si>
    <t xml:space="preserve">Haingo</t>
  </si>
  <si>
    <t xml:space="preserve">M-HGO</t>
  </si>
  <si>
    <t xml:space="preserve">0230</t>
  </si>
  <si>
    <t xml:space="preserve">922420001045     </t>
  </si>
  <si>
    <t xml:space="preserve">101242149366</t>
  </si>
  <si>
    <t xml:space="preserve">IVZ 17 ir Ampefiloha Ambodirano</t>
  </si>
  <si>
    <t xml:space="preserve">RAVAONIRINA Louisette</t>
  </si>
  <si>
    <t xml:space="preserve">124</t>
  </si>
  <si>
    <t xml:space="preserve">Louisette</t>
  </si>
  <si>
    <t xml:space="preserve">M-LUT</t>
  </si>
  <si>
    <t xml:space="preserve">0232</t>
  </si>
  <si>
    <t xml:space="preserve">933120002640     </t>
  </si>
  <si>
    <t xml:space="preserve">101232152414</t>
  </si>
  <si>
    <t xml:space="preserve">IVG 190 Antanimena</t>
  </si>
  <si>
    <t xml:space="preserve">RAKOTOMANDIMBY Hasinanahary</t>
  </si>
  <si>
    <t xml:space="preserve">125</t>
  </si>
  <si>
    <t xml:space="preserve">Hasinanahary</t>
  </si>
  <si>
    <t xml:space="preserve">M-HSN</t>
  </si>
  <si>
    <t xml:space="preserve">0233</t>
  </si>
  <si>
    <t xml:space="preserve">800616002218     </t>
  </si>
  <si>
    <t xml:space="preserve">313151004667</t>
  </si>
  <si>
    <t xml:space="preserve">69 ter Itaosy</t>
  </si>
  <si>
    <t xml:space="preserve">RAHARIMALALA Fanomezantsoa Hasina</t>
  </si>
  <si>
    <t xml:space="preserve">126</t>
  </si>
  <si>
    <t xml:space="preserve">Hasina</t>
  </si>
  <si>
    <t xml:space="preserve">M-FHS</t>
  </si>
  <si>
    <t xml:space="preserve">0234</t>
  </si>
  <si>
    <t xml:space="preserve">942326001444     </t>
  </si>
  <si>
    <t xml:space="preserve">101232153501</t>
  </si>
  <si>
    <t xml:space="preserve">IVV 63 AR Ankazomanga Andraharo</t>
  </si>
  <si>
    <t xml:space="preserve">RAKOTONOELY Lantosoa</t>
  </si>
  <si>
    <t xml:space="preserve">130</t>
  </si>
  <si>
    <t xml:space="preserve">Lantosoa</t>
  </si>
  <si>
    <t xml:space="preserve">M-RLA</t>
  </si>
  <si>
    <t xml:space="preserve">0396</t>
  </si>
  <si>
    <t xml:space="preserve">772701002617     </t>
  </si>
  <si>
    <t xml:space="preserve">101222061577</t>
  </si>
  <si>
    <t xml:space="preserve">cité VSA/ROM Ambohipo legement 33</t>
  </si>
  <si>
    <t xml:space="preserve">RAKOTONDRAFARA Safidy Nandrianina Marcelline</t>
  </si>
  <si>
    <t xml:space="preserve">131</t>
  </si>
  <si>
    <t xml:space="preserve">M-NAN</t>
  </si>
  <si>
    <t xml:space="preserve">0398</t>
  </si>
  <si>
    <t xml:space="preserve">912609002935     </t>
  </si>
  <si>
    <t xml:space="preserve">101212198380</t>
  </si>
  <si>
    <t xml:space="preserve">IUN 93 D Bis Ankasina 67ha</t>
  </si>
  <si>
    <t xml:space="preserve">RANDRIANAMBININTSOA Johny Paul Avit</t>
  </si>
  <si>
    <t xml:space="preserve">132</t>
  </si>
  <si>
    <t xml:space="preserve">Johny</t>
  </si>
  <si>
    <t xml:space="preserve">M-JOH</t>
  </si>
  <si>
    <t xml:space="preserve">0399</t>
  </si>
  <si>
    <t xml:space="preserve">850408003317     </t>
  </si>
  <si>
    <t xml:space="preserve">201011014010</t>
  </si>
  <si>
    <t xml:space="preserve">II P 153 I AVARADOHA</t>
  </si>
  <si>
    <t xml:space="preserve">TANJONIRINA Hasina Jhonny</t>
  </si>
  <si>
    <t xml:space="preserve">133</t>
  </si>
  <si>
    <t xml:space="preserve">Hasina Jhonny</t>
  </si>
  <si>
    <t xml:space="preserve">M-THJ</t>
  </si>
  <si>
    <t xml:space="preserve">03100</t>
  </si>
  <si>
    <t xml:space="preserve">970315002244     </t>
  </si>
  <si>
    <t xml:space="preserve">101251191303</t>
  </si>
  <si>
    <t xml:space="preserve">IPA 297 Anosimasina itaosy</t>
  </si>
  <si>
    <t xml:space="preserve">RAKOTOMANGA Nirina Tefinanaharisoa</t>
  </si>
  <si>
    <t xml:space="preserve">134</t>
  </si>
  <si>
    <t xml:space="preserve">Tefy</t>
  </si>
  <si>
    <t xml:space="preserve">M-TEF</t>
  </si>
  <si>
    <t xml:space="preserve">03101</t>
  </si>
  <si>
    <t xml:space="preserve">782315000304     </t>
  </si>
  <si>
    <t xml:space="preserve">101222062516</t>
  </si>
  <si>
    <t xml:space="preserve">C24 Ambihitrarahaba </t>
  </si>
  <si>
    <t xml:space="preserve">RAHERIMALALA Tojonirina Valério</t>
  </si>
  <si>
    <t xml:space="preserve">137</t>
  </si>
  <si>
    <t xml:space="preserve">Valerio</t>
  </si>
  <si>
    <t xml:space="preserve">M-VAL</t>
  </si>
  <si>
    <t xml:space="preserve">0236</t>
  </si>
  <si>
    <t xml:space="preserve">990629001316     </t>
  </si>
  <si>
    <t xml:space="preserve">101221126713</t>
  </si>
  <si>
    <t xml:space="preserve">VS116 G Ambanidia</t>
  </si>
  <si>
    <t xml:space="preserve">RAKOTONIRINA Tolojanahary Joêl</t>
  </si>
  <si>
    <t xml:space="preserve">139</t>
  </si>
  <si>
    <t xml:space="preserve">Tolotra Joel</t>
  </si>
  <si>
    <t xml:space="preserve">M-TJO</t>
  </si>
  <si>
    <t xml:space="preserve">03115</t>
  </si>
  <si>
    <t xml:space="preserve">930815005885     </t>
  </si>
  <si>
    <t xml:space="preserve">101251177968</t>
  </si>
  <si>
    <t xml:space="preserve">FVH 01 Ambonisaha Fenoarivo</t>
  </si>
  <si>
    <t xml:space="preserve">RAHARIMANANDRAIBE Tafitasoa Mioratiana Finaritra</t>
  </si>
  <si>
    <t xml:space="preserve">143</t>
  </si>
  <si>
    <t xml:space="preserve">Miora</t>
  </si>
  <si>
    <t xml:space="preserve">M-MOI</t>
  </si>
  <si>
    <t xml:space="preserve">0708</t>
  </si>
  <si>
    <t xml:space="preserve">902315004338     </t>
  </si>
  <si>
    <t xml:space="preserve">101982079023</t>
  </si>
  <si>
    <t xml:space="preserve">IVA 114 Betafo Ambohimanarina</t>
  </si>
  <si>
    <t xml:space="preserve">RAZAFIMANDIMBY Hobiniaina Patrick</t>
  </si>
  <si>
    <t xml:space="preserve">144</t>
  </si>
  <si>
    <t xml:space="preserve">Patrick</t>
  </si>
  <si>
    <t xml:space="preserve">M-PAT</t>
  </si>
  <si>
    <t xml:space="preserve">0703</t>
  </si>
  <si>
    <t xml:space="preserve">990517003092     </t>
  </si>
  <si>
    <t xml:space="preserve">101981103492</t>
  </si>
  <si>
    <t xml:space="preserve">263 FM morondava Antehiroka</t>
  </si>
  <si>
    <t xml:space="preserve">RAKOTONIRINA MAHANDRITIANA Tsiry Ny Aina Fanantenana</t>
  </si>
  <si>
    <t xml:space="preserve">146</t>
  </si>
  <si>
    <t xml:space="preserve">Tsiry</t>
  </si>
  <si>
    <t xml:space="preserve">M-TSN</t>
  </si>
  <si>
    <t xml:space="preserve">0710</t>
  </si>
  <si>
    <t xml:space="preserve">980912003579     </t>
  </si>
  <si>
    <t xml:space="preserve">102031032747</t>
  </si>
  <si>
    <t xml:space="preserve">II K 36 MB Mahatony Soavimasoandro</t>
  </si>
  <si>
    <t xml:space="preserve">RASOARIMBOLOLONIRINA Tiana Malala</t>
  </si>
  <si>
    <t xml:space="preserve">148</t>
  </si>
  <si>
    <t xml:space="preserve">Tiana</t>
  </si>
  <si>
    <t xml:space="preserve">M-TMA</t>
  </si>
  <si>
    <t xml:space="preserve">03110</t>
  </si>
  <si>
    <t xml:space="preserve">932412000246     </t>
  </si>
  <si>
    <t xml:space="preserve">101212210833</t>
  </si>
  <si>
    <t xml:space="preserve">B 289 Andarmanalina I</t>
  </si>
  <si>
    <t xml:space="preserve">FANOMEZANJANAHARY Volatiana</t>
  </si>
  <si>
    <t xml:space="preserve">150</t>
  </si>
  <si>
    <t xml:space="preserve">Fanomezana</t>
  </si>
  <si>
    <t xml:space="preserve">M-FAV</t>
  </si>
  <si>
    <t xml:space="preserve">03116</t>
  </si>
  <si>
    <t xml:space="preserve">002428001340     </t>
  </si>
  <si>
    <t xml:space="preserve">101242193624</t>
  </si>
  <si>
    <t xml:space="preserve">07 ter DFM Morondava Antehiroka</t>
  </si>
  <si>
    <t xml:space="preserve">RAZANAMALALA Elisabeth</t>
  </si>
  <si>
    <t xml:space="preserve">151</t>
  </si>
  <si>
    <t xml:space="preserve">Elisabeth</t>
  </si>
  <si>
    <t xml:space="preserve">M-ELT</t>
  </si>
  <si>
    <t xml:space="preserve">03106</t>
  </si>
  <si>
    <t xml:space="preserve">932907003673     </t>
  </si>
  <si>
    <t xml:space="preserve">101242166266</t>
  </si>
  <si>
    <t xml:space="preserve">III M 21 BIS Andrefan’ambohijanahary</t>
  </si>
  <si>
    <t xml:space="preserve">RAKOTOMALALA Serge Lauret Antonio</t>
  </si>
  <si>
    <t xml:space="preserve">170</t>
  </si>
  <si>
    <t xml:space="preserve">Antonio</t>
  </si>
  <si>
    <t xml:space="preserve">M-ANT</t>
  </si>
  <si>
    <t xml:space="preserve">03124</t>
  </si>
  <si>
    <t xml:space="preserve">920707004485     </t>
  </si>
  <si>
    <t xml:space="preserve">101251166943</t>
  </si>
  <si>
    <t xml:space="preserve">IA 001 Ambohijanaka Ilafy</t>
  </si>
  <si>
    <t xml:space="preserve">ANDRIANJAFY Tiana Mendrika Stephanie </t>
  </si>
  <si>
    <t xml:space="preserve">173</t>
  </si>
  <si>
    <t xml:space="preserve">Stephanie</t>
  </si>
  <si>
    <t xml:space="preserve">M-STE</t>
  </si>
  <si>
    <t xml:space="preserve">03114</t>
  </si>
  <si>
    <t xml:space="preserve">002812001506     </t>
  </si>
  <si>
    <t xml:space="preserve">103172015604</t>
  </si>
  <si>
    <t xml:space="preserve">1639/1 cité 67 Ha Nord est</t>
  </si>
  <si>
    <t xml:space="preserve">RANDRIAMBELOMANANA Koloina Hantavololona Azaria</t>
  </si>
  <si>
    <t xml:space="preserve">177</t>
  </si>
  <si>
    <t xml:space="preserve">Azaria</t>
  </si>
  <si>
    <t xml:space="preserve">M-AZA</t>
  </si>
  <si>
    <t xml:space="preserve">0711</t>
  </si>
  <si>
    <t xml:space="preserve">982303002272     </t>
  </si>
  <si>
    <t xml:space="preserve">109012020067</t>
  </si>
  <si>
    <t xml:space="preserve">II F MAB BIS Antsahameva Andraisoro</t>
  </si>
  <si>
    <t xml:space="preserve">RAKOTOARIMANANA Nomenjanahary Santatriniaina</t>
  </si>
  <si>
    <t xml:space="preserve">179</t>
  </si>
  <si>
    <t xml:space="preserve">Santatriniaina</t>
  </si>
  <si>
    <t xml:space="preserve">M-NSA</t>
  </si>
  <si>
    <t xml:space="preserve">0712</t>
  </si>
  <si>
    <t xml:space="preserve">970422003752     </t>
  </si>
  <si>
    <t xml:space="preserve">101251191716</t>
  </si>
  <si>
    <t xml:space="preserve">II E 2 LW Ambatokaranana Ampasapito</t>
  </si>
  <si>
    <t xml:space="preserve">RAKOTONDRINA Hanslayn Ferantsoa Eric</t>
  </si>
  <si>
    <t xml:space="preserve">180</t>
  </si>
  <si>
    <t xml:space="preserve">Hanslayn</t>
  </si>
  <si>
    <t xml:space="preserve">M-HAN</t>
  </si>
  <si>
    <t xml:space="preserve">0713</t>
  </si>
  <si>
    <t xml:space="preserve">011002001391     </t>
  </si>
  <si>
    <t xml:space="preserve">101211256159</t>
  </si>
  <si>
    <t xml:space="preserve">IVN 84 Bis D Ankasina 67 Ha Nord</t>
  </si>
  <si>
    <t xml:space="preserve">RASOANAIVO Mendrika Safidy</t>
  </si>
  <si>
    <t xml:space="preserve">189</t>
  </si>
  <si>
    <t xml:space="preserve">Mendrika</t>
  </si>
  <si>
    <t xml:space="preserve">M-RMS</t>
  </si>
  <si>
    <t xml:space="preserve">03225</t>
  </si>
  <si>
    <t xml:space="preserve">960510004491     </t>
  </si>
  <si>
    <t xml:space="preserve">101211225482</t>
  </si>
  <si>
    <t xml:space="preserve">III F 9 TER Antohamadinika nord</t>
  </si>
  <si>
    <t xml:space="preserve">RAKOTOARIMANANA Fanomezantsoa Herizo</t>
  </si>
  <si>
    <t xml:space="preserve">193</t>
  </si>
  <si>
    <t xml:space="preserve"> Herizo</t>
  </si>
  <si>
    <t xml:space="preserve">M-RFH</t>
  </si>
  <si>
    <t xml:space="preserve">03249</t>
  </si>
  <si>
    <t xml:space="preserve">000103002175     </t>
  </si>
  <si>
    <t xml:space="preserve">101981105766</t>
  </si>
  <si>
    <t xml:space="preserve">IVL 187 A ANOSIRARAKA AMBOHIMANARINA</t>
  </si>
  <si>
    <t xml:space="preserve">RAZANAMIHAJASOA Natacha Paradis</t>
  </si>
  <si>
    <t xml:space="preserve">196</t>
  </si>
  <si>
    <t xml:space="preserve">Paradis</t>
  </si>
  <si>
    <t xml:space="preserve">M-NAP</t>
  </si>
  <si>
    <t xml:space="preserve">0503</t>
  </si>
  <si>
    <t xml:space="preserve">902328002843     </t>
  </si>
  <si>
    <t xml:space="preserve">101252154915</t>
  </si>
  <si>
    <t xml:space="preserve">II A 14 HG Amboditsiry</t>
  </si>
  <si>
    <t xml:space="preserve">ANDRIANANDRASANA Fanantenana Lovasoa</t>
  </si>
  <si>
    <t xml:space="preserve">199</t>
  </si>
  <si>
    <t xml:space="preserve">Lovasoa</t>
  </si>
  <si>
    <t xml:space="preserve">M-LOV</t>
  </si>
  <si>
    <t xml:space="preserve">0506</t>
  </si>
  <si>
    <t xml:space="preserve">002821000375     </t>
  </si>
  <si>
    <t xml:space="preserve">101982107487</t>
  </si>
  <si>
    <t xml:space="preserve">II E 93 A Tsarahonenana</t>
  </si>
  <si>
    <t xml:space="preserve">ANDRIANANTENAINA Tafita Ericah</t>
  </si>
  <si>
    <t xml:space="preserve">200</t>
  </si>
  <si>
    <t xml:space="preserve">Tafita Ericah</t>
  </si>
  <si>
    <t xml:space="preserve">M-ATE</t>
  </si>
  <si>
    <t xml:space="preserve">0715</t>
  </si>
  <si>
    <t xml:space="preserve">931111006338     </t>
  </si>
  <si>
    <t xml:space="preserve">101981088363</t>
  </si>
  <si>
    <t xml:space="preserve">BN 375 Anstimombohitra Ampitatafika</t>
  </si>
  <si>
    <t xml:space="preserve">FELANIAIKO Rojovola</t>
  </si>
  <si>
    <t xml:space="preserve">206</t>
  </si>
  <si>
    <t xml:space="preserve">Rojovola</t>
  </si>
  <si>
    <t xml:space="preserve">M-FEL</t>
  </si>
  <si>
    <t xml:space="preserve">0112</t>
  </si>
  <si>
    <t xml:space="preserve">003219001075     </t>
  </si>
  <si>
    <t xml:space="preserve">101222133967</t>
  </si>
  <si>
    <t xml:space="preserve">BT  Oudry cité Fort voyopn Mananjara </t>
  </si>
  <si>
    <t xml:space="preserve">RAZANAKINIAINA Onisoa Tahina</t>
  </si>
  <si>
    <t xml:space="preserve">207</t>
  </si>
  <si>
    <t xml:space="preserve">Onisoa</t>
  </si>
  <si>
    <t xml:space="preserve">PDFB-001</t>
  </si>
  <si>
    <t xml:space="preserve">942706004705     </t>
  </si>
  <si>
    <t xml:space="preserve">102032024726</t>
  </si>
  <si>
    <t xml:space="preserve">40M II TER B a nosy Avaratra</t>
  </si>
  <si>
    <t xml:space="preserve">ANDRIAMANIRISOA Njatotiana Fiononana</t>
  </si>
  <si>
    <t xml:space="preserve">208</t>
  </si>
  <si>
    <t xml:space="preserve">Njato</t>
  </si>
  <si>
    <t xml:space="preserve">PDFB-002</t>
  </si>
  <si>
    <t xml:space="preserve">991111003511     </t>
  </si>
  <si>
    <t xml:space="preserve">110011020720</t>
  </si>
  <si>
    <t xml:space="preserve">II D 54 A TER XE manjakaray</t>
  </si>
  <si>
    <t xml:space="preserve">RAMANDIMBISOA Ricardo</t>
  </si>
  <si>
    <t xml:space="preserve">209</t>
  </si>
  <si>
    <t xml:space="preserve">Ricardo</t>
  </si>
  <si>
    <t xml:space="preserve">PDFB-003</t>
  </si>
  <si>
    <t xml:space="preserve">990914003076     </t>
  </si>
  <si>
    <t xml:space="preserve">118331034738</t>
  </si>
  <si>
    <t xml:space="preserve">ANDRIAMBOAVONJY Solonimanda Natolotra</t>
  </si>
  <si>
    <t xml:space="preserve">Solonimanda</t>
  </si>
  <si>
    <t xml:space="preserve">M-SOL</t>
  </si>
  <si>
    <t xml:space="preserve">0325</t>
  </si>
  <si>
    <t xml:space="preserve">990309001144     </t>
  </si>
  <si>
    <t xml:space="preserve">101251205473</t>
  </si>
  <si>
    <t xml:space="preserve">II J 93 ED ivandry</t>
  </si>
  <si>
    <t xml:space="preserve">ANDRIAMIHARISOA  Faniry</t>
  </si>
  <si>
    <t xml:space="preserve">Miharisoa</t>
  </si>
  <si>
    <t xml:space="preserve">M-MIH</t>
  </si>
  <si>
    <t xml:space="preserve">0410</t>
  </si>
  <si>
    <t xml:space="preserve">960330003716     </t>
  </si>
  <si>
    <t xml:space="preserve">101231159022</t>
  </si>
  <si>
    <t xml:space="preserve">RABARISON Rajoniaina</t>
  </si>
  <si>
    <t xml:space="preserve">Rajo</t>
  </si>
  <si>
    <t xml:space="preserve">M-RRA</t>
  </si>
  <si>
    <t xml:space="preserve">0373</t>
  </si>
  <si>
    <t xml:space="preserve">880914006391     </t>
  </si>
  <si>
    <t xml:space="preserve">101241133800</t>
  </si>
  <si>
    <t xml:space="preserve">III F 84 BIS Mahamasina sud</t>
  </si>
  <si>
    <t xml:space="preserve">RASAMIMANANA Dolice</t>
  </si>
  <si>
    <t xml:space="preserve">Dolice</t>
  </si>
  <si>
    <t xml:space="preserve">M-DLC</t>
  </si>
  <si>
    <t xml:space="preserve">0389</t>
  </si>
  <si>
    <t xml:space="preserve">870913000944     </t>
  </si>
  <si>
    <t xml:space="preserve">101211182217</t>
  </si>
  <si>
    <t xml:space="preserve">IVN 84 D Ankasina</t>
  </si>
  <si>
    <t xml:space="preserve">RAZAFIHARINDRASANA Jeanne</t>
  </si>
  <si>
    <t xml:space="preserve">Jeanne</t>
  </si>
  <si>
    <t xml:space="preserve">M-JEA</t>
  </si>
  <si>
    <t xml:space="preserve">0395</t>
  </si>
  <si>
    <t xml:space="preserve">752903001412     </t>
  </si>
  <si>
    <t xml:space="preserve">101232102260</t>
  </si>
  <si>
    <t xml:space="preserve">II T 6E Betongolo</t>
  </si>
  <si>
    <t xml:space="preserve">ANDRIATOAVINIAINA Rotsy Fenomanantsoa Clara</t>
  </si>
  <si>
    <t xml:space="preserve">Clara</t>
  </si>
  <si>
    <t xml:space="preserve">M-CLA</t>
  </si>
  <si>
    <t xml:space="preserve">0701</t>
  </si>
  <si>
    <t xml:space="preserve">991020002151     </t>
  </si>
  <si>
    <t xml:space="preserve">101251206408</t>
  </si>
  <si>
    <t xml:space="preserve">ASI 406 Ambodifasina</t>
  </si>
  <si>
    <t xml:space="preserve">HAJARIMANANA Elizacielle</t>
  </si>
  <si>
    <t xml:space="preserve">Elizacielle</t>
  </si>
  <si>
    <t xml:space="preserve">M-ELC</t>
  </si>
  <si>
    <t xml:space="preserve">03123</t>
  </si>
  <si>
    <t xml:space="preserve">972224002357     </t>
  </si>
  <si>
    <t xml:space="preserve">115092020072</t>
  </si>
  <si>
    <t xml:space="preserve">352 cité Ambodin’isotry</t>
  </si>
  <si>
    <t xml:space="preserve">RAHOLIARILALA Fenitriniaina Natacha</t>
  </si>
  <si>
    <t xml:space="preserve">M-FNA</t>
  </si>
  <si>
    <t xml:space="preserve">03133</t>
  </si>
  <si>
    <t xml:space="preserve">972513000521     </t>
  </si>
  <si>
    <t xml:space="preserve">105172007054</t>
  </si>
  <si>
    <t xml:space="preserve">II J 91 LA BIS C Ivandry</t>
  </si>
  <si>
    <t xml:space="preserve">RASOANAIVO Irène</t>
  </si>
  <si>
    <t xml:space="preserve">Irène</t>
  </si>
  <si>
    <t xml:space="preserve">M-IRE</t>
  </si>
  <si>
    <t xml:space="preserve">03119</t>
  </si>
  <si>
    <t xml:space="preserve">903006002329     </t>
  </si>
  <si>
    <t xml:space="preserve">117152014106</t>
  </si>
  <si>
    <t xml:space="preserve">I VA 27 TANJOMBATO </t>
  </si>
  <si>
    <t xml:space="preserve">RAZOELINANTENAINA Santatra Jasmine Elodie</t>
  </si>
  <si>
    <t xml:space="preserve">Jasmine</t>
  </si>
  <si>
    <t xml:space="preserve">M-JAS</t>
  </si>
  <si>
    <t xml:space="preserve">03126</t>
  </si>
  <si>
    <t xml:space="preserve">972701003493     </t>
  </si>
  <si>
    <t xml:space="preserve">107252001767</t>
  </si>
  <si>
    <t xml:space="preserve">II B 99 G Ambatomainty</t>
  </si>
  <si>
    <t xml:space="preserve">RAZAFINDRANORO Andoniaina Suzanne</t>
  </si>
  <si>
    <t xml:space="preserve">suzanne</t>
  </si>
  <si>
    <t xml:space="preserve">M-SUZ</t>
  </si>
  <si>
    <t xml:space="preserve">03159</t>
  </si>
  <si>
    <t xml:space="preserve">972618002516     </t>
  </si>
  <si>
    <t xml:space="preserve">312012029455</t>
  </si>
  <si>
    <t xml:space="preserve">92 VM Saropody Tanjombato</t>
  </si>
  <si>
    <t xml:space="preserve">ANDRIAMBOLOLONA  Njaka</t>
  </si>
  <si>
    <t xml:space="preserve">Njaka</t>
  </si>
  <si>
    <t xml:space="preserve">M-BLL</t>
  </si>
  <si>
    <t xml:space="preserve">03216</t>
  </si>
  <si>
    <t xml:space="preserve">980609002962     </t>
  </si>
  <si>
    <t xml:space="preserve">101231166190</t>
  </si>
  <si>
    <t xml:space="preserve">II N 66 BIS Mahavoky Besarety</t>
  </si>
  <si>
    <t xml:space="preserve">RAKOTONIRINA Aina Joseph</t>
  </si>
  <si>
    <t xml:space="preserve">Aina Joseph</t>
  </si>
  <si>
    <t xml:space="preserve">M-AIJ</t>
  </si>
  <si>
    <t xml:space="preserve">03255</t>
  </si>
  <si>
    <t xml:space="preserve">901212002786     </t>
  </si>
  <si>
    <t xml:space="preserve">101251161216</t>
  </si>
  <si>
    <t xml:space="preserve">CM 30 mandroasoa Ilafy</t>
  </si>
  <si>
    <t xml:space="preserve">ANDRIANINA Zolalaina Patrick</t>
  </si>
  <si>
    <t xml:space="preserve">Andrianina Zo</t>
  </si>
  <si>
    <t xml:space="preserve">M-AZP</t>
  </si>
  <si>
    <t xml:space="preserve">03258</t>
  </si>
  <si>
    <t xml:space="preserve">982527002655     </t>
  </si>
  <si>
    <t xml:space="preserve">101212235786</t>
  </si>
  <si>
    <t xml:space="preserve">IVI 163 ANTANETY Ambohimanarina</t>
  </si>
  <si>
    <t xml:space="preserve">ANDRIAMIHANTASOA Rojo Stéphanie</t>
  </si>
  <si>
    <t xml:space="preserve">Rojo</t>
  </si>
  <si>
    <t xml:space="preserve">M-ROS</t>
  </si>
  <si>
    <t xml:space="preserve">0731</t>
  </si>
  <si>
    <t xml:space="preserve">982816003445     </t>
  </si>
  <si>
    <t xml:space="preserve">101982102225</t>
  </si>
  <si>
    <t xml:space="preserve">IVH 140 B Ambohimanandray Ambohimanarina</t>
  </si>
  <si>
    <t xml:space="preserve">LALAOARISOA Heriniaina</t>
  </si>
  <si>
    <t xml:space="preserve">Lalao</t>
  </si>
  <si>
    <t xml:space="preserve">M-LAL</t>
  </si>
  <si>
    <t xml:space="preserve">0311</t>
  </si>
  <si>
    <t xml:space="preserve">832929001421     </t>
  </si>
  <si>
    <t xml:space="preserve">101982064352</t>
  </si>
  <si>
    <t xml:space="preserve">IVH F1A Ambodivona Ambohimanarina</t>
  </si>
  <si>
    <t xml:space="preserve">PELAMIALY BELLA ANDROYANCE</t>
  </si>
  <si>
    <t xml:space="preserve">Bella</t>
  </si>
  <si>
    <t xml:space="preserve">M-BEL</t>
  </si>
  <si>
    <t xml:space="preserve">0702</t>
  </si>
  <si>
    <t xml:space="preserve">003212001113     </t>
  </si>
  <si>
    <t xml:space="preserve">101252313966</t>
  </si>
  <si>
    <t xml:space="preserve">II M 5 BIS A Androhibe</t>
  </si>
  <si>
    <t xml:space="preserve">TOJOMANANTSOA Nadia</t>
  </si>
  <si>
    <t xml:space="preserve">Nadia</t>
  </si>
  <si>
    <t xml:space="preserve">M-TNA</t>
  </si>
  <si>
    <t xml:space="preserve">0381</t>
  </si>
  <si>
    <t xml:space="preserve">942320001083     </t>
  </si>
  <si>
    <t xml:space="preserve">107012009331</t>
  </si>
  <si>
    <t xml:space="preserve">IVG 30 Antsahambilo Ivato</t>
  </si>
  <si>
    <t xml:space="preserve">RATRENARIVELO Tojo Sahala</t>
  </si>
  <si>
    <t xml:space="preserve">Tojo Sahala</t>
  </si>
  <si>
    <t xml:space="preserve">M-TOS</t>
  </si>
  <si>
    <t xml:space="preserve">0319</t>
  </si>
  <si>
    <t xml:space="preserve">901115000261     </t>
  </si>
  <si>
    <t xml:space="preserve">101231144022</t>
  </si>
  <si>
    <t xml:space="preserve">IVO 16 Ankorondrano Est</t>
  </si>
  <si>
    <t xml:space="preserve">NORO NIRINA NADIA</t>
  </si>
  <si>
    <t xml:space="preserve">Noro Nadia</t>
  </si>
  <si>
    <t xml:space="preserve">M-NOR</t>
  </si>
  <si>
    <t xml:space="preserve">03118</t>
  </si>
  <si>
    <t xml:space="preserve">912829001864     </t>
  </si>
  <si>
    <t xml:space="preserve">117032014899</t>
  </si>
  <si>
    <t xml:space="preserve">ATF 97 Ambaniala Itaosy</t>
  </si>
  <si>
    <t xml:space="preserve">NANTHY Charles Minizon</t>
  </si>
  <si>
    <t xml:space="preserve">Nanthy</t>
  </si>
  <si>
    <t xml:space="preserve">M-NCM</t>
  </si>
  <si>
    <t xml:space="preserve">03237</t>
  </si>
  <si>
    <t xml:space="preserve">992325002260     </t>
  </si>
  <si>
    <t xml:space="preserve">101252203087</t>
  </si>
  <si>
    <t xml:space="preserve">157 Soavimasoandro</t>
  </si>
  <si>
    <t xml:space="preserve">RAKOTOMAHAZO DINA AIMEE</t>
  </si>
  <si>
    <t xml:space="preserve">Dina</t>
  </si>
  <si>
    <t xml:space="preserve">M-DIN</t>
  </si>
  <si>
    <t xml:space="preserve">03130</t>
  </si>
  <si>
    <t xml:space="preserve">813120002133     </t>
  </si>
  <si>
    <t xml:space="preserve">101982062736</t>
  </si>
  <si>
    <t xml:space="preserve">IVX 74 Z Ankazomanga Sud</t>
  </si>
  <si>
    <t xml:space="preserve">RAKOTONIRINA NJARA FETRA JOEL</t>
  </si>
  <si>
    <t xml:space="preserve">Fetra Joël</t>
  </si>
  <si>
    <t xml:space="preserve">M-FET</t>
  </si>
  <si>
    <t xml:space="preserve">03109</t>
  </si>
  <si>
    <t xml:space="preserve">990810002407     </t>
  </si>
  <si>
    <t xml:space="preserve">105091013039</t>
  </si>
  <si>
    <t xml:space="preserve">B 182 Andrefantsena Sabotsy namehana</t>
  </si>
  <si>
    <t xml:space="preserve">LIVASOA NOMENJANAHARY Marie Lucienne</t>
  </si>
  <si>
    <t xml:space="preserve">Lucienne</t>
  </si>
  <si>
    <t xml:space="preserve">M-NML</t>
  </si>
  <si>
    <t xml:space="preserve">0382</t>
  </si>
  <si>
    <t xml:space="preserve">923005001476     </t>
  </si>
  <si>
    <t xml:space="preserve">116012018100</t>
  </si>
  <si>
    <t xml:space="preserve">09 AN Ambohipanja Ankadikely Ilafy</t>
  </si>
  <si>
    <t xml:space="preserve">RAMILIARISOA Narindra Elisah</t>
  </si>
  <si>
    <t xml:space="preserve">Narindra</t>
  </si>
  <si>
    <t xml:space="preserve">M-NAR</t>
  </si>
  <si>
    <t xml:space="preserve">03125</t>
  </si>
  <si>
    <t xml:space="preserve">962221002043     </t>
  </si>
  <si>
    <t xml:space="preserve">101232161265</t>
  </si>
  <si>
    <t xml:space="preserve">II M 94 BIS Andravoahangy Est</t>
  </si>
  <si>
    <t xml:space="preserve">RANDRIAMALALA Avitiana Antonio</t>
  </si>
  <si>
    <t xml:space="preserve">Embauche 15/11/2023</t>
  </si>
  <si>
    <t xml:space="preserve">Avitiana</t>
  </si>
  <si>
    <t xml:space="preserve">M-AVA</t>
  </si>
  <si>
    <t xml:space="preserve">03256</t>
  </si>
  <si>
    <t xml:space="preserve">940113003028     </t>
  </si>
  <si>
    <t xml:space="preserve">101251175109</t>
  </si>
  <si>
    <t xml:space="preserve">VM 91 BN Saropody Androndrakely</t>
  </si>
  <si>
    <t xml:space="preserve">RAKOTOARIMALALA Sitraka Antonnio</t>
  </si>
  <si>
    <t xml:space="preserve">Sitraka</t>
  </si>
  <si>
    <t xml:space="preserve">M-SIT</t>
  </si>
  <si>
    <t xml:space="preserve">031321</t>
  </si>
  <si>
    <t xml:space="preserve">981106002569     </t>
  </si>
  <si>
    <t xml:space="preserve">101251210959</t>
  </si>
  <si>
    <t xml:space="preserve">II E 2 ZKJ BIS Ambatokaranana </t>
  </si>
  <si>
    <t xml:space="preserve">RASOANOMENJANAHARY Melina</t>
  </si>
  <si>
    <t xml:space="preserve">Mélina</t>
  </si>
  <si>
    <t xml:space="preserve">M-MEL</t>
  </si>
  <si>
    <t xml:space="preserve">03117</t>
  </si>
  <si>
    <t xml:space="preserve">942909003978     </t>
  </si>
  <si>
    <t xml:space="preserve">101212215998</t>
  </si>
  <si>
    <t xml:space="preserve">33A Ikianja Ambohimangakely</t>
  </si>
  <si>
    <t xml:space="preserve">FILIZENE Eddy Maharante</t>
  </si>
  <si>
    <t xml:space="preserve">Filizène</t>
  </si>
  <si>
    <t xml:space="preserve">M-FIL</t>
  </si>
  <si>
    <t xml:space="preserve">0707</t>
  </si>
  <si>
    <t xml:space="preserve">961205002825     </t>
  </si>
  <si>
    <t xml:space="preserve">501011018792</t>
  </si>
  <si>
    <t xml:space="preserve">Ibis 1869/2 67 Ha Nord est</t>
  </si>
  <si>
    <t xml:space="preserve">RAFARANIAINA Navalona</t>
  </si>
  <si>
    <t xml:space="preserve">Fara Navalona</t>
  </si>
  <si>
    <t xml:space="preserve">M-RAF</t>
  </si>
  <si>
    <t xml:space="preserve">03112</t>
  </si>
  <si>
    <t xml:space="preserve">962206002308     </t>
  </si>
  <si>
    <t xml:space="preserve">101252185249</t>
  </si>
  <si>
    <t xml:space="preserve">II S33 BIS Anjanahary</t>
  </si>
  <si>
    <t xml:space="preserve">RAJAONARISAONA Toky Nantenaina</t>
  </si>
  <si>
    <t xml:space="preserve">Toky</t>
  </si>
  <si>
    <t xml:space="preserve">M-RTN</t>
  </si>
  <si>
    <t xml:space="preserve">03227</t>
  </si>
  <si>
    <t xml:space="preserve">900922001785     </t>
  </si>
  <si>
    <t xml:space="preserve">101251161066</t>
  </si>
  <si>
    <t xml:space="preserve">II K 13 BIS Avaratr’akatso</t>
  </si>
  <si>
    <t xml:space="preserve">HERINAVALONA Feno Elisà</t>
  </si>
  <si>
    <t xml:space="preserve">Embauche 20/12/2023</t>
  </si>
  <si>
    <t xml:space="preserve">Feno</t>
  </si>
  <si>
    <t xml:space="preserve">M-ELS</t>
  </si>
  <si>
    <t xml:space="preserve">0391</t>
  </si>
  <si>
    <t xml:space="preserve">952708003188     </t>
  </si>
  <si>
    <t xml:space="preserve">107252001663</t>
  </si>
  <si>
    <t xml:space="preserve">II B 136 A D Manjakaray</t>
  </si>
  <si>
    <t xml:space="preserve">ANDRIAMBOLOLOMIHAJA Ny Anjarafitahiana Nathanaël</t>
  </si>
  <si>
    <t xml:space="preserve">Fitahiana</t>
  </si>
  <si>
    <t xml:space="preserve">M-AFI</t>
  </si>
  <si>
    <t xml:space="preserve">0705</t>
  </si>
  <si>
    <t xml:space="preserve">990824002638     </t>
  </si>
  <si>
    <t xml:space="preserve">101981104398</t>
  </si>
  <si>
    <t xml:space="preserve">IVI 107 L AMBOHIMANARINA</t>
  </si>
  <si>
    <t xml:space="preserve">RANDRIAMANANTENA Tojosoa Mireille </t>
  </si>
  <si>
    <t xml:space="preserve">Mireille</t>
  </si>
  <si>
    <t xml:space="preserve">M-MIR</t>
  </si>
  <si>
    <t xml:space="preserve">03128</t>
  </si>
  <si>
    <t xml:space="preserve">943128002595     </t>
  </si>
  <si>
    <t xml:space="preserve">101252180796</t>
  </si>
  <si>
    <t xml:space="preserve">031384 D Soaniadanana Sabotsy namehan</t>
  </si>
  <si>
    <t xml:space="preserve">MIANDRIZARA Finaritra Zita Caroline</t>
  </si>
  <si>
    <t xml:space="preserve">0305</t>
  </si>
  <si>
    <t xml:space="preserve">Caroline</t>
  </si>
  <si>
    <t xml:space="preserve">M-CAR</t>
  </si>
  <si>
    <t xml:space="preserve">03131</t>
  </si>
  <si>
    <t xml:space="preserve">913116002939     </t>
  </si>
  <si>
    <t xml:space="preserve">103152015914</t>
  </si>
  <si>
    <t xml:space="preserve">IVS 135 Ankadifotsy </t>
  </si>
  <si>
    <t xml:space="preserve">FANIRINOMENJANAHARY Mélanie Avotriniaina</t>
  </si>
  <si>
    <t xml:space="preserve">0306</t>
  </si>
  <si>
    <t xml:space="preserve">Mélanie</t>
  </si>
  <si>
    <t xml:space="preserve">M-FAM</t>
  </si>
  <si>
    <t xml:space="preserve">03213</t>
  </si>
  <si>
    <t xml:space="preserve">982502001513     </t>
  </si>
  <si>
    <t xml:space="preserve">101982100453</t>
  </si>
  <si>
    <t xml:space="preserve">IVF 1A Ambodihady Ambohimanarina</t>
  </si>
  <si>
    <t xml:space="preserve">AMBININTSOA Feno Tokiniaina</t>
  </si>
  <si>
    <t xml:space="preserve">0307</t>
  </si>
  <si>
    <t xml:space="preserve">Feno Toky</t>
  </si>
  <si>
    <t xml:space="preserve">M-TOK</t>
  </si>
  <si>
    <t xml:space="preserve">0706</t>
  </si>
  <si>
    <t xml:space="preserve">990601002466     </t>
  </si>
  <si>
    <t xml:space="preserve">102301036741</t>
  </si>
  <si>
    <t xml:space="preserve">IIE 34 AD Ankadindramamy</t>
  </si>
  <si>
    <t xml:space="preserve">RASOAMAVO Harinantenainasoa Zouzou Nicole</t>
  </si>
  <si>
    <t xml:space="preserve">Nicole</t>
  </si>
  <si>
    <t xml:space="preserve">M-HZN</t>
  </si>
  <si>
    <t xml:space="preserve">0338</t>
  </si>
  <si>
    <t xml:space="preserve">942517003134     </t>
  </si>
  <si>
    <t xml:space="preserve">117332004130</t>
  </si>
  <si>
    <t xml:space="preserve">SV 98 B Ambodirano Anosizato</t>
  </si>
  <si>
    <t xml:space="preserve">RANALIMANANA Tiavina Tigana Claudio</t>
  </si>
  <si>
    <t xml:space="preserve">0309</t>
  </si>
  <si>
    <t xml:space="preserve">Tigana</t>
  </si>
  <si>
    <t xml:space="preserve">M-TIG</t>
  </si>
  <si>
    <t xml:space="preserve">03251</t>
  </si>
  <si>
    <t xml:space="preserve">021007000818     </t>
  </si>
  <si>
    <t xml:space="preserve">101231177669</t>
  </si>
  <si>
    <t xml:space="preserve">III F 37 ter Antohamadinika</t>
  </si>
  <si>
    <t xml:space="preserve">RASOAVELONORO Nirina Claudine</t>
  </si>
  <si>
    <t xml:space="preserve">0310</t>
  </si>
  <si>
    <t xml:space="preserve">Nirina</t>
  </si>
  <si>
    <t xml:space="preserve">M-RNC</t>
  </si>
  <si>
    <t xml:space="preserve">03259</t>
  </si>
  <si>
    <t xml:space="preserve">952520003246     </t>
  </si>
  <si>
    <t xml:space="preserve">101232157122</t>
  </si>
  <si>
    <t xml:space="preserve">IVO 216 Ankorondrana Ouest </t>
  </si>
  <si>
    <t xml:space="preserve">NY MANDA Sarobidy</t>
  </si>
  <si>
    <t xml:space="preserve">Sarobidy</t>
  </si>
  <si>
    <t xml:space="preserve">M-SAR</t>
  </si>
  <si>
    <t xml:space="preserve">03254</t>
  </si>
  <si>
    <t xml:space="preserve">000301002922     </t>
  </si>
  <si>
    <t xml:space="preserve">110011020675</t>
  </si>
  <si>
    <t xml:space="preserve">IVP 208 Ankadifotsy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</si>
</sst>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.0_ ;[RED]\-0.0\ "/>
    <numFmt numFmtId="168" formatCode="dd/mm/yyyy"/>
    <numFmt numFmtId="169" formatCode="_-* #,##0.00\ _€_-;\-* #,##0.00\ _€_-;_-* \-??\ _€_-;_-@_-"/>
    <numFmt numFmtId="170" formatCode="_-* #,##0\ _€_-;\-* #,##0\ _€_-;_-* \-??\ _€_-;_-@_-"/>
    <numFmt numFmtId="171" formatCode="General"/>
    <numFmt numFmtId="172" formatCode="#,##0"/>
    <numFmt numFmtId="173" formatCode="#,##0.00_ ;[RED]\-#,##0.00\ "/>
    <numFmt numFmtId="174" formatCode="[$-40C]mmm\-yy"/>
    <numFmt numFmtId="175" formatCode="[$-40C]#,##0.00"/>
    <numFmt numFmtId="176" formatCode="#,##0.00"/>
    <numFmt numFmtId="177" formatCode="0\ %"/>
    <numFmt numFmtId="178" formatCode="@"/>
    <numFmt numFmtId="179" formatCode="#,##0_ ;\-#,##0\ "/>
  </numFmts>
  <fonts count="29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u val="single"/>
      <sz val="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BF0041"/>
      <name val="Arial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4000"/>
        <bgColor rgb="FFFF6600"/>
      </patternFill>
    </fill>
    <fill>
      <patternFill patternType="solid">
        <fgColor rgb="FF339966"/>
        <bgColor rgb="FF77BC65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4000"/>
      </patternFill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003366"/>
      </left>
      <right/>
      <top/>
      <bottom/>
      <diagonal/>
    </border>
    <border diagonalUp="false" diagonalDown="false">
      <left style="thin">
        <color rgb="FF003366"/>
      </left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003366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003366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>
        <color rgb="FF003366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>
        <color rgb="FF003366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>
        <color rgb="FF003366"/>
      </left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>
        <color rgb="FF003366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2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0" borderId="3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6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7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3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4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1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7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0" borderId="23" xfId="4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8" fillId="1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0" borderId="2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4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8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18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7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5" fillId="2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2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4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5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6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7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8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2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8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4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9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3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9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Euro" xfId="26"/>
    <cellStyle name="Milliers 2" xfId="27"/>
    <cellStyle name="Milliers 2 2" xfId="28"/>
    <cellStyle name="Milliers 2 2 10" xfId="29"/>
    <cellStyle name="Milliers 2 2 11" xfId="30"/>
    <cellStyle name="Milliers 2 2 2" xfId="31"/>
    <cellStyle name="Milliers 2 2 3" xfId="32"/>
    <cellStyle name="Milliers 2 2 4" xfId="33"/>
    <cellStyle name="Milliers 2 2 5" xfId="34"/>
    <cellStyle name="Milliers 2 2 6" xfId="35"/>
    <cellStyle name="Milliers 2 2 7" xfId="36"/>
    <cellStyle name="Milliers 2 2 8" xfId="37"/>
    <cellStyle name="Milliers 2 2 9" xfId="38"/>
    <cellStyle name="Milliers 2 3" xfId="39"/>
    <cellStyle name="Milliers 3" xfId="40"/>
    <cellStyle name="Milliers 3 2" xfId="41"/>
    <cellStyle name="Normal 2" xfId="42"/>
    <cellStyle name="Normal 2 10" xfId="43"/>
    <cellStyle name="Normal 2 11" xfId="44"/>
    <cellStyle name="Normal 2 12" xfId="45"/>
    <cellStyle name="Normal 2 13" xfId="46"/>
    <cellStyle name="Normal 2 14" xfId="47"/>
    <cellStyle name="Normal 2 15" xfId="48"/>
    <cellStyle name="Normal 2 16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4" xfId="63"/>
    <cellStyle name="Normal 5" xfId="64"/>
    <cellStyle name="Normal 6" xfId="65"/>
    <cellStyle name="Normal 7" xfId="66"/>
    <cellStyle name="Total 2" xfId="67"/>
  </cellStyles>
  <dxfs count="43">
    <dxf>
      <fill>
        <patternFill patternType="solid">
          <fgColor rgb="FF99CC00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33CCCC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729FC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9FC5E8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AA9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8F2A1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4000"/>
      <rgbColor rgb="FFBBE33D"/>
      <rgbColor rgb="FF0000FF"/>
      <rgbColor rgb="FFFFFF00"/>
      <rgbColor rgb="FFFFE994"/>
      <rgbColor rgb="FFD4EA6B"/>
      <rgbColor rgb="FFBF0041"/>
      <rgbColor rgb="FF008000"/>
      <rgbColor rgb="FF000080"/>
      <rgbColor rgb="FF92D050"/>
      <rgbColor rgb="FF800080"/>
      <rgbColor rgb="FFFFD8CE"/>
      <rgbColor rgb="FFCCCCCC"/>
      <rgbColor rgb="FF77BC65"/>
      <rgbColor rgb="FF729FCF"/>
      <rgbColor rgb="FFFFA6A6"/>
      <rgbColor rgb="FFFFFFD7"/>
      <rgbColor rgb="FFDEE6EF"/>
      <rgbColor rgb="FF660066"/>
      <rgbColor rgb="FFFF8080"/>
      <rgbColor rgb="FFFFDE59"/>
      <rgbColor rgb="FFB4C7DC"/>
      <rgbColor rgb="FF000080"/>
      <rgbColor rgb="FFFFFFA6"/>
      <rgbColor rgb="FFFFD428"/>
      <rgbColor rgb="FFFFF5CE"/>
      <rgbColor rgb="FFA7074B"/>
      <rgbColor rgb="FF800000"/>
      <rgbColor rgb="FFFFD7D7"/>
      <rgbColor rgb="FF0000FF"/>
      <rgbColor rgb="FF00CCFF"/>
      <rgbColor rgb="FFF6F9D4"/>
      <rgbColor rgb="FFE8F2A1"/>
      <rgbColor rgb="FFFFFF99"/>
      <rgbColor rgb="FF99CCFF"/>
      <rgbColor rgb="FFFF99CC"/>
      <rgbColor rgb="FFCC99FF"/>
      <rgbColor rgb="FFFFDBB6"/>
      <rgbColor rgb="FF9FC5E8"/>
      <rgbColor rgb="FF33CCCC"/>
      <rgbColor rgb="FF99CC00"/>
      <rgbColor rgb="FFFFCC00"/>
      <rgbColor rgb="FFFFBF00"/>
      <rgbColor rgb="FFFF6600"/>
      <rgbColor rgb="FFD5A6BD"/>
      <rgbColor rgb="FF999999"/>
      <rgbColor rgb="FF003366"/>
      <rgbColor rgb="FF339966"/>
      <rgbColor rgb="FF003300"/>
      <rgbColor rgb="FF333300"/>
      <rgbColor rgb="FF993300"/>
      <rgbColor rgb="FFFFAA9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<Relationship Id="rId7" Type="http://schemas.openxmlformats.org/officeDocument/2006/relationships/image" Target="../media/image1.jpeg"/><Relationship Id="rId8" Type="http://schemas.openxmlformats.org/officeDocument/2006/relationships/image" Target="../media/image1.jpeg"/><Relationship Id="rId9" Type="http://schemas.openxmlformats.org/officeDocument/2006/relationships/image" Target="../media/image1.jpeg"/><Relationship Id="rId10" Type="http://schemas.openxmlformats.org/officeDocument/2006/relationships/image" Target="../media/image1.jpeg"/><Relationship Id="rId11" Type="http://schemas.openxmlformats.org/officeDocument/2006/relationships/image" Target="../media/image1.jpeg"/><Relationship Id="rId12" Type="http://schemas.openxmlformats.org/officeDocument/2006/relationships/image" Target="../media/image1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114</xdr:row>
      <xdr:rowOff>200160</xdr:rowOff>
    </xdr:from>
    <xdr:to>
      <xdr:col>0</xdr:col>
      <xdr:colOff>1927440</xdr:colOff>
      <xdr:row>116</xdr:row>
      <xdr:rowOff>46440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9960" y="26053560"/>
          <a:ext cx="1887480" cy="28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165600</xdr:colOff>
      <xdr:row>172</xdr:row>
      <xdr:rowOff>71280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38578680"/>
          <a:ext cx="2118240" cy="34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1927440</xdr:colOff>
      <xdr:row>229</xdr:row>
      <xdr:rowOff>84600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51366960"/>
          <a:ext cx="1927440" cy="27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18720</xdr:colOff>
      <xdr:row>115</xdr:row>
      <xdr:rowOff>155160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7952040" y="25986960"/>
          <a:ext cx="1927080" cy="28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109800</xdr:colOff>
      <xdr:row>172</xdr:row>
      <xdr:rowOff>115200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7911000" y="38642400"/>
          <a:ext cx="2059200" cy="32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1877400</xdr:colOff>
      <xdr:row>229</xdr:row>
      <xdr:rowOff>94320</xdr:rowOff>
    </xdr:to>
    <xdr:pic>
      <xdr:nvPicPr>
        <xdr:cNvPr id="5" name="Image 2" descr=""/>
        <xdr:cNvPicPr/>
      </xdr:nvPicPr>
      <xdr:blipFill>
        <a:blip r:embed="rId6"/>
        <a:stretch/>
      </xdr:blipFill>
      <xdr:spPr>
        <a:xfrm>
          <a:off x="7920360" y="51386400"/>
          <a:ext cx="1868040" cy="26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176760</xdr:colOff>
      <xdr:row>285</xdr:row>
      <xdr:rowOff>74520</xdr:rowOff>
    </xdr:to>
    <xdr:pic>
      <xdr:nvPicPr>
        <xdr:cNvPr id="6" name="Image 2" descr=""/>
        <xdr:cNvPicPr/>
      </xdr:nvPicPr>
      <xdr:blipFill>
        <a:blip r:embed="rId7"/>
        <a:stretch/>
      </xdr:blipFill>
      <xdr:spPr>
        <a:xfrm>
          <a:off x="9360" y="63941760"/>
          <a:ext cx="2120040" cy="31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300600</xdr:colOff>
      <xdr:row>285</xdr:row>
      <xdr:rowOff>81720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7931520" y="63910800"/>
          <a:ext cx="2229480" cy="35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126000</xdr:colOff>
      <xdr:row>341</xdr:row>
      <xdr:rowOff>94320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30600" y="76456440"/>
          <a:ext cx="2048040" cy="28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179280</xdr:colOff>
      <xdr:row>340</xdr:row>
      <xdr:rowOff>149400</xdr:rowOff>
    </xdr:to>
    <xdr:pic>
      <xdr:nvPicPr>
        <xdr:cNvPr id="9" name="Image 2" descr=""/>
        <xdr:cNvPicPr/>
      </xdr:nvPicPr>
      <xdr:blipFill>
        <a:blip r:embed="rId10"/>
        <a:stretch/>
      </xdr:blipFill>
      <xdr:spPr>
        <a:xfrm>
          <a:off x="7931520" y="76316400"/>
          <a:ext cx="2108160" cy="30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131760</xdr:colOff>
      <xdr:row>396</xdr:row>
      <xdr:rowOff>174600</xdr:rowOff>
    </xdr:to>
    <xdr:pic>
      <xdr:nvPicPr>
        <xdr:cNvPr id="10" name="Image 2" descr=""/>
        <xdr:cNvPicPr/>
      </xdr:nvPicPr>
      <xdr:blipFill>
        <a:blip r:embed="rId11"/>
        <a:stretch/>
      </xdr:blipFill>
      <xdr:spPr>
        <a:xfrm>
          <a:off x="7842240" y="89027640"/>
          <a:ext cx="2149920" cy="34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145800</xdr:colOff>
      <xdr:row>58</xdr:row>
      <xdr:rowOff>65160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9360" y="12861000"/>
          <a:ext cx="2089080" cy="316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272160</xdr:colOff>
      <xdr:row>57</xdr:row>
      <xdr:rowOff>90000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7911000" y="12681720"/>
          <a:ext cx="2221560" cy="34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85320</xdr:colOff>
      <xdr:row>1</xdr:row>
      <xdr:rowOff>135720</xdr:rowOff>
    </xdr:to>
    <xdr:pic>
      <xdr:nvPicPr>
        <xdr:cNvPr id="13" name="Image 2" descr=""/>
        <xdr:cNvPicPr/>
      </xdr:nvPicPr>
      <xdr:blipFill>
        <a:blip r:embed="rId14"/>
        <a:stretch/>
      </xdr:blipFill>
      <xdr:spPr>
        <a:xfrm>
          <a:off x="9360" y="0"/>
          <a:ext cx="2028600" cy="32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60840</xdr:colOff>
      <xdr:row>1</xdr:row>
      <xdr:rowOff>135720</xdr:rowOff>
    </xdr:to>
    <xdr:pic>
      <xdr:nvPicPr>
        <xdr:cNvPr id="14" name="Image 2" descr=""/>
        <xdr:cNvPicPr/>
      </xdr:nvPicPr>
      <xdr:blipFill>
        <a:blip r:embed="rId15"/>
        <a:stretch/>
      </xdr:blipFill>
      <xdr:spPr>
        <a:xfrm>
          <a:off x="7911000" y="0"/>
          <a:ext cx="2010240" cy="32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tats%20de%20paie%20OCTOBRE_2024%20upda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P OCTOBRE 2024"/>
      <sheetName val="Etat paie OCTOBRE 2024"/>
      <sheetName val="Chèque_Virement_caisse_2"/>
      <sheetName val="Feuille4"/>
    </sheetNames>
    <sheetDataSet>
      <sheetData sheetId="0"/>
      <sheetData sheetId="1"/>
      <sheetData sheetId="2">
        <row r="143">
          <cell r="D143">
            <v>1723900</v>
          </cell>
        </row>
      </sheetData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A1:IX13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ColWidth="11.41796875" defaultRowHeight="13.8" zeroHeight="false" outlineLevelRow="0" outlineLevelCol="0"/>
  <cols>
    <col collapsed="false" customWidth="true" hidden="false" outlineLevel="0" max="1" min="1" style="1" width="27.7"/>
    <col collapsed="false" customWidth="true" hidden="false" outlineLevel="0" max="2" min="2" style="2" width="17.99"/>
    <col collapsed="false" customWidth="true" hidden="false" outlineLevel="0" max="3" min="3" style="2" width="17.42"/>
    <col collapsed="false" customWidth="true" hidden="false" outlineLevel="0" max="4" min="4" style="2" width="15.99"/>
    <col collapsed="false" customWidth="true" hidden="false" outlineLevel="0" max="5" min="5" style="3" width="27.85"/>
    <col collapsed="false" customWidth="true" hidden="false" outlineLevel="0" max="6" min="6" style="2" width="5.28"/>
    <col collapsed="false" customWidth="true" hidden="false" outlineLevel="0" max="7" min="7" style="2" width="27.66"/>
    <col collapsed="false" customWidth="true" hidden="false" outlineLevel="0" max="8" min="8" style="2" width="17.15"/>
    <col collapsed="false" customWidth="true" hidden="false" outlineLevel="0" max="9" min="9" style="2" width="17.42"/>
    <col collapsed="false" customWidth="true" hidden="false" outlineLevel="0" max="10" min="10" style="2" width="16.43"/>
    <col collapsed="false" customWidth="true" hidden="false" outlineLevel="0" max="11" min="11" style="3" width="26.7"/>
    <col collapsed="false" customWidth="false" hidden="false" outlineLevel="0" max="257" min="12" style="2" width="11.43"/>
  </cols>
  <sheetData>
    <row r="1" customFormat="false" ht="15" hidden="false" customHeight="true" outlineLevel="0" collapsed="false">
      <c r="D1" s="4"/>
      <c r="E1" s="5"/>
      <c r="J1" s="4"/>
      <c r="K1" s="5"/>
    </row>
    <row r="2" customFormat="false" ht="13.8" hidden="false" customHeight="false" outlineLevel="0" collapsed="false">
      <c r="D2" s="4" t="s">
        <v>0</v>
      </c>
      <c r="J2" s="4" t="s">
        <v>0</v>
      </c>
    </row>
    <row r="3" customFormat="false" ht="13.8" hidden="false" customHeight="false" outlineLevel="0" collapsed="false">
      <c r="A3" s="6" t="s">
        <v>1</v>
      </c>
      <c r="D3" s="2" t="s">
        <v>2</v>
      </c>
      <c r="G3" s="6" t="str">
        <f aca="false">A3</f>
        <v>1er Étage Immeuble S2 Morarano Alarobia</v>
      </c>
      <c r="J3" s="2" t="str">
        <f aca="false">+D3</f>
        <v>Période  du 01/10/2024 au 31/10/2024</v>
      </c>
    </row>
    <row r="4" customFormat="false" ht="13.8" hidden="false" customHeight="false" outlineLevel="0" collapsed="false">
      <c r="A4" s="7" t="s">
        <v>3</v>
      </c>
      <c r="G4" s="7" t="s">
        <v>3</v>
      </c>
    </row>
    <row r="5" customFormat="false" ht="13.8" hidden="false" customHeight="false" outlineLevel="0" collapsed="false">
      <c r="A5" s="8" t="s">
        <v>4</v>
      </c>
      <c r="G5" s="8" t="s">
        <v>4</v>
      </c>
    </row>
    <row r="6" customFormat="false" ht="18.6" hidden="false" customHeight="true" outlineLevel="0" collapsed="false">
      <c r="A6" s="9" t="s">
        <v>5</v>
      </c>
      <c r="B6" s="10"/>
      <c r="C6" s="11" t="s">
        <v>6</v>
      </c>
      <c r="D6" s="11"/>
      <c r="E6" s="12" t="n">
        <v>27</v>
      </c>
      <c r="G6" s="9" t="s">
        <v>5</v>
      </c>
      <c r="H6" s="10"/>
      <c r="I6" s="11" t="s">
        <v>6</v>
      </c>
      <c r="J6" s="11"/>
      <c r="K6" s="12" t="n">
        <v>27</v>
      </c>
    </row>
    <row r="7" customFormat="false" ht="18.6" hidden="false" customHeight="true" outlineLevel="0" collapsed="false">
      <c r="A7" s="13" t="s">
        <v>7</v>
      </c>
      <c r="C7" s="14" t="s">
        <v>8</v>
      </c>
      <c r="D7" s="14"/>
      <c r="E7" s="15" t="n">
        <v>27</v>
      </c>
      <c r="G7" s="13" t="s">
        <v>7</v>
      </c>
      <c r="I7" s="14" t="s">
        <v>8</v>
      </c>
      <c r="J7" s="14"/>
      <c r="K7" s="15" t="n">
        <v>27</v>
      </c>
    </row>
    <row r="8" customFormat="false" ht="18.6" hidden="false" customHeight="true" outlineLevel="0" collapsed="false">
      <c r="A8" s="13" t="s">
        <v>9</v>
      </c>
      <c r="B8" s="16"/>
      <c r="C8" s="14" t="s">
        <v>10</v>
      </c>
      <c r="D8" s="14"/>
      <c r="E8" s="15" t="n">
        <v>31</v>
      </c>
      <c r="G8" s="13" t="s">
        <v>9</v>
      </c>
      <c r="H8" s="16"/>
      <c r="I8" s="14" t="s">
        <v>10</v>
      </c>
      <c r="J8" s="14"/>
      <c r="K8" s="15" t="n">
        <v>31</v>
      </c>
    </row>
    <row r="9" s="6" customFormat="true" ht="18.6" hidden="false" customHeight="true" outlineLevel="0" collapsed="false">
      <c r="A9" s="13" t="s">
        <v>11</v>
      </c>
      <c r="B9" s="17"/>
      <c r="C9" s="18" t="s">
        <v>12</v>
      </c>
      <c r="D9" s="19"/>
      <c r="E9" s="20" t="n">
        <v>45566</v>
      </c>
      <c r="G9" s="13" t="s">
        <v>11</v>
      </c>
      <c r="H9" s="17"/>
      <c r="I9" s="18" t="s">
        <v>12</v>
      </c>
      <c r="J9" s="19"/>
      <c r="K9" s="20" t="n">
        <v>45566</v>
      </c>
      <c r="IX9" s="21"/>
    </row>
    <row r="10" customFormat="false" ht="18.6" hidden="false" customHeight="true" outlineLevel="0" collapsed="false">
      <c r="A10" s="22" t="s">
        <v>13</v>
      </c>
      <c r="C10" s="23" t="s">
        <v>14</v>
      </c>
      <c r="D10" s="14"/>
      <c r="E10" s="20" t="n">
        <v>45596</v>
      </c>
      <c r="G10" s="22" t="s">
        <v>13</v>
      </c>
      <c r="I10" s="23" t="s">
        <v>14</v>
      </c>
      <c r="J10" s="14"/>
      <c r="K10" s="20" t="n">
        <v>45596</v>
      </c>
    </row>
    <row r="11" customFormat="false" ht="14.1" hidden="false" customHeight="true" outlineLevel="0" collapsed="false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customFormat="false" ht="18.6" hidden="false" customHeight="true" outlineLevel="0" collapsed="false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customFormat="false" ht="18.6" hidden="false" customHeight="true" outlineLevel="0" collapsed="false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customFormat="false" ht="18.6" hidden="false" customHeight="true" outlineLevel="0" collapsed="false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customFormat="false" ht="13.8" hidden="false" customHeight="false" outlineLevel="0" collapsed="false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customFormat="false" ht="20.1" hidden="false" customHeight="true" outlineLevel="0" collapsed="false">
      <c r="A17" s="34" t="s">
        <v>27</v>
      </c>
      <c r="B17" s="35"/>
      <c r="C17" s="36" t="n">
        <f aca="false">'Etat paie OCTOBRE 2024'!E16</f>
        <v>142259.193446028</v>
      </c>
      <c r="D17" s="37"/>
      <c r="E17" s="24"/>
      <c r="G17" s="38" t="str">
        <f aca="false">A17</f>
        <v>Salaire de base  Ar 262680</v>
      </c>
      <c r="H17" s="35" t="n">
        <f aca="false">B17</f>
        <v>0</v>
      </c>
      <c r="I17" s="36" t="n">
        <f aca="false">C17</f>
        <v>142259.193446028</v>
      </c>
      <c r="J17" s="37"/>
      <c r="K17" s="24" t="n">
        <f aca="false">E17</f>
        <v>0</v>
      </c>
    </row>
    <row r="18" customFormat="false" ht="16.35" hidden="false" customHeight="true" outlineLevel="0" collapsed="false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customFormat="false" ht="20.1" hidden="false" customHeight="true" outlineLevel="0" collapsed="false">
      <c r="A19" s="44" t="s">
        <v>29</v>
      </c>
      <c r="B19" s="42"/>
      <c r="C19" s="41" t="n">
        <f aca="false">'Etat paie OCTOBRE 2024'!I16</f>
        <v>0</v>
      </c>
      <c r="D19" s="42"/>
      <c r="E19" s="24"/>
      <c r="G19" s="45" t="s">
        <v>29</v>
      </c>
      <c r="H19" s="42"/>
      <c r="I19" s="41" t="n">
        <f aca="false">C19</f>
        <v>0</v>
      </c>
      <c r="J19" s="42"/>
      <c r="K19" s="24" t="n">
        <f aca="false">E19</f>
        <v>0</v>
      </c>
    </row>
    <row r="20" customFormat="false" ht="20.1" hidden="false" customHeight="true" outlineLevel="0" collapsed="false">
      <c r="A20" s="44" t="s">
        <v>30</v>
      </c>
      <c r="B20" s="42"/>
      <c r="C20" s="41" t="n">
        <f aca="false">'Etat paie OCTOBRE 2024'!J16</f>
        <v>0</v>
      </c>
      <c r="D20" s="42"/>
      <c r="E20" s="24"/>
      <c r="G20" s="45" t="s">
        <v>30</v>
      </c>
      <c r="H20" s="42"/>
      <c r="I20" s="41" t="n">
        <f aca="false">C20</f>
        <v>0</v>
      </c>
      <c r="J20" s="42"/>
      <c r="K20" s="24"/>
    </row>
    <row r="21" customFormat="false" ht="20.1" hidden="false" customHeight="true" outlineLevel="0" collapsed="false">
      <c r="A21" s="44" t="s">
        <v>31</v>
      </c>
      <c r="B21" s="42"/>
      <c r="C21" s="41" t="n">
        <f aca="false">'Etat paie OCTOBRE 2024'!H16</f>
        <v>0</v>
      </c>
      <c r="D21" s="42"/>
      <c r="E21" s="24"/>
      <c r="G21" s="45" t="s">
        <v>31</v>
      </c>
      <c r="H21" s="42"/>
      <c r="I21" s="41" t="n">
        <f aca="false">C21</f>
        <v>0</v>
      </c>
      <c r="J21" s="42"/>
      <c r="K21" s="24"/>
    </row>
    <row r="22" customFormat="false" ht="20.1" hidden="false" customHeight="true" outlineLevel="0" collapsed="false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customFormat="false" ht="20.1" hidden="false" customHeight="true" outlineLevel="0" collapsed="false">
      <c r="A23" s="44" t="s">
        <v>33</v>
      </c>
      <c r="B23" s="42" t="n">
        <v>12</v>
      </c>
      <c r="C23" s="41" t="n">
        <f aca="false">'Etat paie OCTOBRE 2024'!K16</f>
        <v>28800</v>
      </c>
      <c r="D23" s="42"/>
      <c r="E23" s="24"/>
      <c r="G23" s="45" t="s">
        <v>33</v>
      </c>
      <c r="H23" s="42" t="n">
        <f aca="false">B23</f>
        <v>12</v>
      </c>
      <c r="I23" s="41" t="n">
        <f aca="false">C23</f>
        <v>28800</v>
      </c>
      <c r="J23" s="42"/>
      <c r="K23" s="24" t="n">
        <f aca="false">E23</f>
        <v>0</v>
      </c>
    </row>
    <row r="24" customFormat="false" ht="20.1" hidden="false" customHeight="true" outlineLevel="0" collapsed="false">
      <c r="A24" s="44" t="s">
        <v>34</v>
      </c>
      <c r="B24" s="42"/>
      <c r="C24" s="41" t="n">
        <f aca="false">'Etat paie OCTOBRE 2024'!L16</f>
        <v>42000</v>
      </c>
      <c r="D24" s="42"/>
      <c r="E24" s="24"/>
      <c r="G24" s="45" t="s">
        <v>34</v>
      </c>
      <c r="H24" s="42" t="n">
        <f aca="false">B24</f>
        <v>0</v>
      </c>
      <c r="I24" s="41" t="n">
        <f aca="false">C24</f>
        <v>42000</v>
      </c>
      <c r="J24" s="42"/>
      <c r="K24" s="24" t="n">
        <f aca="false">E24</f>
        <v>0</v>
      </c>
    </row>
    <row r="25" customFormat="false" ht="20.1" hidden="false" customHeight="true" outlineLevel="0" collapsed="false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customFormat="false" ht="17.1" hidden="false" customHeight="true" outlineLevel="0" collapsed="false">
      <c r="A26" s="44" t="s">
        <v>36</v>
      </c>
      <c r="B26" s="42"/>
      <c r="C26" s="48" t="n">
        <f aca="false">'Etat paie OCTOBRE 2024'!R16</f>
        <v>0</v>
      </c>
      <c r="D26" s="42"/>
      <c r="E26" s="24"/>
      <c r="G26" s="45" t="s">
        <v>36</v>
      </c>
      <c r="H26" s="42"/>
      <c r="I26" s="41" t="n">
        <f aca="false">C26</f>
        <v>0</v>
      </c>
      <c r="J26" s="42"/>
      <c r="K26" s="24" t="n">
        <f aca="false">E26</f>
        <v>0</v>
      </c>
    </row>
    <row r="27" customFormat="false" ht="20.1" hidden="false" customHeight="true" outlineLevel="0" collapsed="false">
      <c r="A27" s="44" t="s">
        <v>37</v>
      </c>
      <c r="B27" s="42"/>
      <c r="C27" s="41" t="n">
        <f aca="false">'Etat paie OCTOBRE 2024'!F16</f>
        <v>0</v>
      </c>
      <c r="D27" s="42"/>
      <c r="E27" s="24"/>
      <c r="G27" s="45" t="s">
        <v>37</v>
      </c>
      <c r="H27" s="42"/>
      <c r="I27" s="41" t="n">
        <f aca="false">C27</f>
        <v>0</v>
      </c>
      <c r="J27" s="42"/>
      <c r="K27" s="24" t="n">
        <f aca="false">E27</f>
        <v>0</v>
      </c>
    </row>
    <row r="28" customFormat="false" ht="20.1" hidden="false" customHeight="true" outlineLevel="0" collapsed="false">
      <c r="A28" s="44" t="s">
        <v>38</v>
      </c>
      <c r="B28" s="42"/>
      <c r="C28" s="41" t="n">
        <f aca="false">'Etat paie OCTOBRE 2024'!G16</f>
        <v>0</v>
      </c>
      <c r="D28" s="42"/>
      <c r="E28" s="24"/>
      <c r="G28" s="45" t="s">
        <v>39</v>
      </c>
      <c r="H28" s="42"/>
      <c r="I28" s="41" t="n">
        <f aca="false">C28</f>
        <v>0</v>
      </c>
      <c r="J28" s="42"/>
      <c r="K28" s="24" t="n">
        <f aca="false">E28</f>
        <v>0</v>
      </c>
    </row>
    <row r="29" customFormat="false" ht="20.1" hidden="false" customHeight="true" outlineLevel="0" collapsed="false">
      <c r="A29" s="44" t="s">
        <v>40</v>
      </c>
      <c r="B29" s="42"/>
      <c r="C29" s="41" t="n">
        <f aca="false">'Etat paie OCTOBRE 2024'!O16</f>
        <v>0</v>
      </c>
      <c r="D29" s="42"/>
      <c r="E29" s="24"/>
      <c r="G29" s="45"/>
      <c r="H29" s="42"/>
      <c r="I29" s="41" t="n">
        <f aca="false">C29</f>
        <v>0</v>
      </c>
      <c r="J29" s="42"/>
      <c r="K29" s="24"/>
    </row>
    <row r="30" customFormat="false" ht="20.1" hidden="false" customHeight="true" outlineLevel="0" collapsed="false">
      <c r="A30" s="44" t="s">
        <v>41</v>
      </c>
      <c r="B30" s="42"/>
      <c r="C30" s="41" t="n">
        <f aca="false">'Etat paie OCTOBRE 2024'!P16</f>
        <v>20000</v>
      </c>
      <c r="D30" s="42"/>
      <c r="E30" s="24"/>
      <c r="G30" s="45"/>
      <c r="H30" s="42"/>
      <c r="I30" s="41" t="n">
        <f aca="false">C30</f>
        <v>20000</v>
      </c>
      <c r="J30" s="42"/>
      <c r="K30" s="24"/>
    </row>
    <row r="31" customFormat="false" ht="20.1" hidden="false" customHeight="true" outlineLevel="0" collapsed="false">
      <c r="A31" s="44" t="s">
        <v>42</v>
      </c>
      <c r="B31" s="42"/>
      <c r="C31" s="41" t="n">
        <f aca="false">'Etat paie OCTOBRE 2024'!Q16</f>
        <v>50000</v>
      </c>
      <c r="D31" s="42"/>
      <c r="E31" s="24" t="s">
        <v>43</v>
      </c>
      <c r="G31" s="45"/>
      <c r="H31" s="42"/>
      <c r="I31" s="41" t="n">
        <f aca="false">C31</f>
        <v>50000</v>
      </c>
      <c r="J31" s="42"/>
      <c r="K31" s="24" t="str">
        <f aca="false">E31</f>
        <v>Prime de fonction</v>
      </c>
    </row>
    <row r="32" customFormat="false" ht="20.1" hidden="false" customHeight="true" outlineLevel="0" collapsed="false">
      <c r="A32" s="39" t="s">
        <v>44</v>
      </c>
      <c r="B32" s="42"/>
      <c r="C32" s="41" t="n">
        <f aca="false">'Etat paie OCTOBRE 2024'!N16</f>
        <v>195251.321196466</v>
      </c>
      <c r="D32" s="42"/>
      <c r="E32" s="24" t="s">
        <v>45</v>
      </c>
      <c r="G32" s="43" t="s">
        <v>44</v>
      </c>
      <c r="H32" s="42"/>
      <c r="I32" s="41" t="n">
        <f aca="false">C32</f>
        <v>195251.321196466</v>
      </c>
      <c r="J32" s="42"/>
      <c r="K32" s="24"/>
    </row>
    <row r="33" customFormat="false" ht="20.1" hidden="false" customHeight="true" outlineLevel="0" collapsed="false">
      <c r="A33" s="39" t="s">
        <v>46</v>
      </c>
      <c r="B33" s="42"/>
      <c r="C33" s="41" t="n">
        <f aca="false">'Etat paie OCTOBRE 2024'!M16</f>
        <v>0</v>
      </c>
      <c r="D33" s="42"/>
      <c r="E33" s="24"/>
      <c r="G33" s="43" t="s">
        <v>46</v>
      </c>
      <c r="H33" s="42"/>
      <c r="I33" s="41" t="n">
        <f aca="false">C33</f>
        <v>0</v>
      </c>
      <c r="J33" s="42"/>
      <c r="K33" s="24"/>
    </row>
    <row r="34" customFormat="false" ht="20.1" hidden="false" customHeight="true" outlineLevel="0" collapsed="false">
      <c r="A34" s="46" t="s">
        <v>47</v>
      </c>
      <c r="B34" s="42"/>
      <c r="C34" s="41"/>
      <c r="D34" s="49" t="n">
        <f aca="false">'Etat paie OCTOBRE 2024'!U16</f>
        <v>4783.10514642494</v>
      </c>
      <c r="E34" s="24"/>
      <c r="G34" s="47" t="s">
        <v>47</v>
      </c>
      <c r="H34" s="42"/>
      <c r="I34" s="41"/>
      <c r="J34" s="49" t="n">
        <f aca="false">I43*1%</f>
        <v>4783.10514642494</v>
      </c>
      <c r="K34" s="24"/>
    </row>
    <row r="35" customFormat="false" ht="20.1" hidden="false" customHeight="true" outlineLevel="0" collapsed="false">
      <c r="A35" s="46" t="s">
        <v>48</v>
      </c>
      <c r="B35" s="42"/>
      <c r="C35" s="41"/>
      <c r="D35" s="41" t="n">
        <f aca="false">'Etat paie OCTOBRE 2024'!V16</f>
        <v>4783.10514642494</v>
      </c>
      <c r="E35" s="24"/>
      <c r="G35" s="47" t="s">
        <v>48</v>
      </c>
      <c r="H35" s="42"/>
      <c r="I35" s="41"/>
      <c r="J35" s="41" t="n">
        <f aca="false">+I43*1%</f>
        <v>4783.10514642494</v>
      </c>
      <c r="K35" s="24"/>
    </row>
    <row r="36" customFormat="false" ht="20.1" hidden="false" customHeight="true" outlineLevel="0" collapsed="false">
      <c r="A36" s="46" t="s">
        <v>49</v>
      </c>
      <c r="B36" s="49" t="n">
        <f aca="false">+C43-D34-D35</f>
        <v>468744.304349644</v>
      </c>
      <c r="C36" s="41"/>
      <c r="D36" s="42"/>
      <c r="E36" s="24"/>
      <c r="G36" s="47" t="s">
        <v>49</v>
      </c>
      <c r="H36" s="49" t="n">
        <f aca="false">+I43-J34-J35</f>
        <v>468744.304349644</v>
      </c>
      <c r="I36" s="41"/>
      <c r="J36" s="42"/>
      <c r="K36" s="24"/>
    </row>
    <row r="37" customFormat="false" ht="17.1" hidden="false" customHeight="true" outlineLevel="0" collapsed="false">
      <c r="A37" s="46" t="s">
        <v>50</v>
      </c>
      <c r="B37" s="49" t="n">
        <f aca="false">C38+D39</f>
        <v>9374.43043496436</v>
      </c>
      <c r="C37" s="41"/>
      <c r="D37" s="42"/>
      <c r="E37" s="24"/>
      <c r="G37" s="47" t="s">
        <v>50</v>
      </c>
      <c r="H37" s="49" t="n">
        <f aca="false">B37</f>
        <v>9374.43043496436</v>
      </c>
      <c r="I37" s="41"/>
      <c r="J37" s="42"/>
      <c r="K37" s="24"/>
    </row>
    <row r="38" customFormat="false" ht="20.1" hidden="false" customHeight="true" outlineLevel="0" collapsed="false">
      <c r="A38" s="46" t="s">
        <v>51</v>
      </c>
      <c r="B38" s="49" t="n">
        <v>2</v>
      </c>
      <c r="C38" s="41" t="n">
        <f aca="false">'Etat paie OCTOBRE 2024'!X16</f>
        <v>4000</v>
      </c>
      <c r="D38" s="42"/>
      <c r="E38" s="24"/>
      <c r="G38" s="47" t="s">
        <v>51</v>
      </c>
      <c r="H38" s="49" t="n">
        <f aca="false">B38</f>
        <v>2</v>
      </c>
      <c r="I38" s="41" t="n">
        <f aca="false">C38</f>
        <v>4000</v>
      </c>
      <c r="J38" s="42"/>
      <c r="K38" s="24"/>
    </row>
    <row r="39" customFormat="false" ht="20.1" hidden="false" customHeight="true" outlineLevel="0" collapsed="false">
      <c r="A39" s="46" t="s">
        <v>52</v>
      </c>
      <c r="B39" s="42"/>
      <c r="C39" s="41"/>
      <c r="D39" s="41" t="n">
        <f aca="false">'Etat paie OCTOBRE 2024'!Z16</f>
        <v>5374.43043496436</v>
      </c>
      <c r="E39" s="24"/>
      <c r="G39" s="47" t="s">
        <v>52</v>
      </c>
      <c r="H39" s="42"/>
      <c r="I39" s="41"/>
      <c r="J39" s="41" t="n">
        <f aca="false">D39</f>
        <v>5374.43043496436</v>
      </c>
      <c r="K39" s="24"/>
    </row>
    <row r="40" customFormat="false" ht="20.1" hidden="false" customHeight="true" outlineLevel="0" collapsed="false">
      <c r="A40" s="46" t="s">
        <v>53</v>
      </c>
      <c r="B40" s="42"/>
      <c r="C40" s="41"/>
      <c r="D40" s="41" t="n">
        <f aca="false">'Etat paie OCTOBRE 2024'!Y16</f>
        <v>100000</v>
      </c>
      <c r="E40" s="24"/>
      <c r="G40" s="47" t="s">
        <v>53</v>
      </c>
      <c r="H40" s="42"/>
      <c r="I40" s="41"/>
      <c r="J40" s="41" t="n">
        <f aca="false">D40</f>
        <v>100000</v>
      </c>
      <c r="K40" s="24" t="n">
        <f aca="false">E40</f>
        <v>0</v>
      </c>
    </row>
    <row r="41" customFormat="false" ht="20.1" hidden="false" customHeight="true" outlineLevel="0" collapsed="false">
      <c r="A41" s="46" t="s">
        <v>54</v>
      </c>
      <c r="B41" s="42"/>
      <c r="C41" s="41"/>
      <c r="D41" s="41" t="n">
        <f aca="false">'Etat paie OCTOBRE 2024'!AA16</f>
        <v>0</v>
      </c>
      <c r="E41" s="24"/>
      <c r="G41" s="47" t="str">
        <f aca="false">A41</f>
        <v>Remboursement</v>
      </c>
      <c r="H41" s="42"/>
      <c r="I41" s="41"/>
      <c r="J41" s="41" t="n">
        <f aca="false">D41</f>
        <v>0</v>
      </c>
      <c r="K41" s="24" t="n">
        <f aca="false">+E41</f>
        <v>0</v>
      </c>
    </row>
    <row r="42" customFormat="false" ht="20.1" hidden="false" customHeight="true" outlineLevel="0" collapsed="false">
      <c r="A42" s="50" t="s">
        <v>55</v>
      </c>
      <c r="B42" s="51"/>
      <c r="C42" s="52"/>
      <c r="D42" s="52" t="n">
        <f aca="false">'Etat paie OCTOBRE 2024'!AB16</f>
        <v>100000</v>
      </c>
      <c r="E42" s="24"/>
      <c r="G42" s="53" t="str">
        <f aca="false">A42</f>
        <v>Réajustement</v>
      </c>
      <c r="H42" s="51"/>
      <c r="I42" s="52"/>
      <c r="J42" s="52" t="n">
        <f aca="false">D42</f>
        <v>100000</v>
      </c>
      <c r="K42" s="24"/>
    </row>
    <row r="43" customFormat="false" ht="20.1" hidden="false" customHeight="true" outlineLevel="0" collapsed="false">
      <c r="A43" s="54" t="s">
        <v>56</v>
      </c>
      <c r="B43" s="55" t="s">
        <v>57</v>
      </c>
      <c r="C43" s="36" t="n">
        <f aca="false">SUM(C17:C37)</f>
        <v>478310.514642494</v>
      </c>
      <c r="D43" s="56" t="n">
        <f aca="false">SUM(D34:D42)</f>
        <v>214940.640727814</v>
      </c>
      <c r="E43" s="24"/>
      <c r="G43" s="57" t="str">
        <f aca="false">A43</f>
        <v>RÈGLEMENT PAR:</v>
      </c>
      <c r="H43" s="55" t="s">
        <v>57</v>
      </c>
      <c r="I43" s="36" t="n">
        <f aca="false">SUM(I17:I37)</f>
        <v>478310.514642494</v>
      </c>
      <c r="J43" s="56" t="n">
        <f aca="false">SUM(J34:J42)</f>
        <v>214940.640727814</v>
      </c>
      <c r="K43" s="24"/>
    </row>
    <row r="44" customFormat="false" ht="20.1" hidden="false" customHeight="true" outlineLevel="0" collapsed="false">
      <c r="A44" s="58" t="s">
        <v>58</v>
      </c>
      <c r="B44" s="14"/>
      <c r="C44" s="42"/>
      <c r="D44" s="59"/>
      <c r="E44" s="24"/>
      <c r="G44" s="60" t="s">
        <v>58</v>
      </c>
      <c r="H44" s="14"/>
      <c r="I44" s="42"/>
      <c r="J44" s="59"/>
      <c r="K44" s="24"/>
    </row>
    <row r="45" customFormat="false" ht="20.1" hidden="false" customHeight="true" outlineLevel="0" collapsed="false">
      <c r="A45" s="44" t="s">
        <v>59</v>
      </c>
      <c r="B45" s="14"/>
      <c r="C45" s="42"/>
      <c r="D45" s="59"/>
      <c r="E45" s="24"/>
      <c r="G45" s="44" t="str">
        <f aca="false">A45</f>
        <v>Compte bancaire N° : 00008 0001 605001435587 32</v>
      </c>
      <c r="H45" s="14"/>
      <c r="I45" s="42"/>
      <c r="J45" s="59"/>
      <c r="K45" s="24"/>
    </row>
    <row r="46" customFormat="false" ht="20.1" hidden="false" customHeight="true" outlineLevel="0" collapsed="false">
      <c r="A46" s="58" t="s">
        <v>60</v>
      </c>
      <c r="B46" s="14"/>
      <c r="C46" s="42"/>
      <c r="D46" s="59"/>
      <c r="E46" s="24"/>
      <c r="G46" s="60" t="s">
        <v>60</v>
      </c>
      <c r="H46" s="14"/>
      <c r="I46" s="42"/>
      <c r="J46" s="59"/>
      <c r="K46" s="24"/>
    </row>
    <row r="47" customFormat="false" ht="17.85" hidden="false" customHeight="true" outlineLevel="0" collapsed="false">
      <c r="A47" s="58"/>
      <c r="B47" s="61" t="s">
        <v>61</v>
      </c>
      <c r="C47" s="62" t="n">
        <f aca="false">IF((C43-D43)&gt;=0,ROUND(FLOOR((C43-D43),0.01),-2),ROUND(FLOOR((C43-D43),-0.01),-2))</f>
        <v>263400</v>
      </c>
      <c r="D47" s="59"/>
      <c r="E47" s="24"/>
      <c r="G47" s="60"/>
      <c r="H47" s="61" t="s">
        <v>61</v>
      </c>
      <c r="I47" s="62" t="n">
        <f aca="false">IF((I43-J43)&gt;=0,ROUND(FLOOR((I43-J43),0.01),-2),ROUND(FLOOR((I43-J43),-0.01),-2))</f>
        <v>263400</v>
      </c>
      <c r="J47" s="59"/>
      <c r="K47" s="24"/>
    </row>
    <row r="48" customFormat="false" ht="15" hidden="false" customHeight="true" outlineLevel="0" collapsed="false">
      <c r="A48" s="63" t="s">
        <v>62</v>
      </c>
      <c r="B48" s="64" t="n">
        <v>22</v>
      </c>
      <c r="C48" s="62"/>
      <c r="D48" s="59"/>
      <c r="E48" s="24"/>
      <c r="G48" s="60" t="str">
        <f aca="false">A48</f>
        <v>Congé restant (en jours)</v>
      </c>
      <c r="H48" s="64" t="n">
        <f aca="false">B48</f>
        <v>22</v>
      </c>
      <c r="I48" s="62"/>
      <c r="J48" s="59"/>
      <c r="K48" s="24"/>
    </row>
    <row r="49" customFormat="false" ht="14.25" hidden="false" customHeight="true" outlineLevel="0" collapsed="false">
      <c r="A49" s="65" t="s">
        <v>63</v>
      </c>
      <c r="B49" s="66" t="n">
        <v>-0.5</v>
      </c>
      <c r="C49" s="67"/>
      <c r="D49" s="59"/>
      <c r="E49" s="68"/>
      <c r="G49" s="69" t="str">
        <f aca="false">A49</f>
        <v>Congé ouvert pour 2024 (en jours):</v>
      </c>
      <c r="H49" s="66" t="n">
        <f aca="false">B49</f>
        <v>-0.5</v>
      </c>
      <c r="I49" s="67"/>
      <c r="J49" s="59"/>
      <c r="K49" s="68"/>
    </row>
    <row r="50" customFormat="false" ht="13.8" hidden="false" customHeight="false" outlineLevel="0" collapsed="false">
      <c r="A50" s="70"/>
      <c r="B50" s="71"/>
      <c r="C50" s="72"/>
      <c r="D50" s="73"/>
      <c r="E50" s="24"/>
      <c r="G50" s="74"/>
      <c r="H50" s="71"/>
      <c r="I50" s="72"/>
      <c r="J50" s="73"/>
      <c r="K50" s="24"/>
    </row>
    <row r="51" customFormat="false" ht="13.8" hidden="false" customHeight="false" outlineLevel="0" collapsed="false">
      <c r="A51" s="1" t="s">
        <v>64</v>
      </c>
      <c r="B51" s="59"/>
      <c r="C51" s="75" t="s">
        <v>65</v>
      </c>
      <c r="E51" s="24"/>
      <c r="G51" s="76" t="s">
        <v>64</v>
      </c>
      <c r="H51" s="59"/>
      <c r="I51" s="75" t="s">
        <v>65</v>
      </c>
      <c r="K51" s="24"/>
    </row>
    <row r="52" customFormat="false" ht="13.8" hidden="false" customHeight="false" outlineLevel="0" collapsed="false">
      <c r="B52" s="59"/>
      <c r="C52" s="75"/>
      <c r="E52" s="24"/>
      <c r="G52" s="76"/>
      <c r="H52" s="59"/>
      <c r="I52" s="75"/>
      <c r="K52" s="24"/>
    </row>
    <row r="53" customFormat="false" ht="13.8" hidden="false" customHeight="false" outlineLevel="0" collapsed="false">
      <c r="B53" s="59"/>
      <c r="C53" s="75"/>
      <c r="E53" s="24"/>
      <c r="G53" s="76"/>
      <c r="H53" s="59"/>
      <c r="I53" s="75"/>
      <c r="K53" s="24"/>
    </row>
    <row r="54" customFormat="false" ht="13.8" hidden="false" customHeight="false" outlineLevel="0" collapsed="false">
      <c r="B54" s="59"/>
      <c r="C54" s="75"/>
      <c r="E54" s="24"/>
      <c r="G54" s="76"/>
      <c r="H54" s="59"/>
      <c r="I54" s="75"/>
      <c r="K54" s="24"/>
    </row>
    <row r="55" customFormat="false" ht="13.8" hidden="false" customHeight="false" outlineLevel="0" collapsed="false">
      <c r="A55" s="77"/>
      <c r="B55" s="78"/>
      <c r="C55" s="79"/>
      <c r="D55" s="26"/>
      <c r="E55" s="28"/>
      <c r="G55" s="80"/>
      <c r="H55" s="78"/>
      <c r="I55" s="79"/>
      <c r="J55" s="26"/>
      <c r="K55" s="28"/>
    </row>
    <row r="57" customFormat="false" ht="21" hidden="false" customHeight="true" outlineLevel="0" collapsed="false">
      <c r="D57" s="4"/>
      <c r="J57" s="4"/>
    </row>
    <row r="58" customFormat="false" ht="13.8" hidden="false" customHeight="false" outlineLevel="0" collapsed="false">
      <c r="D58" s="4"/>
      <c r="E58" s="5"/>
      <c r="J58" s="4"/>
      <c r="K58" s="5"/>
    </row>
    <row r="59" customFormat="false" ht="13.8" hidden="false" customHeight="false" outlineLevel="0" collapsed="false">
      <c r="D59" s="4" t="s">
        <v>0</v>
      </c>
      <c r="J59" s="4" t="s">
        <v>0</v>
      </c>
    </row>
    <row r="60" customFormat="false" ht="13.8" hidden="false" customHeight="false" outlineLevel="0" collapsed="false">
      <c r="A60" s="6" t="s">
        <v>1</v>
      </c>
      <c r="D60" s="2" t="str">
        <f aca="false">+D3</f>
        <v>Période  du 01/10/2024 au 31/10/2024</v>
      </c>
      <c r="G60" s="6" t="str">
        <f aca="false">A60</f>
        <v>1er Étage Immeuble S2 Morarano Alarobia</v>
      </c>
      <c r="J60" s="2" t="str">
        <f aca="false">+D60</f>
        <v>Période  du 01/10/2024 au 31/10/2024</v>
      </c>
    </row>
    <row r="61" customFormat="false" ht="13.8" hidden="false" customHeight="false" outlineLevel="0" collapsed="false">
      <c r="A61" s="7" t="s">
        <v>3</v>
      </c>
      <c r="G61" s="7" t="s">
        <v>3</v>
      </c>
    </row>
    <row r="62" customFormat="false" ht="13.8" hidden="false" customHeight="false" outlineLevel="0" collapsed="false">
      <c r="A62" s="8" t="s">
        <v>4</v>
      </c>
      <c r="G62" s="8" t="s">
        <v>4</v>
      </c>
    </row>
    <row r="63" customFormat="false" ht="26.25" hidden="false" customHeight="true" outlineLevel="0" collapsed="false">
      <c r="A63" s="9" t="s">
        <v>66</v>
      </c>
      <c r="B63" s="10"/>
      <c r="C63" s="11" t="s">
        <v>6</v>
      </c>
      <c r="D63" s="11"/>
      <c r="E63" s="12" t="n">
        <f aca="false">+E6</f>
        <v>27</v>
      </c>
      <c r="G63" s="9" t="s">
        <v>66</v>
      </c>
      <c r="H63" s="10"/>
      <c r="I63" s="11" t="s">
        <v>6</v>
      </c>
      <c r="J63" s="11"/>
      <c r="K63" s="12" t="n">
        <f aca="false">+K6</f>
        <v>27</v>
      </c>
    </row>
    <row r="64" customFormat="false" ht="18" hidden="false" customHeight="true" outlineLevel="0" collapsed="false">
      <c r="A64" s="13" t="s">
        <v>67</v>
      </c>
      <c r="C64" s="14" t="s">
        <v>8</v>
      </c>
      <c r="D64" s="14"/>
      <c r="E64" s="15" t="n">
        <f aca="false">+E7</f>
        <v>27</v>
      </c>
      <c r="G64" s="13" t="s">
        <v>67</v>
      </c>
      <c r="I64" s="14" t="s">
        <v>8</v>
      </c>
      <c r="J64" s="14"/>
      <c r="K64" s="15" t="n">
        <f aca="false">+K7</f>
        <v>27</v>
      </c>
    </row>
    <row r="65" customFormat="false" ht="19.35" hidden="false" customHeight="true" outlineLevel="0" collapsed="false">
      <c r="A65" s="13" t="s">
        <v>68</v>
      </c>
      <c r="B65" s="81" t="s">
        <v>69</v>
      </c>
      <c r="C65" s="14" t="s">
        <v>10</v>
      </c>
      <c r="D65" s="14"/>
      <c r="E65" s="15" t="n">
        <f aca="false">+E8</f>
        <v>31</v>
      </c>
      <c r="G65" s="13" t="s">
        <v>68</v>
      </c>
      <c r="H65" s="81" t="s">
        <v>69</v>
      </c>
      <c r="I65" s="14" t="s">
        <v>10</v>
      </c>
      <c r="J65" s="14"/>
      <c r="K65" s="15" t="n">
        <f aca="false">+K8</f>
        <v>31</v>
      </c>
    </row>
    <row r="66" customFormat="false" ht="17.85" hidden="false" customHeight="true" outlineLevel="0" collapsed="false">
      <c r="A66" s="13" t="s">
        <v>70</v>
      </c>
      <c r="B66" s="17"/>
      <c r="C66" s="18" t="s">
        <v>12</v>
      </c>
      <c r="D66" s="19"/>
      <c r="E66" s="20" t="n">
        <f aca="false">+E9</f>
        <v>45566</v>
      </c>
      <c r="F66" s="6"/>
      <c r="G66" s="13" t="s">
        <v>70</v>
      </c>
      <c r="H66" s="17"/>
      <c r="I66" s="18" t="s">
        <v>12</v>
      </c>
      <c r="J66" s="19"/>
      <c r="K66" s="20" t="n">
        <f aca="false"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="6" customFormat="true" ht="13.8" hidden="false" customHeight="false" outlineLevel="0" collapsed="false">
      <c r="A67" s="22" t="s">
        <v>71</v>
      </c>
      <c r="B67" s="2"/>
      <c r="C67" s="23" t="s">
        <v>14</v>
      </c>
      <c r="D67" s="14"/>
      <c r="E67" s="20" t="n">
        <f aca="false">+E10</f>
        <v>45596</v>
      </c>
      <c r="F67" s="2"/>
      <c r="G67" s="22" t="s">
        <v>71</v>
      </c>
      <c r="H67" s="2"/>
      <c r="I67" s="23" t="s">
        <v>14</v>
      </c>
      <c r="J67" s="14"/>
      <c r="K67" s="20" t="n">
        <f aca="false"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customFormat="false" ht="13.8" hidden="false" customHeight="false" outlineLevel="0" collapsed="false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customFormat="false" ht="13.8" hidden="false" customHeight="false" outlineLevel="0" collapsed="false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customFormat="false" ht="13.8" hidden="false" customHeight="false" outlineLevel="0" collapsed="false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customFormat="false" ht="13.8" hidden="false" customHeight="false" outlineLevel="0" collapsed="false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customFormat="false" ht="13.8" hidden="false" customHeight="false" outlineLevel="0" collapsed="false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customFormat="false" ht="20.25" hidden="false" customHeight="true" outlineLevel="0" collapsed="false">
      <c r="A74" s="34" t="s">
        <v>76</v>
      </c>
      <c r="B74" s="35"/>
      <c r="C74" s="36" t="n">
        <f aca="false">'Etat paie OCTOBRE 2024'!E10</f>
        <v>1000000</v>
      </c>
      <c r="D74" s="37"/>
      <c r="E74" s="24"/>
      <c r="G74" s="38" t="str">
        <f aca="false">A74</f>
        <v>Salaire de base  Ar</v>
      </c>
      <c r="H74" s="35"/>
      <c r="I74" s="36" t="n">
        <f aca="false">C74</f>
        <v>1000000</v>
      </c>
      <c r="J74" s="37"/>
      <c r="K74" s="24"/>
    </row>
    <row r="75" customFormat="false" ht="20.25" hidden="false" customHeight="true" outlineLevel="0" collapsed="false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customFormat="false" ht="20.25" hidden="false" customHeight="true" outlineLevel="0" collapsed="false">
      <c r="A76" s="44" t="s">
        <v>29</v>
      </c>
      <c r="B76" s="40"/>
      <c r="C76" s="41" t="n">
        <f aca="false">'Etat paie OCTOBRE 2024'!I10</f>
        <v>0</v>
      </c>
      <c r="D76" s="42"/>
      <c r="E76" s="24"/>
      <c r="G76" s="45" t="s">
        <v>29</v>
      </c>
      <c r="H76" s="40"/>
      <c r="I76" s="41" t="n">
        <f aca="false">C76</f>
        <v>0</v>
      </c>
      <c r="J76" s="42"/>
      <c r="K76" s="24"/>
    </row>
    <row r="77" customFormat="false" ht="20.25" hidden="false" customHeight="true" outlineLevel="0" collapsed="false">
      <c r="A77" s="44" t="s">
        <v>30</v>
      </c>
      <c r="B77" s="40"/>
      <c r="C77" s="41" t="n">
        <f aca="false">'Etat paie OCTOBRE 2024'!J10</f>
        <v>0</v>
      </c>
      <c r="D77" s="42"/>
      <c r="E77" s="24"/>
      <c r="G77" s="45" t="s">
        <v>30</v>
      </c>
      <c r="H77" s="40"/>
      <c r="I77" s="41" t="n">
        <f aca="false">C77</f>
        <v>0</v>
      </c>
      <c r="J77" s="42"/>
      <c r="K77" s="24"/>
    </row>
    <row r="78" customFormat="false" ht="20.25" hidden="false" customHeight="true" outlineLevel="0" collapsed="false">
      <c r="A78" s="44" t="s">
        <v>31</v>
      </c>
      <c r="B78" s="40"/>
      <c r="C78" s="41" t="n">
        <f aca="false">'Etat paie OCTOBRE 2024'!H10</f>
        <v>0</v>
      </c>
      <c r="D78" s="42"/>
      <c r="E78" s="24"/>
      <c r="G78" s="45" t="s">
        <v>31</v>
      </c>
      <c r="H78" s="40"/>
      <c r="I78" s="41" t="n">
        <f aca="false">C78</f>
        <v>0</v>
      </c>
      <c r="J78" s="42"/>
      <c r="K78" s="24"/>
    </row>
    <row r="79" customFormat="false" ht="20.25" hidden="false" customHeight="true" outlineLevel="0" collapsed="false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customFormat="false" ht="20.25" hidden="false" customHeight="true" outlineLevel="0" collapsed="false">
      <c r="A80" s="44" t="s">
        <v>33</v>
      </c>
      <c r="B80" s="42"/>
      <c r="C80" s="41" t="n">
        <f aca="false">'Etat paie OCTOBRE 2024'!L10</f>
        <v>0</v>
      </c>
      <c r="D80" s="42"/>
      <c r="E80" s="24"/>
      <c r="G80" s="45" t="s">
        <v>33</v>
      </c>
      <c r="H80" s="42"/>
      <c r="I80" s="41" t="n">
        <f aca="false">C80</f>
        <v>0</v>
      </c>
      <c r="J80" s="42"/>
      <c r="K80" s="24"/>
    </row>
    <row r="81" customFormat="false" ht="20.25" hidden="false" customHeight="true" outlineLevel="0" collapsed="false">
      <c r="A81" s="44" t="s">
        <v>34</v>
      </c>
      <c r="B81" s="42"/>
      <c r="C81" s="41" t="n">
        <f aca="false">'Etat paie OCTOBRE 2024'!M10</f>
        <v>0</v>
      </c>
      <c r="D81" s="42"/>
      <c r="E81" s="24"/>
      <c r="G81" s="45" t="s">
        <v>34</v>
      </c>
      <c r="H81" s="42"/>
      <c r="I81" s="41" t="n">
        <f aca="false">C81</f>
        <v>0</v>
      </c>
      <c r="J81" s="42"/>
      <c r="K81" s="24"/>
    </row>
    <row r="82" customFormat="false" ht="20.25" hidden="false" customHeight="true" outlineLevel="0" collapsed="false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customFormat="false" ht="20.25" hidden="false" customHeight="true" outlineLevel="0" collapsed="false">
      <c r="A83" s="44" t="s">
        <v>36</v>
      </c>
      <c r="B83" s="42"/>
      <c r="C83" s="41" t="n">
        <f aca="false"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 t="n">
        <f aca="false">C83</f>
        <v>0</v>
      </c>
      <c r="J83" s="42"/>
      <c r="K83" s="24" t="n">
        <f aca="false">E83</f>
        <v>0</v>
      </c>
    </row>
    <row r="84" customFormat="false" ht="20.25" hidden="false" customHeight="true" outlineLevel="0" collapsed="false">
      <c r="A84" s="44" t="s">
        <v>37</v>
      </c>
      <c r="B84" s="42"/>
      <c r="C84" s="41" t="n">
        <f aca="false">'Etat paie OCTOBRE 2024'!F10</f>
        <v>0</v>
      </c>
      <c r="D84" s="42"/>
      <c r="E84" s="24"/>
      <c r="G84" s="45" t="s">
        <v>37</v>
      </c>
      <c r="H84" s="42"/>
      <c r="I84" s="41" t="n">
        <f aca="false">C84</f>
        <v>0</v>
      </c>
      <c r="J84" s="42"/>
      <c r="K84" s="24"/>
    </row>
    <row r="85" customFormat="false" ht="20.25" hidden="false" customHeight="true" outlineLevel="0" collapsed="false">
      <c r="A85" s="44" t="s">
        <v>38</v>
      </c>
      <c r="B85" s="42"/>
      <c r="C85" s="41" t="n">
        <f aca="false">'Etat paie OCTOBRE 2024'!G10</f>
        <v>0</v>
      </c>
      <c r="D85" s="42"/>
      <c r="E85" s="24"/>
      <c r="G85" s="45" t="str">
        <f aca="false">A85</f>
        <v>Majoration week-end 50%</v>
      </c>
      <c r="H85" s="42"/>
      <c r="I85" s="41" t="n">
        <f aca="false">C85</f>
        <v>0</v>
      </c>
      <c r="J85" s="42"/>
      <c r="K85" s="24"/>
    </row>
    <row r="86" customFormat="false" ht="20.25" hidden="false" customHeight="true" outlineLevel="0" collapsed="false">
      <c r="A86" s="44" t="s">
        <v>40</v>
      </c>
      <c r="B86" s="42"/>
      <c r="C86" s="41" t="n">
        <f aca="false">'Etat paie OCTOBRE 2024'!O10</f>
        <v>0</v>
      </c>
      <c r="D86" s="42"/>
      <c r="E86" s="24"/>
      <c r="G86" s="45" t="str">
        <f aca="false">A86</f>
        <v>Exceptionnelles</v>
      </c>
      <c r="H86" s="42"/>
      <c r="I86" s="41" t="n">
        <f aca="false">C86</f>
        <v>0</v>
      </c>
      <c r="J86" s="42"/>
      <c r="K86" s="24"/>
    </row>
    <row r="87" customFormat="false" ht="20.25" hidden="false" customHeight="true" outlineLevel="0" collapsed="false">
      <c r="A87" s="44" t="s">
        <v>41</v>
      </c>
      <c r="B87" s="42"/>
      <c r="C87" s="41" t="n">
        <f aca="false">'Etat paie OCTOBRE 2024'!P10</f>
        <v>0</v>
      </c>
      <c r="D87" s="42"/>
      <c r="E87" s="24"/>
      <c r="G87" s="45" t="str">
        <f aca="false">A87</f>
        <v>Gratifications</v>
      </c>
      <c r="H87" s="42"/>
      <c r="I87" s="41" t="n">
        <f aca="false">C87</f>
        <v>0</v>
      </c>
      <c r="J87" s="42"/>
      <c r="K87" s="24"/>
    </row>
    <row r="88" customFormat="false" ht="20.25" hidden="false" customHeight="true" outlineLevel="0" collapsed="false">
      <c r="A88" s="44" t="s">
        <v>42</v>
      </c>
      <c r="B88" s="42"/>
      <c r="C88" s="41" t="n">
        <f aca="false">'Etat paie OCTOBRE 2024'!Q10</f>
        <v>0</v>
      </c>
      <c r="D88" s="42"/>
      <c r="E88" s="24"/>
      <c r="G88" s="45" t="str">
        <f aca="false">A88</f>
        <v>Fonction</v>
      </c>
      <c r="H88" s="42"/>
      <c r="I88" s="41" t="n">
        <f aca="false">C88</f>
        <v>0</v>
      </c>
      <c r="J88" s="42"/>
      <c r="K88" s="24"/>
    </row>
    <row r="89" customFormat="false" ht="20.25" hidden="false" customHeight="true" outlineLevel="0" collapsed="false">
      <c r="A89" s="39" t="s">
        <v>44</v>
      </c>
      <c r="B89" s="42"/>
      <c r="C89" s="41" t="n">
        <f aca="false">'Etat paie OCTOBRE 2024'!N10</f>
        <v>0</v>
      </c>
      <c r="D89" s="42"/>
      <c r="E89" s="24"/>
      <c r="G89" s="43" t="s">
        <v>44</v>
      </c>
      <c r="H89" s="42"/>
      <c r="I89" s="41" t="n">
        <f aca="false">C89</f>
        <v>0</v>
      </c>
      <c r="J89" s="42"/>
      <c r="K89" s="24"/>
    </row>
    <row r="90" customFormat="false" ht="20.25" hidden="false" customHeight="true" outlineLevel="0" collapsed="false">
      <c r="A90" s="39" t="s">
        <v>46</v>
      </c>
      <c r="B90" s="42"/>
      <c r="C90" s="41" t="n">
        <f aca="false">'Etat paie OCTOBRE 2024'!M10</f>
        <v>0</v>
      </c>
      <c r="D90" s="42"/>
      <c r="E90" s="24"/>
      <c r="G90" s="43" t="s">
        <v>46</v>
      </c>
      <c r="H90" s="42"/>
      <c r="I90" s="41" t="n">
        <f aca="false">C90</f>
        <v>0</v>
      </c>
      <c r="J90" s="42"/>
      <c r="K90" s="24"/>
    </row>
    <row r="91" customFormat="false" ht="20.25" hidden="false" customHeight="true" outlineLevel="0" collapsed="false">
      <c r="A91" s="46" t="s">
        <v>47</v>
      </c>
      <c r="B91" s="42"/>
      <c r="C91" s="41"/>
      <c r="D91" s="49" t="n">
        <f aca="false">'Etat paie OCTOBRE 2024'!U10</f>
        <v>10000</v>
      </c>
      <c r="E91" s="24"/>
      <c r="G91" s="47" t="s">
        <v>47</v>
      </c>
      <c r="H91" s="42"/>
      <c r="I91" s="41"/>
      <c r="J91" s="49" t="n">
        <f aca="false">D91</f>
        <v>10000</v>
      </c>
      <c r="K91" s="24"/>
    </row>
    <row r="92" customFormat="false" ht="20.25" hidden="false" customHeight="true" outlineLevel="0" collapsed="false">
      <c r="A92" s="46" t="s">
        <v>48</v>
      </c>
      <c r="B92" s="42"/>
      <c r="C92" s="41"/>
      <c r="D92" s="41" t="n">
        <f aca="false">'Etat paie OCTOBRE 2024'!V10</f>
        <v>0</v>
      </c>
      <c r="E92" s="24"/>
      <c r="G92" s="47" t="s">
        <v>48</v>
      </c>
      <c r="H92" s="42"/>
      <c r="I92" s="41"/>
      <c r="J92" s="41" t="n">
        <f aca="false">D92</f>
        <v>0</v>
      </c>
      <c r="K92" s="24"/>
    </row>
    <row r="93" customFormat="false" ht="20.25" hidden="false" customHeight="true" outlineLevel="0" collapsed="false">
      <c r="A93" s="46" t="s">
        <v>49</v>
      </c>
      <c r="B93" s="49" t="n">
        <f aca="false">+C100-D91-D92</f>
        <v>990000</v>
      </c>
      <c r="C93" s="41"/>
      <c r="D93" s="42"/>
      <c r="E93" s="24"/>
      <c r="G93" s="47" t="s">
        <v>49</v>
      </c>
      <c r="H93" s="49" t="n">
        <f aca="false">+I100-J91-J92</f>
        <v>990000</v>
      </c>
      <c r="I93" s="41"/>
      <c r="J93" s="42"/>
      <c r="K93" s="24"/>
    </row>
    <row r="94" customFormat="false" ht="20.25" hidden="false" customHeight="true" outlineLevel="0" collapsed="false">
      <c r="A94" s="46" t="s">
        <v>50</v>
      </c>
      <c r="B94" s="41" t="n">
        <f aca="false">'Etat paie OCTOBRE 2024'!Z10+'Etat paie OCTOBRE 2024'!X10</f>
        <v>105500</v>
      </c>
      <c r="C94" s="41"/>
      <c r="D94" s="41"/>
      <c r="E94" s="24"/>
      <c r="G94" s="47" t="s">
        <v>50</v>
      </c>
      <c r="H94" s="49" t="n">
        <f aca="false">B94</f>
        <v>105500</v>
      </c>
      <c r="I94" s="41"/>
      <c r="J94" s="42"/>
      <c r="K94" s="24"/>
    </row>
    <row r="95" customFormat="false" ht="20.25" hidden="false" customHeight="true" outlineLevel="0" collapsed="false">
      <c r="A95" s="46" t="s">
        <v>51</v>
      </c>
      <c r="B95" s="49" t="n">
        <v>2</v>
      </c>
      <c r="C95" s="41" t="n">
        <f aca="false">'Etat paie OCTOBRE 2024'!X10</f>
        <v>0</v>
      </c>
      <c r="D95" s="42"/>
      <c r="E95" s="24"/>
      <c r="G95" s="47" t="s">
        <v>51</v>
      </c>
      <c r="H95" s="49" t="n">
        <f aca="false">B95</f>
        <v>2</v>
      </c>
      <c r="I95" s="41" t="n">
        <f aca="false">C95</f>
        <v>0</v>
      </c>
      <c r="J95" s="42"/>
      <c r="K95" s="24"/>
    </row>
    <row r="96" customFormat="false" ht="20.25" hidden="false" customHeight="true" outlineLevel="0" collapsed="false">
      <c r="A96" s="46" t="s">
        <v>52</v>
      </c>
      <c r="B96" s="42"/>
      <c r="C96" s="41"/>
      <c r="D96" s="41" t="n">
        <f aca="false">B94-C95</f>
        <v>105500</v>
      </c>
      <c r="E96" s="24"/>
      <c r="G96" s="47" t="s">
        <v>52</v>
      </c>
      <c r="H96" s="42"/>
      <c r="I96" s="41"/>
      <c r="J96" s="41" t="n">
        <f aca="false">D96</f>
        <v>105500</v>
      </c>
      <c r="K96" s="24"/>
    </row>
    <row r="97" customFormat="false" ht="19.35" hidden="false" customHeight="true" outlineLevel="0" collapsed="false">
      <c r="A97" s="46" t="s">
        <v>53</v>
      </c>
      <c r="B97" s="42"/>
      <c r="C97" s="41"/>
      <c r="D97" s="41" t="n">
        <f aca="false">'Etat paie OCTOBRE 2024'!Y10</f>
        <v>0</v>
      </c>
      <c r="E97" s="24"/>
      <c r="G97" s="47" t="s">
        <v>53</v>
      </c>
      <c r="H97" s="42"/>
      <c r="I97" s="41"/>
      <c r="J97" s="41" t="n">
        <f aca="false">D97</f>
        <v>0</v>
      </c>
      <c r="K97" s="24" t="n">
        <f aca="false">E97</f>
        <v>0</v>
      </c>
    </row>
    <row r="98" customFormat="false" ht="19.35" hidden="false" customHeight="true" outlineLevel="0" collapsed="false">
      <c r="A98" s="46" t="s">
        <v>54</v>
      </c>
      <c r="B98" s="42"/>
      <c r="C98" s="41"/>
      <c r="D98" s="41" t="n">
        <f aca="false">'Etat paie OCTOBRE 2024'!AA10</f>
        <v>0</v>
      </c>
      <c r="E98" s="24"/>
      <c r="G98" s="47" t="str">
        <f aca="false">A98</f>
        <v>Remboursement</v>
      </c>
      <c r="H98" s="42"/>
      <c r="I98" s="41"/>
      <c r="J98" s="41"/>
      <c r="K98" s="24"/>
    </row>
    <row r="99" customFormat="false" ht="20.25" hidden="false" customHeight="true" outlineLevel="0" collapsed="false">
      <c r="A99" s="50" t="s">
        <v>55</v>
      </c>
      <c r="B99" s="51"/>
      <c r="C99" s="52"/>
      <c r="D99" s="52" t="n">
        <f aca="false">'Etat paie OCTOBRE 2024'!AB10</f>
        <v>0</v>
      </c>
      <c r="E99" s="24"/>
      <c r="G99" s="53" t="str">
        <f aca="false">A99</f>
        <v>Réajustement</v>
      </c>
      <c r="H99" s="51"/>
      <c r="I99" s="52"/>
      <c r="J99" s="52" t="n">
        <f aca="false">D99</f>
        <v>0</v>
      </c>
      <c r="K99" s="24" t="n">
        <f aca="false">E99</f>
        <v>0</v>
      </c>
    </row>
    <row r="100" customFormat="false" ht="20.25" hidden="false" customHeight="true" outlineLevel="0" collapsed="false">
      <c r="A100" s="54" t="s">
        <v>56</v>
      </c>
      <c r="B100" s="55" t="s">
        <v>57</v>
      </c>
      <c r="C100" s="36" t="n">
        <f aca="false">SUM(C71:C93)</f>
        <v>1000000</v>
      </c>
      <c r="D100" s="56" t="n">
        <f aca="false">SUM(D91:D99)</f>
        <v>115500</v>
      </c>
      <c r="E100" s="24"/>
      <c r="G100" s="57" t="str">
        <f aca="false">A100</f>
        <v>RÈGLEMENT PAR:</v>
      </c>
      <c r="H100" s="55" t="s">
        <v>57</v>
      </c>
      <c r="I100" s="36" t="n">
        <f aca="false">SUM(I74:I93)</f>
        <v>1000000</v>
      </c>
      <c r="J100" s="56" t="n">
        <f aca="false">SUM(J91:J99)</f>
        <v>115500</v>
      </c>
      <c r="K100" s="24"/>
    </row>
    <row r="101" customFormat="false" ht="20.25" hidden="false" customHeight="true" outlineLevel="0" collapsed="false">
      <c r="A101" s="58" t="s">
        <v>58</v>
      </c>
      <c r="B101" s="14"/>
      <c r="C101" s="42"/>
      <c r="D101" s="59"/>
      <c r="E101" s="24"/>
      <c r="G101" s="60" t="s">
        <v>58</v>
      </c>
      <c r="H101" s="14"/>
      <c r="I101" s="42"/>
      <c r="J101" s="59"/>
      <c r="K101" s="24"/>
    </row>
    <row r="102" customFormat="false" ht="20.25" hidden="false" customHeight="true" outlineLevel="0" collapsed="false">
      <c r="A102" s="44" t="s">
        <v>77</v>
      </c>
      <c r="B102" s="14"/>
      <c r="C102" s="42"/>
      <c r="D102" s="59"/>
      <c r="E102" s="24"/>
      <c r="G102" s="45" t="str">
        <f aca="false">A102</f>
        <v>Compte bancaire N° : 00006 00011 00000416665 24</v>
      </c>
      <c r="H102" s="14"/>
      <c r="I102" s="42"/>
      <c r="J102" s="59"/>
      <c r="K102" s="24"/>
    </row>
    <row r="103" customFormat="false" ht="20.25" hidden="false" customHeight="true" outlineLevel="0" collapsed="false">
      <c r="A103" s="58" t="str">
        <f aca="false">A46</f>
        <v>Espèce du:</v>
      </c>
      <c r="B103" s="14"/>
      <c r="C103" s="42"/>
      <c r="D103" s="59"/>
      <c r="E103" s="24"/>
      <c r="G103" s="60" t="str">
        <f aca="false">A46</f>
        <v>Espèce du:</v>
      </c>
      <c r="H103" s="14"/>
      <c r="I103" s="42"/>
      <c r="J103" s="59"/>
      <c r="K103" s="24"/>
    </row>
    <row r="104" customFormat="false" ht="20.25" hidden="false" customHeight="true" outlineLevel="0" collapsed="false">
      <c r="A104" s="58"/>
      <c r="B104" s="61" t="s">
        <v>61</v>
      </c>
      <c r="C104" s="62" t="n">
        <f aca="false">IF((C100-D100)&gt;=0,ROUND(FLOOR((C100-D100),0.01),-2),ROUND(FLOOR((C100-D100),-0.01),-2))</f>
        <v>884500</v>
      </c>
      <c r="D104" s="59"/>
      <c r="E104" s="24"/>
      <c r="G104" s="60"/>
      <c r="H104" s="61" t="s">
        <v>61</v>
      </c>
      <c r="I104" s="62" t="n">
        <f aca="false">IF((I100-J100)&gt;=0,ROUND(FLOOR((I100-J100),0.01),-2),ROUND(FLOOR((I100-J100),-0.01),-2))</f>
        <v>884500</v>
      </c>
      <c r="J104" s="59"/>
      <c r="K104" s="24"/>
    </row>
    <row r="105" customFormat="false" ht="14.25" hidden="false" customHeight="true" outlineLevel="0" collapsed="false">
      <c r="A105" s="63" t="s">
        <v>62</v>
      </c>
      <c r="B105" s="64" t="n">
        <v>63</v>
      </c>
      <c r="C105" s="62"/>
      <c r="D105" s="59"/>
      <c r="E105" s="24"/>
      <c r="G105" s="60" t="str">
        <f aca="false">A105</f>
        <v>Congé restant (en jours)</v>
      </c>
      <c r="H105" s="64" t="n">
        <f aca="false">B105</f>
        <v>63</v>
      </c>
      <c r="I105" s="62"/>
      <c r="J105" s="59"/>
      <c r="K105" s="24"/>
    </row>
    <row r="106" customFormat="false" ht="19.4" hidden="false" customHeight="true" outlineLevel="0" collapsed="false">
      <c r="A106" s="82" t="s">
        <v>78</v>
      </c>
      <c r="B106" s="66" t="n">
        <v>0</v>
      </c>
      <c r="C106" s="67"/>
      <c r="D106" s="59"/>
      <c r="E106" s="68"/>
      <c r="G106" s="83" t="str">
        <f aca="false">A106</f>
        <v>Congé ouvert pour 2024:</v>
      </c>
      <c r="H106" s="66" t="n">
        <f aca="false">B106</f>
        <v>0</v>
      </c>
      <c r="I106" s="67"/>
      <c r="J106" s="59"/>
      <c r="K106" s="68"/>
    </row>
    <row r="107" customFormat="false" ht="13.8" hidden="false" customHeight="false" outlineLevel="0" collapsed="false">
      <c r="A107" s="70"/>
      <c r="B107" s="71"/>
      <c r="C107" s="72"/>
      <c r="D107" s="73"/>
      <c r="E107" s="24"/>
      <c r="G107" s="74"/>
      <c r="H107" s="71"/>
      <c r="I107" s="72"/>
      <c r="J107" s="73"/>
      <c r="K107" s="24"/>
    </row>
    <row r="108" customFormat="false" ht="13.8" hidden="false" customHeight="false" outlineLevel="0" collapsed="false">
      <c r="A108" s="1" t="s">
        <v>64</v>
      </c>
      <c r="B108" s="59"/>
      <c r="C108" s="75" t="s">
        <v>79</v>
      </c>
      <c r="E108" s="24"/>
      <c r="G108" s="76" t="s">
        <v>64</v>
      </c>
      <c r="H108" s="59"/>
      <c r="I108" s="75" t="s">
        <v>79</v>
      </c>
      <c r="K108" s="24"/>
    </row>
    <row r="109" customFormat="false" ht="13.8" hidden="false" customHeight="false" outlineLevel="0" collapsed="false">
      <c r="B109" s="59"/>
      <c r="C109" s="75"/>
      <c r="E109" s="24"/>
      <c r="G109" s="76"/>
      <c r="H109" s="59"/>
      <c r="I109" s="75"/>
      <c r="K109" s="24"/>
    </row>
    <row r="110" customFormat="false" ht="13.8" hidden="false" customHeight="false" outlineLevel="0" collapsed="false">
      <c r="B110" s="59"/>
      <c r="C110" s="75"/>
      <c r="E110" s="24"/>
      <c r="G110" s="76"/>
      <c r="H110" s="59"/>
      <c r="I110" s="75"/>
      <c r="K110" s="24"/>
    </row>
    <row r="111" customFormat="false" ht="13.8" hidden="false" customHeight="false" outlineLevel="0" collapsed="false">
      <c r="B111" s="59"/>
      <c r="C111" s="75"/>
      <c r="E111" s="24"/>
      <c r="G111" s="76"/>
      <c r="H111" s="59"/>
      <c r="I111" s="75"/>
      <c r="K111" s="24"/>
    </row>
    <row r="112" customFormat="false" ht="13.8" hidden="false" customHeight="false" outlineLevel="0" collapsed="false">
      <c r="A112" s="77"/>
      <c r="B112" s="78"/>
      <c r="C112" s="79"/>
      <c r="D112" s="26"/>
      <c r="E112" s="28"/>
      <c r="G112" s="80"/>
      <c r="H112" s="78"/>
      <c r="I112" s="79"/>
      <c r="J112" s="26"/>
      <c r="K112" s="28"/>
    </row>
    <row r="115" customFormat="false" ht="21" hidden="false" customHeight="true" outlineLevel="0" collapsed="false">
      <c r="D115" s="4"/>
      <c r="J115" s="4"/>
    </row>
    <row r="116" customFormat="false" ht="13.8" hidden="false" customHeight="false" outlineLevel="0" collapsed="false">
      <c r="D116" s="4"/>
      <c r="E116" s="5"/>
      <c r="J116" s="4"/>
      <c r="K116" s="5"/>
    </row>
    <row r="117" customFormat="false" ht="13.8" hidden="false" customHeight="false" outlineLevel="0" collapsed="false">
      <c r="D117" s="4" t="s">
        <v>0</v>
      </c>
      <c r="J117" s="4" t="s">
        <v>0</v>
      </c>
    </row>
    <row r="118" customFormat="false" ht="13.8" hidden="false" customHeight="false" outlineLevel="0" collapsed="false">
      <c r="A118" s="6" t="s">
        <v>1</v>
      </c>
      <c r="D118" s="2" t="str">
        <f aca="false">D3</f>
        <v>Période  du 01/10/2024 au 31/10/2024</v>
      </c>
      <c r="G118" s="6" t="str">
        <f aca="false">A118</f>
        <v>1er Étage Immeuble S2 Morarano Alarobia</v>
      </c>
      <c r="J118" s="2" t="str">
        <f aca="false">D3</f>
        <v>Période  du 01/10/2024 au 31/10/2024</v>
      </c>
    </row>
    <row r="119" customFormat="false" ht="13.8" hidden="false" customHeight="false" outlineLevel="0" collapsed="false">
      <c r="A119" s="7" t="s">
        <v>3</v>
      </c>
      <c r="G119" s="7" t="s">
        <v>3</v>
      </c>
    </row>
    <row r="120" customFormat="false" ht="13.8" hidden="false" customHeight="false" outlineLevel="0" collapsed="false">
      <c r="A120" s="8" t="s">
        <v>4</v>
      </c>
      <c r="G120" s="8" t="s">
        <v>4</v>
      </c>
    </row>
    <row r="121" customFormat="false" ht="20.1" hidden="false" customHeight="true" outlineLevel="0" collapsed="false">
      <c r="A121" s="9" t="s">
        <v>80</v>
      </c>
      <c r="B121" s="10"/>
      <c r="C121" s="11" t="s">
        <v>6</v>
      </c>
      <c r="D121" s="11"/>
      <c r="E121" s="12" t="n">
        <f aca="false">E6</f>
        <v>27</v>
      </c>
      <c r="G121" s="9" t="s">
        <v>80</v>
      </c>
      <c r="H121" s="10"/>
      <c r="I121" s="11" t="s">
        <v>6</v>
      </c>
      <c r="J121" s="11"/>
      <c r="K121" s="12" t="n">
        <f aca="false">K6</f>
        <v>27</v>
      </c>
    </row>
    <row r="122" customFormat="false" ht="18" hidden="false" customHeight="true" outlineLevel="0" collapsed="false">
      <c r="A122" s="13" t="s">
        <v>81</v>
      </c>
      <c r="C122" s="14" t="s">
        <v>8</v>
      </c>
      <c r="D122" s="14"/>
      <c r="E122" s="15" t="n">
        <f aca="false">E7</f>
        <v>27</v>
      </c>
      <c r="G122" s="13" t="s">
        <v>81</v>
      </c>
      <c r="I122" s="14" t="s">
        <v>8</v>
      </c>
      <c r="J122" s="14"/>
      <c r="K122" s="15" t="n">
        <f aca="false">K7</f>
        <v>27</v>
      </c>
    </row>
    <row r="123" customFormat="false" ht="17.1" hidden="false" customHeight="true" outlineLevel="0" collapsed="false">
      <c r="A123" s="13" t="s">
        <v>82</v>
      </c>
      <c r="B123" s="84" t="s">
        <v>83</v>
      </c>
      <c r="C123" s="14" t="s">
        <v>10</v>
      </c>
      <c r="D123" s="14"/>
      <c r="E123" s="15" t="n">
        <f aca="false">E8</f>
        <v>31</v>
      </c>
      <c r="G123" s="13" t="s">
        <v>82</v>
      </c>
      <c r="H123" s="84" t="s">
        <v>83</v>
      </c>
      <c r="I123" s="14" t="s">
        <v>10</v>
      </c>
      <c r="J123" s="14"/>
      <c r="K123" s="15" t="n">
        <f aca="false">K8</f>
        <v>31</v>
      </c>
    </row>
    <row r="124" customFormat="false" ht="19.5" hidden="false" customHeight="true" outlineLevel="0" collapsed="false">
      <c r="A124" s="13" t="s">
        <v>84</v>
      </c>
      <c r="B124" s="17"/>
      <c r="C124" s="18" t="s">
        <v>12</v>
      </c>
      <c r="D124" s="19"/>
      <c r="E124" s="20" t="n">
        <f aca="false">E9</f>
        <v>45566</v>
      </c>
      <c r="F124" s="6"/>
      <c r="G124" s="13" t="s">
        <v>84</v>
      </c>
      <c r="H124" s="17"/>
      <c r="I124" s="18" t="s">
        <v>12</v>
      </c>
      <c r="J124" s="19"/>
      <c r="K124" s="20" t="n">
        <f aca="false"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="6" customFormat="true" ht="13.8" hidden="false" customHeight="false" outlineLevel="0" collapsed="false">
      <c r="A125" s="22" t="s">
        <v>85</v>
      </c>
      <c r="B125" s="2"/>
      <c r="C125" s="23" t="s">
        <v>14</v>
      </c>
      <c r="D125" s="14"/>
      <c r="E125" s="20" t="n">
        <f aca="false">E10</f>
        <v>45596</v>
      </c>
      <c r="F125" s="2"/>
      <c r="G125" s="22" t="s">
        <v>85</v>
      </c>
      <c r="H125" s="2"/>
      <c r="I125" s="23" t="s">
        <v>14</v>
      </c>
      <c r="J125" s="14"/>
      <c r="K125" s="20" t="n">
        <f aca="false"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customFormat="false" ht="13.8" hidden="false" customHeight="false" outlineLevel="0" collapsed="false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customFormat="false" ht="13.8" hidden="false" customHeight="false" outlineLevel="0" collapsed="false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customFormat="false" ht="13.8" hidden="false" customHeight="false" outlineLevel="0" collapsed="false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customFormat="false" ht="13.8" hidden="false" customHeight="false" outlineLevel="0" collapsed="false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customFormat="false" ht="13.8" hidden="false" customHeight="false" outlineLevel="0" collapsed="false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customFormat="false" ht="20.25" hidden="false" customHeight="true" outlineLevel="0" collapsed="false">
      <c r="A132" s="34" t="s">
        <v>89</v>
      </c>
      <c r="B132" s="35"/>
      <c r="C132" s="36" t="n">
        <f aca="false">'Etat paie OCTOBRE 2024'!E11</f>
        <v>238152.656781861</v>
      </c>
      <c r="D132" s="37"/>
      <c r="E132" s="24"/>
      <c r="G132" s="38" t="str">
        <f aca="false">A132</f>
        <v>Salaire de base  Ar 300 000</v>
      </c>
      <c r="H132" s="35"/>
      <c r="I132" s="36" t="n">
        <f aca="false">C132</f>
        <v>238152.656781861</v>
      </c>
      <c r="J132" s="37"/>
      <c r="K132" s="24" t="n">
        <f aca="false">E132</f>
        <v>0</v>
      </c>
    </row>
    <row r="133" customFormat="false" ht="20.25" hidden="false" customHeight="true" outlineLevel="0" collapsed="false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customFormat="false" ht="20.25" hidden="false" customHeight="true" outlineLevel="0" collapsed="false">
      <c r="A134" s="44" t="s">
        <v>29</v>
      </c>
      <c r="B134" s="42"/>
      <c r="C134" s="41" t="n">
        <f aca="false">'Etat paie OCTOBRE 2024'!I11</f>
        <v>0</v>
      </c>
      <c r="D134" s="42"/>
      <c r="E134" s="24"/>
      <c r="G134" s="45" t="s">
        <v>29</v>
      </c>
      <c r="H134" s="42"/>
      <c r="I134" s="41" t="n">
        <f aca="false">C134</f>
        <v>0</v>
      </c>
      <c r="J134" s="42"/>
      <c r="K134" s="24" t="n">
        <f aca="false">E134</f>
        <v>0</v>
      </c>
    </row>
    <row r="135" customFormat="false" ht="20.25" hidden="false" customHeight="true" outlineLevel="0" collapsed="false">
      <c r="A135" s="44" t="s">
        <v>30</v>
      </c>
      <c r="B135" s="42"/>
      <c r="C135" s="41" t="n">
        <f aca="false">'Etat paie OCTOBRE 2024'!J11</f>
        <v>0</v>
      </c>
      <c r="D135" s="42"/>
      <c r="E135" s="24"/>
      <c r="G135" s="45" t="s">
        <v>30</v>
      </c>
      <c r="H135" s="42"/>
      <c r="I135" s="41" t="n">
        <f aca="false">C135</f>
        <v>0</v>
      </c>
      <c r="J135" s="42"/>
      <c r="K135" s="24"/>
    </row>
    <row r="136" customFormat="false" ht="20.25" hidden="false" customHeight="true" outlineLevel="0" collapsed="false">
      <c r="A136" s="44" t="s">
        <v>31</v>
      </c>
      <c r="B136" s="42"/>
      <c r="C136" s="41" t="n">
        <f aca="false">'Etat paie OCTOBRE 2024'!H11</f>
        <v>0</v>
      </c>
      <c r="D136" s="42"/>
      <c r="E136" s="24"/>
      <c r="G136" s="45" t="s">
        <v>31</v>
      </c>
      <c r="H136" s="42"/>
      <c r="I136" s="41" t="n">
        <f aca="false">C136</f>
        <v>0</v>
      </c>
      <c r="J136" s="42"/>
      <c r="K136" s="24"/>
    </row>
    <row r="137" customFormat="false" ht="20.25" hidden="false" customHeight="true" outlineLevel="0" collapsed="false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customFormat="false" ht="20.25" hidden="false" customHeight="true" outlineLevel="0" collapsed="false">
      <c r="A138" s="44" t="s">
        <v>33</v>
      </c>
      <c r="B138" s="42" t="n">
        <v>21</v>
      </c>
      <c r="C138" s="41" t="n">
        <f aca="false">+'Etat paie OCTOBRE 2024'!K11</f>
        <v>50400</v>
      </c>
      <c r="D138" s="42"/>
      <c r="E138" s="24"/>
      <c r="G138" s="45" t="s">
        <v>33</v>
      </c>
      <c r="H138" s="42" t="n">
        <f aca="false">+B138</f>
        <v>21</v>
      </c>
      <c r="I138" s="41" t="n">
        <f aca="false">+C138</f>
        <v>50400</v>
      </c>
      <c r="J138" s="42"/>
      <c r="K138" s="24"/>
    </row>
    <row r="139" customFormat="false" ht="20.25" hidden="false" customHeight="true" outlineLevel="0" collapsed="false">
      <c r="A139" s="44" t="s">
        <v>34</v>
      </c>
      <c r="B139" s="42"/>
      <c r="C139" s="41" t="n">
        <f aca="false">'Etat paie OCTOBRE 2024'!L11</f>
        <v>0</v>
      </c>
      <c r="D139" s="42"/>
      <c r="E139" s="24"/>
      <c r="G139" s="45" t="s">
        <v>34</v>
      </c>
      <c r="H139" s="42" t="n">
        <f aca="false">B139</f>
        <v>0</v>
      </c>
      <c r="I139" s="41" t="n">
        <f aca="false">C139</f>
        <v>0</v>
      </c>
      <c r="J139" s="42"/>
      <c r="K139" s="24"/>
    </row>
    <row r="140" customFormat="false" ht="20.25" hidden="false" customHeight="true" outlineLevel="0" collapsed="false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customFormat="false" ht="19.35" hidden="false" customHeight="true" outlineLevel="0" collapsed="false">
      <c r="A141" s="44" t="s">
        <v>36</v>
      </c>
      <c r="B141" s="42"/>
      <c r="C141" s="41" t="n">
        <f aca="false">'Etat paie OCTOBRE 2024'!R11</f>
        <v>200000</v>
      </c>
      <c r="D141" s="42"/>
      <c r="E141" s="24"/>
      <c r="G141" s="45" t="s">
        <v>36</v>
      </c>
      <c r="H141" s="42"/>
      <c r="I141" s="41" t="n">
        <f aca="false">C141</f>
        <v>200000</v>
      </c>
      <c r="J141" s="42"/>
      <c r="K141" s="24" t="n">
        <f aca="false">E141</f>
        <v>0</v>
      </c>
    </row>
    <row r="142" customFormat="false" ht="20.25" hidden="false" customHeight="true" outlineLevel="0" collapsed="false">
      <c r="A142" s="44" t="s">
        <v>37</v>
      </c>
      <c r="B142" s="42"/>
      <c r="C142" s="41" t="n">
        <f aca="false">'Etat paie OCTOBRE 2024'!F11</f>
        <v>0</v>
      </c>
      <c r="D142" s="42"/>
      <c r="E142" s="24"/>
      <c r="G142" s="45" t="s">
        <v>37</v>
      </c>
      <c r="H142" s="42"/>
      <c r="I142" s="41" t="n">
        <f aca="false">C142</f>
        <v>0</v>
      </c>
      <c r="J142" s="42"/>
      <c r="K142" s="24"/>
    </row>
    <row r="143" customFormat="false" ht="20.25" hidden="false" customHeight="true" outlineLevel="0" collapsed="false">
      <c r="A143" s="44" t="s">
        <v>38</v>
      </c>
      <c r="B143" s="42"/>
      <c r="C143" s="41" t="n">
        <f aca="false">'Etat paie OCTOBRE 2024'!G11</f>
        <v>27058.2126579357</v>
      </c>
      <c r="D143" s="42"/>
      <c r="E143" s="24"/>
      <c r="G143" s="45" t="s">
        <v>38</v>
      </c>
      <c r="H143" s="42"/>
      <c r="I143" s="41" t="n">
        <f aca="false">C143</f>
        <v>27058.2126579357</v>
      </c>
      <c r="J143" s="42"/>
      <c r="K143" s="24" t="n">
        <f aca="false">E143</f>
        <v>0</v>
      </c>
    </row>
    <row r="144" customFormat="false" ht="20.25" hidden="false" customHeight="true" outlineLevel="0" collapsed="false">
      <c r="A144" s="44" t="s">
        <v>40</v>
      </c>
      <c r="B144" s="42"/>
      <c r="C144" s="41" t="n">
        <f aca="false">'Etat paie OCTOBRE 2024'!O11</f>
        <v>0</v>
      </c>
      <c r="D144" s="42"/>
      <c r="E144" s="24"/>
      <c r="G144" s="45" t="s">
        <v>40</v>
      </c>
      <c r="H144" s="42"/>
      <c r="I144" s="41" t="n">
        <f aca="false">C144</f>
        <v>0</v>
      </c>
      <c r="J144" s="42"/>
      <c r="K144" s="24"/>
    </row>
    <row r="145" customFormat="false" ht="20.25" hidden="false" customHeight="true" outlineLevel="0" collapsed="false">
      <c r="A145" s="44" t="s">
        <v>41</v>
      </c>
      <c r="B145" s="42"/>
      <c r="C145" s="41" t="n">
        <f aca="false">'Etat paie OCTOBRE 2024'!P11</f>
        <v>0</v>
      </c>
      <c r="D145" s="42"/>
      <c r="E145" s="24"/>
      <c r="G145" s="45" t="s">
        <v>41</v>
      </c>
      <c r="H145" s="42"/>
      <c r="I145" s="41" t="n">
        <f aca="false">C145</f>
        <v>0</v>
      </c>
      <c r="J145" s="42"/>
      <c r="K145" s="24"/>
    </row>
    <row r="146" customFormat="false" ht="20.25" hidden="false" customHeight="true" outlineLevel="0" collapsed="false">
      <c r="A146" s="44" t="s">
        <v>42</v>
      </c>
      <c r="B146" s="42"/>
      <c r="C146" s="41" t="n">
        <f aca="false">'Etat paie OCTOBRE 2024'!Q11</f>
        <v>100000</v>
      </c>
      <c r="D146" s="42"/>
      <c r="E146" s="24" t="s">
        <v>43</v>
      </c>
      <c r="G146" s="45" t="s">
        <v>42</v>
      </c>
      <c r="H146" s="42"/>
      <c r="I146" s="41" t="n">
        <f aca="false">C146</f>
        <v>100000</v>
      </c>
      <c r="J146" s="42"/>
      <c r="K146" s="24"/>
    </row>
    <row r="147" customFormat="false" ht="20.25" hidden="false" customHeight="true" outlineLevel="0" collapsed="false">
      <c r="A147" s="39" t="s">
        <v>44</v>
      </c>
      <c r="B147" s="42"/>
      <c r="C147" s="41" t="n">
        <f aca="false">'Etat paie OCTOBRE 2024'!N11</f>
        <v>99315.418572982</v>
      </c>
      <c r="D147" s="42"/>
      <c r="E147" s="24"/>
      <c r="G147" s="43" t="s">
        <v>44</v>
      </c>
      <c r="H147" s="42"/>
      <c r="I147" s="41" t="n">
        <f aca="false">C147</f>
        <v>99315.418572982</v>
      </c>
      <c r="J147" s="42"/>
      <c r="K147" s="24"/>
    </row>
    <row r="148" customFormat="false" ht="20.25" hidden="false" customHeight="true" outlineLevel="0" collapsed="false">
      <c r="A148" s="39" t="s">
        <v>46</v>
      </c>
      <c r="B148" s="42"/>
      <c r="C148" s="41" t="n">
        <f aca="false">'Etat paie OCTOBRE 2024'!M11</f>
        <v>0</v>
      </c>
      <c r="D148" s="42"/>
      <c r="E148" s="24"/>
      <c r="G148" s="43" t="s">
        <v>46</v>
      </c>
      <c r="H148" s="42"/>
      <c r="I148" s="41" t="n">
        <f aca="false">C148</f>
        <v>0</v>
      </c>
      <c r="J148" s="42"/>
      <c r="K148" s="24"/>
    </row>
    <row r="149" customFormat="false" ht="20.25" hidden="false" customHeight="true" outlineLevel="0" collapsed="false">
      <c r="A149" s="46" t="s">
        <v>47</v>
      </c>
      <c r="B149" s="42"/>
      <c r="C149" s="41"/>
      <c r="D149" s="49" t="n">
        <f aca="false">C158*1%</f>
        <v>7149.26288012779</v>
      </c>
      <c r="E149" s="24"/>
      <c r="G149" s="47" t="s">
        <v>47</v>
      </c>
      <c r="H149" s="42"/>
      <c r="I149" s="41"/>
      <c r="J149" s="49" t="n">
        <f aca="false">I158*1%</f>
        <v>7149.26288012779</v>
      </c>
      <c r="K149" s="24"/>
    </row>
    <row r="150" customFormat="false" ht="20.25" hidden="false" customHeight="true" outlineLevel="0" collapsed="false">
      <c r="A150" s="46" t="s">
        <v>48</v>
      </c>
      <c r="B150" s="42"/>
      <c r="C150" s="41"/>
      <c r="D150" s="41" t="n">
        <f aca="false">+C158*1%</f>
        <v>7149.26288012779</v>
      </c>
      <c r="E150" s="24"/>
      <c r="G150" s="47" t="s">
        <v>48</v>
      </c>
      <c r="H150" s="42"/>
      <c r="I150" s="41"/>
      <c r="J150" s="41" t="n">
        <f aca="false">+I158*1%</f>
        <v>7149.26288012779</v>
      </c>
      <c r="K150" s="24"/>
    </row>
    <row r="151" customFormat="false" ht="20.25" hidden="false" customHeight="true" outlineLevel="0" collapsed="false">
      <c r="A151" s="46" t="s">
        <v>49</v>
      </c>
      <c r="B151" s="49" t="n">
        <f aca="false">+C158-D149-D150</f>
        <v>700627.762252523</v>
      </c>
      <c r="C151" s="41"/>
      <c r="D151" s="42"/>
      <c r="E151" s="24"/>
      <c r="G151" s="47" t="s">
        <v>49</v>
      </c>
      <c r="H151" s="49" t="n">
        <f aca="false">+I158-J149-J150</f>
        <v>700627.762252523</v>
      </c>
      <c r="I151" s="41"/>
      <c r="J151" s="42"/>
      <c r="K151" s="24"/>
    </row>
    <row r="152" customFormat="false" ht="20.25" hidden="false" customHeight="true" outlineLevel="0" collapsed="false">
      <c r="A152" s="46" t="s">
        <v>50</v>
      </c>
      <c r="B152" s="49" t="n">
        <f aca="false">D154+4000</f>
        <v>45625.5524505047</v>
      </c>
      <c r="C152" s="41"/>
      <c r="D152" s="42"/>
      <c r="E152" s="24"/>
      <c r="G152" s="47" t="s">
        <v>50</v>
      </c>
      <c r="H152" s="49" t="n">
        <f aca="false">B152</f>
        <v>45625.5524505047</v>
      </c>
      <c r="I152" s="41"/>
      <c r="J152" s="42"/>
      <c r="K152" s="24"/>
    </row>
    <row r="153" customFormat="false" ht="20.25" hidden="false" customHeight="true" outlineLevel="0" collapsed="false">
      <c r="A153" s="46" t="s">
        <v>51</v>
      </c>
      <c r="B153" s="49" t="n">
        <v>2</v>
      </c>
      <c r="C153" s="41" t="n">
        <f aca="false">'Etat paie OCTOBRE 2024'!X11</f>
        <v>6000</v>
      </c>
      <c r="D153" s="42"/>
      <c r="E153" s="24"/>
      <c r="G153" s="47" t="s">
        <v>51</v>
      </c>
      <c r="H153" s="49" t="n">
        <f aca="false">B153</f>
        <v>2</v>
      </c>
      <c r="I153" s="41" t="n">
        <f aca="false">C153</f>
        <v>6000</v>
      </c>
      <c r="J153" s="42"/>
      <c r="K153" s="24"/>
    </row>
    <row r="154" customFormat="false" ht="20.25" hidden="false" customHeight="true" outlineLevel="0" collapsed="false">
      <c r="A154" s="46" t="s">
        <v>52</v>
      </c>
      <c r="B154" s="42"/>
      <c r="C154" s="41"/>
      <c r="D154" s="41" t="n">
        <f aca="false">'Etat paie OCTOBRE 2024'!Z11</f>
        <v>41625.5524505047</v>
      </c>
      <c r="E154" s="24"/>
      <c r="G154" s="47" t="s">
        <v>52</v>
      </c>
      <c r="H154" s="42"/>
      <c r="I154" s="41"/>
      <c r="J154" s="41" t="n">
        <f aca="false">D154</f>
        <v>41625.5524505047</v>
      </c>
      <c r="K154" s="24"/>
    </row>
    <row r="155" customFormat="false" ht="20.1" hidden="false" customHeight="true" outlineLevel="0" collapsed="false">
      <c r="A155" s="46" t="s">
        <v>53</v>
      </c>
      <c r="B155" s="42"/>
      <c r="C155" s="41"/>
      <c r="D155" s="41" t="n">
        <f aca="false">'Etat paie OCTOBRE 2024'!Y11</f>
        <v>300000</v>
      </c>
      <c r="E155" s="24"/>
      <c r="G155" s="47" t="s">
        <v>53</v>
      </c>
      <c r="H155" s="42"/>
      <c r="I155" s="41"/>
      <c r="J155" s="41" t="n">
        <f aca="false">D155</f>
        <v>300000</v>
      </c>
      <c r="K155" s="24" t="n">
        <f aca="false">E155</f>
        <v>0</v>
      </c>
    </row>
    <row r="156" customFormat="false" ht="20.1" hidden="false" customHeight="true" outlineLevel="0" collapsed="false">
      <c r="A156" s="46" t="s">
        <v>54</v>
      </c>
      <c r="B156" s="42"/>
      <c r="C156" s="41"/>
      <c r="D156" s="41" t="n">
        <f aca="false">'Etat paie OCTOBRE 2024'!AA11</f>
        <v>0</v>
      </c>
      <c r="E156" s="24"/>
      <c r="G156" s="47" t="str">
        <f aca="false">A156</f>
        <v>Remboursement</v>
      </c>
      <c r="H156" s="42"/>
      <c r="I156" s="41"/>
      <c r="J156" s="41"/>
      <c r="K156" s="24"/>
    </row>
    <row r="157" customFormat="false" ht="20.25" hidden="false" customHeight="true" outlineLevel="0" collapsed="false">
      <c r="A157" s="50" t="s">
        <v>55</v>
      </c>
      <c r="B157" s="51"/>
      <c r="C157" s="52"/>
      <c r="D157" s="52" t="n">
        <f aca="false">'Etat paie OCTOBRE 2024'!AB11</f>
        <v>0</v>
      </c>
      <c r="E157" s="24"/>
      <c r="G157" s="53" t="str">
        <f aca="false">A157</f>
        <v>Réajustement</v>
      </c>
      <c r="H157" s="51"/>
      <c r="I157" s="52"/>
      <c r="J157" s="52" t="n">
        <f aca="false">D157</f>
        <v>0</v>
      </c>
      <c r="K157" s="24" t="n">
        <f aca="false">E157</f>
        <v>0</v>
      </c>
    </row>
    <row r="158" customFormat="false" ht="20.25" hidden="false" customHeight="true" outlineLevel="0" collapsed="false">
      <c r="A158" s="54" t="s">
        <v>56</v>
      </c>
      <c r="B158" s="55" t="s">
        <v>57</v>
      </c>
      <c r="C158" s="36" t="n">
        <f aca="false">SUM(C132:C151)</f>
        <v>714926.288012779</v>
      </c>
      <c r="D158" s="56" t="n">
        <f aca="false">SUM(D149:D157)</f>
        <v>355924.07821076</v>
      </c>
      <c r="E158" s="24"/>
      <c r="G158" s="57" t="str">
        <f aca="false">A158</f>
        <v>RÈGLEMENT PAR:</v>
      </c>
      <c r="H158" s="55" t="s">
        <v>57</v>
      </c>
      <c r="I158" s="36" t="n">
        <f aca="false">SUM(I132:I151)</f>
        <v>714926.288012779</v>
      </c>
      <c r="J158" s="56" t="n">
        <f aca="false">SUM(J132:J157)</f>
        <v>355924.07821076</v>
      </c>
      <c r="K158" s="24"/>
    </row>
    <row r="159" customFormat="false" ht="20.25" hidden="false" customHeight="true" outlineLevel="0" collapsed="false">
      <c r="A159" s="58" t="s">
        <v>58</v>
      </c>
      <c r="B159" s="14"/>
      <c r="C159" s="42"/>
      <c r="D159" s="59"/>
      <c r="E159" s="24"/>
      <c r="G159" s="60" t="s">
        <v>58</v>
      </c>
      <c r="H159" s="14"/>
      <c r="I159" s="42"/>
      <c r="J159" s="59"/>
      <c r="K159" s="24"/>
    </row>
    <row r="160" customFormat="false" ht="20.25" hidden="false" customHeight="true" outlineLevel="0" collapsed="false">
      <c r="A160" s="44" t="s">
        <v>90</v>
      </c>
      <c r="B160" s="14"/>
      <c r="C160" s="42"/>
      <c r="D160" s="59"/>
      <c r="E160" s="24"/>
      <c r="G160" s="45" t="str">
        <f aca="false">A160</f>
        <v>Compte bancaire N° : 00006 00001 00000560677 79</v>
      </c>
      <c r="H160" s="14"/>
      <c r="I160" s="42"/>
      <c r="J160" s="59"/>
      <c r="K160" s="24"/>
    </row>
    <row r="161" customFormat="false" ht="20.25" hidden="false" customHeight="true" outlineLevel="0" collapsed="false">
      <c r="A161" s="58" t="str">
        <f aca="false">A46</f>
        <v>Espèce du:</v>
      </c>
      <c r="B161" s="14"/>
      <c r="C161" s="42"/>
      <c r="D161" s="59"/>
      <c r="E161" s="24"/>
      <c r="G161" s="60" t="str">
        <f aca="false">A46</f>
        <v>Espèce du:</v>
      </c>
      <c r="H161" s="14"/>
      <c r="I161" s="42"/>
      <c r="J161" s="59"/>
      <c r="K161" s="24"/>
    </row>
    <row r="162" customFormat="false" ht="17.1" hidden="false" customHeight="true" outlineLevel="0" collapsed="false">
      <c r="A162" s="58"/>
      <c r="B162" s="61" t="s">
        <v>61</v>
      </c>
      <c r="C162" s="62" t="n">
        <f aca="false">IF((C158-D158)&gt;=0,ROUND(FLOOR((C158-D158),0.01),-2),ROUND(FLOOR((C158-D158),-0.01),-2))</f>
        <v>359000</v>
      </c>
      <c r="D162" s="59"/>
      <c r="E162" s="24"/>
      <c r="G162" s="60"/>
      <c r="H162" s="61" t="s">
        <v>61</v>
      </c>
      <c r="I162" s="62" t="n">
        <f aca="false">IF((I158-J158)&gt;=0,ROUND(FLOOR((I158-J158),0.01),-2),ROUND(FLOOR((I158-J158),-0.01),-2))</f>
        <v>359000</v>
      </c>
      <c r="J162" s="59"/>
      <c r="K162" s="24"/>
    </row>
    <row r="163" customFormat="false" ht="15.75" hidden="false" customHeight="true" outlineLevel="0" collapsed="false">
      <c r="A163" s="63" t="s">
        <v>62</v>
      </c>
      <c r="B163" s="64" t="n">
        <v>34</v>
      </c>
      <c r="C163" s="62"/>
      <c r="D163" s="59"/>
      <c r="E163" s="24"/>
      <c r="G163" s="60" t="str">
        <f aca="false">+A163</f>
        <v>Congé restant (en jours)</v>
      </c>
      <c r="H163" s="64" t="n">
        <f aca="false">B163</f>
        <v>34</v>
      </c>
      <c r="I163" s="62"/>
      <c r="J163" s="59"/>
      <c r="K163" s="24"/>
    </row>
    <row r="164" customFormat="false" ht="12.75" hidden="false" customHeight="true" outlineLevel="0" collapsed="false">
      <c r="A164" s="65" t="s">
        <v>78</v>
      </c>
      <c r="B164" s="66" t="n">
        <v>11.5</v>
      </c>
      <c r="C164" s="67"/>
      <c r="D164" s="59"/>
      <c r="E164" s="68"/>
      <c r="G164" s="69" t="str">
        <f aca="false">A164</f>
        <v>Congé ouvert pour 2024:</v>
      </c>
      <c r="H164" s="66" t="n">
        <f aca="false">B164</f>
        <v>11.5</v>
      </c>
      <c r="I164" s="67"/>
      <c r="J164" s="59"/>
      <c r="K164" s="68"/>
    </row>
    <row r="165" customFormat="false" ht="13.8" hidden="false" customHeight="false" outlineLevel="0" collapsed="false">
      <c r="A165" s="70"/>
      <c r="B165" s="71"/>
      <c r="C165" s="72"/>
      <c r="D165" s="73"/>
      <c r="E165" s="24"/>
      <c r="G165" s="74"/>
      <c r="H165" s="71"/>
      <c r="I165" s="72"/>
      <c r="J165" s="73"/>
      <c r="K165" s="24"/>
    </row>
    <row r="166" customFormat="false" ht="13.8" hidden="false" customHeight="false" outlineLevel="0" collapsed="false">
      <c r="A166" s="1" t="s">
        <v>64</v>
      </c>
      <c r="B166" s="59"/>
      <c r="C166" s="75" t="s">
        <v>65</v>
      </c>
      <c r="E166" s="24"/>
      <c r="G166" s="76" t="s">
        <v>64</v>
      </c>
      <c r="H166" s="59"/>
      <c r="I166" s="75" t="s">
        <v>65</v>
      </c>
      <c r="K166" s="24"/>
    </row>
    <row r="167" customFormat="false" ht="13.8" hidden="false" customHeight="false" outlineLevel="0" collapsed="false">
      <c r="B167" s="59"/>
      <c r="C167" s="75"/>
      <c r="E167" s="24"/>
      <c r="G167" s="76"/>
      <c r="H167" s="59"/>
      <c r="I167" s="75"/>
      <c r="K167" s="24"/>
    </row>
    <row r="168" customFormat="false" ht="13.8" hidden="false" customHeight="false" outlineLevel="0" collapsed="false">
      <c r="B168" s="59"/>
      <c r="C168" s="75"/>
      <c r="E168" s="24"/>
      <c r="G168" s="76"/>
      <c r="H168" s="59"/>
      <c r="I168" s="75"/>
      <c r="K168" s="24"/>
    </row>
    <row r="169" customFormat="false" ht="13.8" hidden="false" customHeight="false" outlineLevel="0" collapsed="false">
      <c r="B169" s="59"/>
      <c r="C169" s="75"/>
      <c r="E169" s="24"/>
      <c r="G169" s="76"/>
      <c r="H169" s="59"/>
      <c r="I169" s="75"/>
      <c r="K169" s="24"/>
    </row>
    <row r="170" customFormat="false" ht="13.8" hidden="false" customHeight="false" outlineLevel="0" collapsed="false">
      <c r="A170" s="77"/>
      <c r="B170" s="78"/>
      <c r="C170" s="79"/>
      <c r="D170" s="26"/>
      <c r="E170" s="28"/>
      <c r="G170" s="80"/>
      <c r="H170" s="78"/>
      <c r="I170" s="79"/>
      <c r="J170" s="26"/>
      <c r="K170" s="28"/>
    </row>
    <row r="172" customFormat="false" ht="13.8" hidden="false" customHeight="false" outlineLevel="0" collapsed="false">
      <c r="D172" s="4"/>
      <c r="E172" s="5"/>
      <c r="J172" s="4"/>
      <c r="K172" s="5"/>
    </row>
    <row r="173" customFormat="false" ht="13.8" hidden="false" customHeight="false" outlineLevel="0" collapsed="false">
      <c r="D173" s="4" t="s">
        <v>0</v>
      </c>
      <c r="J173" s="4" t="s">
        <v>0</v>
      </c>
    </row>
    <row r="174" customFormat="false" ht="13.8" hidden="false" customHeight="false" outlineLevel="0" collapsed="false">
      <c r="A174" s="6" t="s">
        <v>91</v>
      </c>
      <c r="D174" s="2" t="str">
        <f aca="false">D3</f>
        <v>Période  du 01/10/2024 au 31/10/2024</v>
      </c>
      <c r="G174" s="6" t="s">
        <v>91</v>
      </c>
      <c r="J174" s="2" t="str">
        <f aca="false">J60</f>
        <v>Période  du 01/10/2024 au 31/10/2024</v>
      </c>
    </row>
    <row r="175" customFormat="false" ht="13.8" hidden="false" customHeight="false" outlineLevel="0" collapsed="false">
      <c r="A175" s="7" t="s">
        <v>3</v>
      </c>
      <c r="G175" s="7" t="s">
        <v>3</v>
      </c>
    </row>
    <row r="176" customFormat="false" ht="13.8" hidden="false" customHeight="false" outlineLevel="0" collapsed="false">
      <c r="A176" s="8" t="s">
        <v>4</v>
      </c>
      <c r="G176" s="8" t="s">
        <v>4</v>
      </c>
    </row>
    <row r="177" customFormat="false" ht="19.35" hidden="false" customHeight="true" outlineLevel="0" collapsed="false">
      <c r="A177" s="9" t="s">
        <v>92</v>
      </c>
      <c r="B177" s="10"/>
      <c r="C177" s="11" t="s">
        <v>6</v>
      </c>
      <c r="D177" s="11"/>
      <c r="E177" s="12" t="n">
        <f aca="false">E6</f>
        <v>27</v>
      </c>
      <c r="G177" s="9" t="s">
        <v>92</v>
      </c>
      <c r="H177" s="10"/>
      <c r="I177" s="11" t="s">
        <v>6</v>
      </c>
      <c r="J177" s="11"/>
      <c r="K177" s="12" t="n">
        <f aca="false">K6</f>
        <v>27</v>
      </c>
    </row>
    <row r="178" customFormat="false" ht="18" hidden="false" customHeight="true" outlineLevel="0" collapsed="false">
      <c r="A178" s="13" t="s">
        <v>93</v>
      </c>
      <c r="C178" s="14" t="s">
        <v>8</v>
      </c>
      <c r="D178" s="14"/>
      <c r="E178" s="15" t="n">
        <f aca="false">E7</f>
        <v>27</v>
      </c>
      <c r="G178" s="13" t="s">
        <v>93</v>
      </c>
      <c r="I178" s="14" t="s">
        <v>8</v>
      </c>
      <c r="J178" s="14"/>
      <c r="K178" s="15" t="n">
        <f aca="false">K7</f>
        <v>27</v>
      </c>
    </row>
    <row r="179" customFormat="false" ht="20.1" hidden="false" customHeight="true" outlineLevel="0" collapsed="false">
      <c r="A179" s="13" t="s">
        <v>94</v>
      </c>
      <c r="B179" s="85" t="s">
        <v>95</v>
      </c>
      <c r="C179" s="14" t="s">
        <v>10</v>
      </c>
      <c r="D179" s="14"/>
      <c r="E179" s="15" t="n">
        <f aca="false">E8</f>
        <v>31</v>
      </c>
      <c r="G179" s="13" t="s">
        <v>94</v>
      </c>
      <c r="H179" s="85" t="s">
        <v>95</v>
      </c>
      <c r="I179" s="14" t="s">
        <v>10</v>
      </c>
      <c r="J179" s="14"/>
      <c r="K179" s="15" t="n">
        <f aca="false">K8</f>
        <v>31</v>
      </c>
    </row>
    <row r="180" customFormat="false" ht="14.85" hidden="false" customHeight="true" outlineLevel="0" collapsed="false">
      <c r="A180" s="13" t="s">
        <v>96</v>
      </c>
      <c r="B180" s="17"/>
      <c r="C180" s="18" t="s">
        <v>12</v>
      </c>
      <c r="D180" s="19"/>
      <c r="E180" s="20" t="n">
        <f aca="false">E9</f>
        <v>45566</v>
      </c>
      <c r="F180" s="6"/>
      <c r="G180" s="13" t="s">
        <v>96</v>
      </c>
      <c r="H180" s="17"/>
      <c r="I180" s="18" t="s">
        <v>12</v>
      </c>
      <c r="J180" s="19"/>
      <c r="K180" s="20" t="n">
        <f aca="false"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="6" customFormat="true" ht="13.8" hidden="false" customHeight="false" outlineLevel="0" collapsed="false">
      <c r="A181" s="22" t="s">
        <v>97</v>
      </c>
      <c r="B181" s="2"/>
      <c r="C181" s="23" t="s">
        <v>98</v>
      </c>
      <c r="D181" s="14"/>
      <c r="E181" s="20" t="n">
        <f aca="false">E10</f>
        <v>45596</v>
      </c>
      <c r="F181" s="2"/>
      <c r="G181" s="22" t="s">
        <v>97</v>
      </c>
      <c r="H181" s="2"/>
      <c r="I181" s="23" t="s">
        <v>98</v>
      </c>
      <c r="J181" s="14"/>
      <c r="K181" s="20" t="n">
        <f aca="false"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customFormat="false" ht="13.8" hidden="false" customHeight="false" outlineLevel="0" collapsed="false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customFormat="false" ht="13.8" hidden="false" customHeight="false" outlineLevel="0" collapsed="false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customFormat="false" ht="13.8" hidden="false" customHeight="false" outlineLevel="0" collapsed="false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customFormat="false" ht="13.8" hidden="false" customHeight="false" outlineLevel="0" collapsed="false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customFormat="false" ht="13.8" hidden="false" customHeight="false" outlineLevel="0" collapsed="false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customFormat="false" ht="20.25" hidden="false" customHeight="true" outlineLevel="0" collapsed="false">
      <c r="A188" s="34" t="s">
        <v>89</v>
      </c>
      <c r="B188" s="35"/>
      <c r="C188" s="36" t="n">
        <f aca="false">'Etat paie OCTOBRE 2024'!E14</f>
        <v>300000</v>
      </c>
      <c r="D188" s="37"/>
      <c r="E188" s="24"/>
      <c r="G188" s="38" t="str">
        <f aca="false">A188</f>
        <v>Salaire de base  Ar 300 000</v>
      </c>
      <c r="H188" s="35"/>
      <c r="I188" s="36" t="n">
        <f aca="false">C188</f>
        <v>300000</v>
      </c>
      <c r="J188" s="37"/>
      <c r="K188" s="24" t="n">
        <f aca="false">E188</f>
        <v>0</v>
      </c>
    </row>
    <row r="189" customFormat="false" ht="20.25" hidden="false" customHeight="true" outlineLevel="0" collapsed="false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customFormat="false" ht="20.25" hidden="false" customHeight="true" outlineLevel="0" collapsed="false">
      <c r="A190" s="44" t="s">
        <v>29</v>
      </c>
      <c r="B190" s="42"/>
      <c r="C190" s="41" t="n">
        <f aca="false">'Etat paie OCTOBRE 2024'!I14</f>
        <v>55276.0630012116</v>
      </c>
      <c r="D190" s="42"/>
      <c r="E190" s="24"/>
      <c r="G190" s="45" t="s">
        <v>29</v>
      </c>
      <c r="H190" s="42"/>
      <c r="I190" s="41" t="n">
        <f aca="false">C190</f>
        <v>55276.0630012116</v>
      </c>
      <c r="J190" s="42"/>
      <c r="K190" s="24" t="n">
        <f aca="false">E190</f>
        <v>0</v>
      </c>
    </row>
    <row r="191" customFormat="false" ht="20.25" hidden="false" customHeight="true" outlineLevel="0" collapsed="false">
      <c r="A191" s="44" t="s">
        <v>30</v>
      </c>
      <c r="B191" s="42"/>
      <c r="C191" s="41" t="n">
        <f aca="false">'Etat paie OCTOBRE 2024'!J14</f>
        <v>0</v>
      </c>
      <c r="D191" s="42"/>
      <c r="E191" s="24"/>
      <c r="G191" s="45" t="s">
        <v>30</v>
      </c>
      <c r="H191" s="42"/>
      <c r="I191" s="41" t="n">
        <f aca="false">C191</f>
        <v>0</v>
      </c>
      <c r="J191" s="42"/>
      <c r="K191" s="24"/>
    </row>
    <row r="192" customFormat="false" ht="20.25" hidden="false" customHeight="true" outlineLevel="0" collapsed="false">
      <c r="A192" s="44" t="s">
        <v>31</v>
      </c>
      <c r="B192" s="42"/>
      <c r="C192" s="41" t="n">
        <f aca="false">'Etat paie OCTOBRE 2024'!H14</f>
        <v>0</v>
      </c>
      <c r="D192" s="42"/>
      <c r="E192" s="24"/>
      <c r="G192" s="45" t="s">
        <v>31</v>
      </c>
      <c r="H192" s="42"/>
      <c r="I192" s="41" t="n">
        <f aca="false">C192</f>
        <v>0</v>
      </c>
      <c r="J192" s="42"/>
      <c r="K192" s="24"/>
    </row>
    <row r="193" customFormat="false" ht="20.25" hidden="false" customHeight="true" outlineLevel="0" collapsed="false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customFormat="false" ht="20.25" hidden="false" customHeight="true" outlineLevel="0" collapsed="false">
      <c r="A194" s="44" t="s">
        <v>33</v>
      </c>
      <c r="B194" s="42" t="n">
        <v>22</v>
      </c>
      <c r="C194" s="41" t="n">
        <f aca="false">+'Etat paie OCTOBRE 2024'!K14</f>
        <v>52800</v>
      </c>
      <c r="D194" s="42"/>
      <c r="E194" s="24"/>
      <c r="G194" s="45" t="s">
        <v>33</v>
      </c>
      <c r="H194" s="42" t="n">
        <f aca="false">B194</f>
        <v>22</v>
      </c>
      <c r="I194" s="41" t="n">
        <f aca="false">C194</f>
        <v>52800</v>
      </c>
      <c r="J194" s="42"/>
      <c r="K194" s="24"/>
    </row>
    <row r="195" customFormat="false" ht="20.25" hidden="false" customHeight="true" outlineLevel="0" collapsed="false">
      <c r="A195" s="44" t="s">
        <v>34</v>
      </c>
      <c r="B195" s="42"/>
      <c r="C195" s="41" t="n">
        <f aca="false">'Etat paie OCTOBRE 2024'!L14</f>
        <v>28000</v>
      </c>
      <c r="D195" s="42"/>
      <c r="E195" s="24"/>
      <c r="G195" s="45" t="s">
        <v>34</v>
      </c>
      <c r="H195" s="42"/>
      <c r="I195" s="41" t="n">
        <f aca="false">C195</f>
        <v>28000</v>
      </c>
      <c r="J195" s="42"/>
      <c r="K195" s="24"/>
    </row>
    <row r="196" customFormat="false" ht="20.25" hidden="false" customHeight="true" outlineLevel="0" collapsed="false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customFormat="false" ht="20.1" hidden="false" customHeight="true" outlineLevel="0" collapsed="false">
      <c r="A197" s="44" t="s">
        <v>36</v>
      </c>
      <c r="B197" s="42"/>
      <c r="C197" s="41" t="n">
        <f aca="false">'Etat paie OCTOBRE 2024'!R14</f>
        <v>200000</v>
      </c>
      <c r="D197" s="42"/>
      <c r="E197" s="24"/>
      <c r="G197" s="45" t="s">
        <v>36</v>
      </c>
      <c r="H197" s="42"/>
      <c r="I197" s="41" t="n">
        <f aca="false">C197</f>
        <v>200000</v>
      </c>
      <c r="J197" s="42"/>
      <c r="K197" s="24" t="n">
        <f aca="false">E197</f>
        <v>0</v>
      </c>
    </row>
    <row r="198" customFormat="false" ht="20.25" hidden="false" customHeight="true" outlineLevel="0" collapsed="false">
      <c r="A198" s="44" t="s">
        <v>37</v>
      </c>
      <c r="B198" s="42"/>
      <c r="C198" s="41" t="n">
        <f aca="false">'Etat paie OCTOBRE 2024'!F14</f>
        <v>0</v>
      </c>
      <c r="D198" s="42"/>
      <c r="E198" s="24"/>
      <c r="G198" s="45" t="s">
        <v>37</v>
      </c>
      <c r="H198" s="42"/>
      <c r="I198" s="41" t="n">
        <f aca="false">C198</f>
        <v>0</v>
      </c>
      <c r="J198" s="42"/>
      <c r="K198" s="24"/>
    </row>
    <row r="199" customFormat="false" ht="20.25" hidden="false" customHeight="true" outlineLevel="0" collapsed="false">
      <c r="A199" s="44" t="s">
        <v>38</v>
      </c>
      <c r="B199" s="42"/>
      <c r="C199" s="41" t="n">
        <f aca="false">'Etat paie OCTOBRE 2024'!G14</f>
        <v>8697.28264005077</v>
      </c>
      <c r="D199" s="42"/>
      <c r="E199" s="24"/>
      <c r="G199" s="45" t="str">
        <f aca="false">A199</f>
        <v>Majoration week-end 50%</v>
      </c>
      <c r="H199" s="42"/>
      <c r="I199" s="41" t="n">
        <f aca="false">C199</f>
        <v>8697.28264005077</v>
      </c>
      <c r="J199" s="42"/>
      <c r="K199" s="24" t="n">
        <f aca="false">E199</f>
        <v>0</v>
      </c>
    </row>
    <row r="200" customFormat="false" ht="20.25" hidden="false" customHeight="true" outlineLevel="0" collapsed="false">
      <c r="A200" s="44" t="s">
        <v>40</v>
      </c>
      <c r="B200" s="42"/>
      <c r="C200" s="41" t="n">
        <f aca="false">'Etat paie OCTOBRE 2024'!O14</f>
        <v>0</v>
      </c>
      <c r="D200" s="42"/>
      <c r="E200" s="24"/>
      <c r="G200" s="45" t="str">
        <f aca="false">A200</f>
        <v>Exceptionnelles</v>
      </c>
      <c r="H200" s="42"/>
      <c r="I200" s="41" t="n">
        <f aca="false">C200</f>
        <v>0</v>
      </c>
      <c r="J200" s="42"/>
      <c r="K200" s="24"/>
    </row>
    <row r="201" customFormat="false" ht="20.25" hidden="false" customHeight="true" outlineLevel="0" collapsed="false">
      <c r="A201" s="44" t="s">
        <v>41</v>
      </c>
      <c r="B201" s="42"/>
      <c r="C201" s="41" t="n">
        <f aca="false">'Etat paie OCTOBRE 2024'!P14</f>
        <v>0</v>
      </c>
      <c r="D201" s="42"/>
      <c r="E201" s="24"/>
      <c r="G201" s="45" t="str">
        <f aca="false">A201</f>
        <v>Gratifications</v>
      </c>
      <c r="H201" s="42"/>
      <c r="I201" s="41" t="n">
        <f aca="false">C201</f>
        <v>0</v>
      </c>
      <c r="J201" s="42"/>
      <c r="K201" s="24"/>
    </row>
    <row r="202" customFormat="false" ht="20.25" hidden="false" customHeight="true" outlineLevel="0" collapsed="false">
      <c r="A202" s="44" t="s">
        <v>42</v>
      </c>
      <c r="B202" s="42"/>
      <c r="C202" s="41" t="n">
        <f aca="false">'Etat paie OCTOBRE 2024'!Q14</f>
        <v>100000</v>
      </c>
      <c r="D202" s="42"/>
      <c r="E202" s="24" t="s">
        <v>43</v>
      </c>
      <c r="G202" s="45" t="str">
        <f aca="false">A202</f>
        <v>Fonction</v>
      </c>
      <c r="H202" s="42"/>
      <c r="I202" s="41" t="n">
        <f aca="false">C202</f>
        <v>100000</v>
      </c>
      <c r="J202" s="42"/>
      <c r="K202" s="24" t="str">
        <f aca="false">E202</f>
        <v>Prime de fonction</v>
      </c>
    </row>
    <row r="203" customFormat="false" ht="20.25" hidden="false" customHeight="true" outlineLevel="0" collapsed="false">
      <c r="A203" s="39" t="s">
        <v>44</v>
      </c>
      <c r="B203" s="42"/>
      <c r="C203" s="41" t="n">
        <f aca="false">'Etat paie OCTOBRE 2024'!N14</f>
        <v>0</v>
      </c>
      <c r="D203" s="42"/>
      <c r="E203" s="24"/>
      <c r="G203" s="43" t="s">
        <v>44</v>
      </c>
      <c r="H203" s="42"/>
      <c r="I203" s="41" t="n">
        <f aca="false">C203</f>
        <v>0</v>
      </c>
      <c r="J203" s="42"/>
      <c r="K203" s="24"/>
    </row>
    <row r="204" customFormat="false" ht="20.25" hidden="false" customHeight="true" outlineLevel="0" collapsed="false">
      <c r="A204" s="39" t="s">
        <v>46</v>
      </c>
      <c r="B204" s="42"/>
      <c r="C204" s="41" t="n">
        <f aca="false">'Etat paie OCTOBRE 2024'!M14</f>
        <v>0</v>
      </c>
      <c r="D204" s="42"/>
      <c r="E204" s="24"/>
      <c r="G204" s="43" t="s">
        <v>46</v>
      </c>
      <c r="H204" s="42"/>
      <c r="I204" s="41" t="n">
        <f aca="false">C204</f>
        <v>0</v>
      </c>
      <c r="J204" s="42"/>
      <c r="K204" s="24"/>
    </row>
    <row r="205" customFormat="false" ht="20.25" hidden="false" customHeight="true" outlineLevel="0" collapsed="false">
      <c r="A205" s="46" t="s">
        <v>47</v>
      </c>
      <c r="B205" s="42"/>
      <c r="C205" s="41"/>
      <c r="D205" s="49" t="n">
        <f aca="false">C214*1%</f>
        <v>7447.73345641262</v>
      </c>
      <c r="E205" s="24"/>
      <c r="G205" s="47" t="s">
        <v>47</v>
      </c>
      <c r="H205" s="42"/>
      <c r="I205" s="41"/>
      <c r="J205" s="49" t="n">
        <f aca="false">I214*1%</f>
        <v>7447.73345641262</v>
      </c>
      <c r="K205" s="24"/>
    </row>
    <row r="206" customFormat="false" ht="20.25" hidden="false" customHeight="true" outlineLevel="0" collapsed="false">
      <c r="A206" s="46" t="s">
        <v>48</v>
      </c>
      <c r="B206" s="42"/>
      <c r="C206" s="41"/>
      <c r="D206" s="41" t="n">
        <f aca="false">+C214*1%</f>
        <v>7447.73345641262</v>
      </c>
      <c r="E206" s="24"/>
      <c r="G206" s="47" t="s">
        <v>48</v>
      </c>
      <c r="H206" s="42"/>
      <c r="I206" s="41"/>
      <c r="J206" s="41" t="n">
        <f aca="false">+I214*1%</f>
        <v>7447.73345641262</v>
      </c>
      <c r="K206" s="24"/>
    </row>
    <row r="207" customFormat="false" ht="20.25" hidden="false" customHeight="true" outlineLevel="0" collapsed="false">
      <c r="A207" s="46" t="s">
        <v>49</v>
      </c>
      <c r="B207" s="49" t="n">
        <f aca="false">+C214-D205-D206</f>
        <v>729877.878728437</v>
      </c>
      <c r="C207" s="41"/>
      <c r="D207" s="42"/>
      <c r="E207" s="24"/>
      <c r="G207" s="47" t="s">
        <v>49</v>
      </c>
      <c r="H207" s="49" t="n">
        <f aca="false">+I214-J205-J206</f>
        <v>729877.878728437</v>
      </c>
      <c r="I207" s="41"/>
      <c r="J207" s="42"/>
      <c r="K207" s="24"/>
    </row>
    <row r="208" customFormat="false" ht="20.25" hidden="false" customHeight="true" outlineLevel="0" collapsed="false">
      <c r="A208" s="46" t="s">
        <v>50</v>
      </c>
      <c r="B208" s="49" t="n">
        <f aca="false">'Etat paie OCTOBRE 2024'!Z14+'Etat paie OCTOBRE 2024'!X14</f>
        <v>53475.5757456874</v>
      </c>
      <c r="C208" s="41"/>
      <c r="D208" s="42"/>
      <c r="E208" s="24"/>
      <c r="G208" s="47" t="s">
        <v>50</v>
      </c>
      <c r="H208" s="49" t="n">
        <f aca="false">B208</f>
        <v>53475.5757456874</v>
      </c>
      <c r="I208" s="41"/>
      <c r="J208" s="42"/>
      <c r="K208" s="24"/>
    </row>
    <row r="209" customFormat="false" ht="20.25" hidden="false" customHeight="true" outlineLevel="0" collapsed="false">
      <c r="A209" s="46" t="s">
        <v>51</v>
      </c>
      <c r="B209" s="49"/>
      <c r="C209" s="41" t="n">
        <v>2000</v>
      </c>
      <c r="D209" s="42"/>
      <c r="E209" s="24"/>
      <c r="G209" s="47" t="s">
        <v>51</v>
      </c>
      <c r="H209" s="49"/>
      <c r="I209" s="41" t="n">
        <f aca="false">C209</f>
        <v>2000</v>
      </c>
      <c r="J209" s="42"/>
      <c r="K209" s="24"/>
    </row>
    <row r="210" customFormat="false" ht="20.25" hidden="false" customHeight="true" outlineLevel="0" collapsed="false">
      <c r="A210" s="46" t="s">
        <v>52</v>
      </c>
      <c r="B210" s="42"/>
      <c r="C210" s="41"/>
      <c r="D210" s="41" t="n">
        <f aca="false">+'Etat paie OCTOBRE 2024'!Z14</f>
        <v>51475.5757456874</v>
      </c>
      <c r="E210" s="24"/>
      <c r="G210" s="47" t="s">
        <v>52</v>
      </c>
      <c r="H210" s="42"/>
      <c r="I210" s="41"/>
      <c r="J210" s="41" t="n">
        <f aca="false">+D210</f>
        <v>51475.5757456874</v>
      </c>
      <c r="K210" s="24"/>
    </row>
    <row r="211" customFormat="false" ht="20.1" hidden="false" customHeight="true" outlineLevel="0" collapsed="false">
      <c r="A211" s="46" t="s">
        <v>53</v>
      </c>
      <c r="B211" s="42"/>
      <c r="C211" s="41"/>
      <c r="D211" s="41" t="n">
        <f aca="false">'Etat paie OCTOBRE 2024'!Y14</f>
        <v>300000</v>
      </c>
      <c r="E211" s="24"/>
      <c r="G211" s="47" t="s">
        <v>53</v>
      </c>
      <c r="H211" s="42"/>
      <c r="I211" s="41"/>
      <c r="J211" s="41" t="n">
        <f aca="false">D211</f>
        <v>300000</v>
      </c>
      <c r="K211" s="24" t="n">
        <f aca="false">E211</f>
        <v>0</v>
      </c>
    </row>
    <row r="212" customFormat="false" ht="20.1" hidden="false" customHeight="true" outlineLevel="0" collapsed="false">
      <c r="A212" s="46" t="s">
        <v>54</v>
      </c>
      <c r="B212" s="42"/>
      <c r="C212" s="41"/>
      <c r="D212" s="41" t="n">
        <f aca="false">'Etat paie OCTOBRE 2024'!AA14</f>
        <v>0</v>
      </c>
      <c r="E212" s="24"/>
      <c r="G212" s="47" t="str">
        <f aca="false">A212</f>
        <v>Remboursement</v>
      </c>
      <c r="H212" s="42"/>
      <c r="I212" s="41"/>
      <c r="J212" s="41" t="n">
        <f aca="false">D212</f>
        <v>0</v>
      </c>
      <c r="K212" s="24"/>
    </row>
    <row r="213" customFormat="false" ht="20.25" hidden="false" customHeight="true" outlineLevel="0" collapsed="false">
      <c r="A213" s="50" t="s">
        <v>55</v>
      </c>
      <c r="B213" s="51"/>
      <c r="C213" s="52"/>
      <c r="D213" s="52" t="n">
        <f aca="false">'Etat paie OCTOBRE 2024'!AB14</f>
        <v>0</v>
      </c>
      <c r="E213" s="24"/>
      <c r="G213" s="53" t="str">
        <f aca="false">A213</f>
        <v>Réajustement</v>
      </c>
      <c r="H213" s="51"/>
      <c r="I213" s="52"/>
      <c r="J213" s="52" t="n">
        <f aca="false">D213</f>
        <v>0</v>
      </c>
      <c r="K213" s="68" t="n">
        <f aca="false">E213</f>
        <v>0</v>
      </c>
    </row>
    <row r="214" customFormat="false" ht="20.25" hidden="false" customHeight="true" outlineLevel="0" collapsed="false">
      <c r="A214" s="54" t="s">
        <v>102</v>
      </c>
      <c r="B214" s="55" t="s">
        <v>57</v>
      </c>
      <c r="C214" s="36" t="n">
        <f aca="false">SUM(C188:C208)</f>
        <v>744773.345641262</v>
      </c>
      <c r="D214" s="56" t="n">
        <f aca="false">SUM(D205:D213)</f>
        <v>366371.042658513</v>
      </c>
      <c r="E214" s="24"/>
      <c r="G214" s="57" t="s">
        <v>102</v>
      </c>
      <c r="H214" s="55" t="s">
        <v>57</v>
      </c>
      <c r="I214" s="36" t="n">
        <f aca="false">SUM(I188:I208)</f>
        <v>744773.345641262</v>
      </c>
      <c r="J214" s="56" t="n">
        <f aca="false">SUM(J205:J213)</f>
        <v>366371.042658513</v>
      </c>
      <c r="K214" s="24"/>
    </row>
    <row r="215" customFormat="false" ht="20.25" hidden="false" customHeight="true" outlineLevel="0" collapsed="false">
      <c r="A215" s="58" t="s">
        <v>58</v>
      </c>
      <c r="B215" s="14"/>
      <c r="C215" s="42"/>
      <c r="D215" s="59"/>
      <c r="E215" s="24"/>
      <c r="G215" s="60" t="s">
        <v>58</v>
      </c>
      <c r="H215" s="14"/>
      <c r="I215" s="42"/>
      <c r="J215" s="59"/>
      <c r="K215" s="24"/>
    </row>
    <row r="216" customFormat="false" ht="20.85" hidden="false" customHeight="false" outlineLevel="0" collapsed="false">
      <c r="A216" s="44" t="s">
        <v>103</v>
      </c>
      <c r="B216" s="14"/>
      <c r="C216" s="42"/>
      <c r="D216" s="59"/>
      <c r="E216" s="24"/>
      <c r="G216" s="45" t="str">
        <f aca="false">A216</f>
        <v>Compte bancaire  N° : 00006 00011 00000560577 35</v>
      </c>
      <c r="H216" s="14"/>
      <c r="I216" s="42"/>
      <c r="J216" s="59"/>
      <c r="K216" s="24"/>
    </row>
    <row r="217" customFormat="false" ht="20.25" hidden="false" customHeight="true" outlineLevel="0" collapsed="false">
      <c r="A217" s="58" t="str">
        <f aca="false">A46</f>
        <v>Espèce du:</v>
      </c>
      <c r="B217" s="14"/>
      <c r="C217" s="42"/>
      <c r="D217" s="59"/>
      <c r="E217" s="24"/>
      <c r="G217" s="60" t="str">
        <f aca="false">A46</f>
        <v>Espèce du:</v>
      </c>
      <c r="H217" s="14"/>
      <c r="I217" s="42"/>
      <c r="J217" s="59"/>
      <c r="K217" s="24"/>
    </row>
    <row r="218" customFormat="false" ht="20.25" hidden="false" customHeight="true" outlineLevel="0" collapsed="false">
      <c r="A218" s="58"/>
      <c r="B218" s="61" t="s">
        <v>61</v>
      </c>
      <c r="C218" s="62" t="n">
        <f aca="false">IF((C214-D214)&gt;=0,ROUND(FLOOR((C214-D214),0.01),-2),ROUND(FLOOR((C214-D214),-0.01),-2))</f>
        <v>378400</v>
      </c>
      <c r="D218" s="59"/>
      <c r="E218" s="24"/>
      <c r="G218" s="60"/>
      <c r="H218" s="61" t="s">
        <v>61</v>
      </c>
      <c r="I218" s="62" t="n">
        <f aca="false">IF((I214-J214)&gt;=0,ROUND(FLOOR((I214-J214),0.01),-2),ROUND(FLOOR((I214-J214),-0.01),-2))</f>
        <v>378400</v>
      </c>
      <c r="J218" s="59"/>
      <c r="K218" s="24"/>
    </row>
    <row r="219" customFormat="false" ht="14.25" hidden="false" customHeight="true" outlineLevel="0" collapsed="false">
      <c r="A219" s="63" t="s">
        <v>62</v>
      </c>
      <c r="B219" s="64" t="n">
        <v>32.5</v>
      </c>
      <c r="C219" s="62"/>
      <c r="D219" s="59"/>
      <c r="E219" s="24"/>
      <c r="G219" s="60" t="str">
        <f aca="false">A219</f>
        <v>Congé restant (en jours)</v>
      </c>
      <c r="H219" s="64" t="n">
        <f aca="false">B219</f>
        <v>32.5</v>
      </c>
      <c r="I219" s="62"/>
      <c r="J219" s="59"/>
      <c r="K219" s="24"/>
    </row>
    <row r="220" customFormat="false" ht="15" hidden="false" customHeight="true" outlineLevel="0" collapsed="false">
      <c r="A220" s="65" t="s">
        <v>78</v>
      </c>
      <c r="B220" s="66" t="n">
        <v>10</v>
      </c>
      <c r="C220" s="67"/>
      <c r="D220" s="59"/>
      <c r="E220" s="68"/>
      <c r="G220" s="69" t="str">
        <f aca="false">+A220</f>
        <v>Congé ouvert pour 2024:</v>
      </c>
      <c r="H220" s="66" t="n">
        <f aca="false">B220</f>
        <v>10</v>
      </c>
      <c r="I220" s="67"/>
      <c r="J220" s="59"/>
      <c r="K220" s="68"/>
    </row>
    <row r="221" customFormat="false" ht="13.8" hidden="false" customHeight="false" outlineLevel="0" collapsed="false">
      <c r="A221" s="70"/>
      <c r="B221" s="71"/>
      <c r="C221" s="72"/>
      <c r="D221" s="73"/>
      <c r="E221" s="24"/>
      <c r="G221" s="74"/>
      <c r="H221" s="71"/>
      <c r="I221" s="72"/>
      <c r="J221" s="73"/>
      <c r="K221" s="24"/>
    </row>
    <row r="222" customFormat="false" ht="13.8" hidden="false" customHeight="false" outlineLevel="0" collapsed="false">
      <c r="A222" s="1" t="s">
        <v>64</v>
      </c>
      <c r="B222" s="59"/>
      <c r="C222" s="75" t="s">
        <v>79</v>
      </c>
      <c r="E222" s="24"/>
      <c r="G222" s="76" t="s">
        <v>64</v>
      </c>
      <c r="H222" s="59"/>
      <c r="I222" s="75" t="s">
        <v>79</v>
      </c>
      <c r="K222" s="24"/>
    </row>
    <row r="223" customFormat="false" ht="13.8" hidden="false" customHeight="false" outlineLevel="0" collapsed="false">
      <c r="B223" s="59"/>
      <c r="C223" s="75"/>
      <c r="E223" s="24"/>
      <c r="G223" s="76"/>
      <c r="H223" s="59"/>
      <c r="I223" s="75"/>
      <c r="K223" s="24"/>
    </row>
    <row r="224" customFormat="false" ht="13.8" hidden="false" customHeight="false" outlineLevel="0" collapsed="false">
      <c r="B224" s="59"/>
      <c r="C224" s="75"/>
      <c r="E224" s="24"/>
      <c r="G224" s="76"/>
      <c r="H224" s="59"/>
      <c r="I224" s="75"/>
      <c r="K224" s="24"/>
    </row>
    <row r="225" customFormat="false" ht="13.8" hidden="false" customHeight="false" outlineLevel="0" collapsed="false">
      <c r="B225" s="59"/>
      <c r="C225" s="75"/>
      <c r="E225" s="24"/>
      <c r="G225" s="76"/>
      <c r="H225" s="59"/>
      <c r="I225" s="75"/>
      <c r="K225" s="24"/>
    </row>
    <row r="226" customFormat="false" ht="13.8" hidden="false" customHeight="false" outlineLevel="0" collapsed="false">
      <c r="A226" s="77"/>
      <c r="B226" s="78"/>
      <c r="C226" s="79"/>
      <c r="D226" s="26"/>
      <c r="E226" s="28"/>
      <c r="G226" s="80"/>
      <c r="H226" s="78"/>
      <c r="I226" s="79"/>
      <c r="J226" s="26"/>
      <c r="K226" s="28"/>
    </row>
    <row r="228" customFormat="false" ht="9" hidden="false" customHeight="true" outlineLevel="0" collapsed="false">
      <c r="D228" s="4"/>
      <c r="J228" s="4"/>
    </row>
    <row r="229" customFormat="false" ht="13.8" hidden="false" customHeight="false" outlineLevel="0" collapsed="false">
      <c r="D229" s="4"/>
      <c r="E229" s="5"/>
      <c r="J229" s="4"/>
      <c r="K229" s="5"/>
    </row>
    <row r="230" customFormat="false" ht="13.8" hidden="false" customHeight="false" outlineLevel="0" collapsed="false">
      <c r="D230" s="4" t="s">
        <v>0</v>
      </c>
      <c r="J230" s="4" t="s">
        <v>0</v>
      </c>
    </row>
    <row r="231" customFormat="false" ht="13.8" hidden="false" customHeight="false" outlineLevel="0" collapsed="false">
      <c r="A231" s="6" t="s">
        <v>91</v>
      </c>
      <c r="D231" s="2" t="str">
        <f aca="false">D3</f>
        <v>Période  du 01/10/2024 au 31/10/2024</v>
      </c>
      <c r="G231" s="6" t="s">
        <v>91</v>
      </c>
      <c r="J231" s="2" t="str">
        <f aca="false">J118</f>
        <v>Période  du 01/10/2024 au 31/10/2024</v>
      </c>
    </row>
    <row r="232" customFormat="false" ht="13.8" hidden="false" customHeight="false" outlineLevel="0" collapsed="false">
      <c r="A232" s="7" t="s">
        <v>3</v>
      </c>
      <c r="G232" s="7" t="s">
        <v>3</v>
      </c>
    </row>
    <row r="233" customFormat="false" ht="13.8" hidden="false" customHeight="false" outlineLevel="0" collapsed="false">
      <c r="A233" s="8" t="s">
        <v>4</v>
      </c>
      <c r="G233" s="8" t="s">
        <v>4</v>
      </c>
    </row>
    <row r="234" customFormat="false" ht="17.85" hidden="false" customHeight="true" outlineLevel="0" collapsed="false">
      <c r="A234" s="9" t="s">
        <v>104</v>
      </c>
      <c r="B234" s="10"/>
      <c r="C234" s="11" t="s">
        <v>6</v>
      </c>
      <c r="D234" s="11"/>
      <c r="E234" s="12" t="n">
        <f aca="false">E6</f>
        <v>27</v>
      </c>
      <c r="G234" s="9" t="s">
        <v>104</v>
      </c>
      <c r="H234" s="10"/>
      <c r="I234" s="11" t="s">
        <v>6</v>
      </c>
      <c r="J234" s="11"/>
      <c r="K234" s="12" t="n">
        <f aca="false">K6</f>
        <v>27</v>
      </c>
    </row>
    <row r="235" customFormat="false" ht="18" hidden="false" customHeight="true" outlineLevel="0" collapsed="false">
      <c r="A235" s="13" t="s">
        <v>105</v>
      </c>
      <c r="C235" s="14" t="s">
        <v>8</v>
      </c>
      <c r="D235" s="14"/>
      <c r="E235" s="15" t="n">
        <f aca="false">E7</f>
        <v>27</v>
      </c>
      <c r="G235" s="13" t="s">
        <v>105</v>
      </c>
      <c r="I235" s="14" t="s">
        <v>8</v>
      </c>
      <c r="J235" s="14"/>
      <c r="K235" s="15" t="n">
        <f aca="false">K7</f>
        <v>27</v>
      </c>
    </row>
    <row r="236" customFormat="false" ht="16.35" hidden="false" customHeight="true" outlineLevel="0" collapsed="false">
      <c r="A236" s="13" t="s">
        <v>106</v>
      </c>
      <c r="B236" s="81" t="s">
        <v>107</v>
      </c>
      <c r="C236" s="14" t="s">
        <v>10</v>
      </c>
      <c r="D236" s="14"/>
      <c r="E236" s="15" t="n">
        <f aca="false">E8</f>
        <v>31</v>
      </c>
      <c r="G236" s="13" t="s">
        <v>106</v>
      </c>
      <c r="H236" s="81" t="s">
        <v>107</v>
      </c>
      <c r="I236" s="14" t="s">
        <v>10</v>
      </c>
      <c r="J236" s="14"/>
      <c r="K236" s="15" t="n">
        <f aca="false">K8</f>
        <v>31</v>
      </c>
    </row>
    <row r="237" customFormat="false" ht="19.5" hidden="false" customHeight="true" outlineLevel="0" collapsed="false">
      <c r="A237" s="13" t="s">
        <v>108</v>
      </c>
      <c r="B237" s="17"/>
      <c r="C237" s="18" t="s">
        <v>12</v>
      </c>
      <c r="D237" s="19"/>
      <c r="E237" s="20" t="n">
        <f aca="false">E9</f>
        <v>45566</v>
      </c>
      <c r="F237" s="6"/>
      <c r="G237" s="13" t="s">
        <v>108</v>
      </c>
      <c r="H237" s="17"/>
      <c r="I237" s="18" t="s">
        <v>12</v>
      </c>
      <c r="J237" s="19"/>
      <c r="K237" s="20" t="n">
        <f aca="false"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="6" customFormat="true" ht="13.8" hidden="false" customHeight="false" outlineLevel="0" collapsed="false">
      <c r="A238" s="22" t="s">
        <v>109</v>
      </c>
      <c r="B238" s="2"/>
      <c r="C238" s="23" t="s">
        <v>98</v>
      </c>
      <c r="D238" s="14"/>
      <c r="E238" s="20" t="n">
        <f aca="false">E10</f>
        <v>45596</v>
      </c>
      <c r="F238" s="2"/>
      <c r="G238" s="22" t="s">
        <v>109</v>
      </c>
      <c r="H238" s="2"/>
      <c r="I238" s="23" t="s">
        <v>98</v>
      </c>
      <c r="J238" s="14"/>
      <c r="K238" s="20" t="n">
        <f aca="false"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customFormat="false" ht="13.8" hidden="false" customHeight="false" outlineLevel="0" collapsed="false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customFormat="false" ht="13.8" hidden="false" customHeight="false" outlineLevel="0" collapsed="false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customFormat="false" ht="13.8" hidden="false" customHeight="false" outlineLevel="0" collapsed="false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customFormat="false" ht="13.8" hidden="false" customHeight="false" outlineLevel="0" collapsed="false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customFormat="false" ht="13.8" hidden="false" customHeight="false" outlineLevel="0" collapsed="false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customFormat="false" ht="20.25" hidden="false" customHeight="true" outlineLevel="0" collapsed="false">
      <c r="A245" s="34" t="s">
        <v>89</v>
      </c>
      <c r="B245" s="35"/>
      <c r="C245" s="36" t="n">
        <f aca="false">+'Etat paie OCTOBRE 2024'!E15</f>
        <v>300000</v>
      </c>
      <c r="D245" s="37"/>
      <c r="E245" s="24"/>
      <c r="G245" s="38" t="str">
        <f aca="false">A245</f>
        <v>Salaire de base  Ar 300 000</v>
      </c>
      <c r="H245" s="35"/>
      <c r="I245" s="36" t="n">
        <f aca="false">C245</f>
        <v>300000</v>
      </c>
      <c r="J245" s="37"/>
      <c r="K245" s="24"/>
    </row>
    <row r="246" customFormat="false" ht="20.25" hidden="false" customHeight="true" outlineLevel="0" collapsed="false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customFormat="false" ht="20.25" hidden="false" customHeight="true" outlineLevel="0" collapsed="false">
      <c r="A247" s="44" t="s">
        <v>29</v>
      </c>
      <c r="B247" s="42"/>
      <c r="C247" s="41" t="n">
        <f aca="false">'Etat paie OCTOBRE 2024'!I15</f>
        <v>7110.73295247356</v>
      </c>
      <c r="D247" s="42"/>
      <c r="E247" s="24"/>
      <c r="G247" s="45" t="s">
        <v>29</v>
      </c>
      <c r="H247" s="42"/>
      <c r="I247" s="41" t="n">
        <f aca="false">C247</f>
        <v>7110.73295247356</v>
      </c>
      <c r="J247" s="42"/>
      <c r="K247" s="24"/>
    </row>
    <row r="248" customFormat="false" ht="20.25" hidden="false" customHeight="true" outlineLevel="0" collapsed="false">
      <c r="A248" s="44" t="s">
        <v>30</v>
      </c>
      <c r="B248" s="42"/>
      <c r="C248" s="41" t="n">
        <f aca="false">'Etat paie OCTOBRE 2024'!J15</f>
        <v>0</v>
      </c>
      <c r="D248" s="42"/>
      <c r="E248" s="24"/>
      <c r="G248" s="45" t="s">
        <v>30</v>
      </c>
      <c r="H248" s="42"/>
      <c r="I248" s="41" t="n">
        <f aca="false">C248</f>
        <v>0</v>
      </c>
      <c r="J248" s="42"/>
      <c r="K248" s="24"/>
    </row>
    <row r="249" customFormat="false" ht="20.25" hidden="false" customHeight="true" outlineLevel="0" collapsed="false">
      <c r="A249" s="44" t="s">
        <v>31</v>
      </c>
      <c r="B249" s="42"/>
      <c r="C249" s="41" t="n">
        <f aca="false">'Etat paie OCTOBRE 2024'!H15</f>
        <v>0</v>
      </c>
      <c r="D249" s="42"/>
      <c r="E249" s="24"/>
      <c r="G249" s="45" t="s">
        <v>31</v>
      </c>
      <c r="H249" s="42"/>
      <c r="I249" s="41" t="n">
        <f aca="false">C249</f>
        <v>0</v>
      </c>
      <c r="J249" s="42"/>
      <c r="K249" s="24"/>
    </row>
    <row r="250" customFormat="false" ht="20.25" hidden="false" customHeight="true" outlineLevel="0" collapsed="false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customFormat="false" ht="20.25" hidden="false" customHeight="true" outlineLevel="0" collapsed="false">
      <c r="A251" s="44" t="s">
        <v>33</v>
      </c>
      <c r="B251" s="42" t="n">
        <v>23</v>
      </c>
      <c r="C251" s="41" t="n">
        <f aca="false">+'Etat paie OCTOBRE 2024'!K15</f>
        <v>55200</v>
      </c>
      <c r="D251" s="42"/>
      <c r="E251" s="24"/>
      <c r="G251" s="45" t="s">
        <v>33</v>
      </c>
      <c r="H251" s="42" t="n">
        <f aca="false">B251</f>
        <v>23</v>
      </c>
      <c r="I251" s="41" t="n">
        <f aca="false">C251</f>
        <v>55200</v>
      </c>
      <c r="J251" s="42"/>
      <c r="K251" s="24"/>
    </row>
    <row r="252" customFormat="false" ht="20.25" hidden="false" customHeight="true" outlineLevel="0" collapsed="false">
      <c r="A252" s="44" t="s">
        <v>34</v>
      </c>
      <c r="B252" s="42"/>
      <c r="C252" s="41" t="n">
        <f aca="false">'Etat paie OCTOBRE 2024'!L15</f>
        <v>3500</v>
      </c>
      <c r="D252" s="42"/>
      <c r="E252" s="24"/>
      <c r="G252" s="45" t="s">
        <v>34</v>
      </c>
      <c r="H252" s="42"/>
      <c r="I252" s="41" t="n">
        <f aca="false">C252</f>
        <v>3500</v>
      </c>
      <c r="J252" s="42"/>
      <c r="K252" s="24"/>
    </row>
    <row r="253" customFormat="false" ht="20.25" hidden="false" customHeight="true" outlineLevel="0" collapsed="false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customFormat="false" ht="17.1" hidden="false" customHeight="true" outlineLevel="0" collapsed="false">
      <c r="A254" s="44" t="s">
        <v>36</v>
      </c>
      <c r="B254" s="42"/>
      <c r="C254" s="41" t="n">
        <f aca="false">'Etat paie OCTOBRE 2024'!R15</f>
        <v>518386</v>
      </c>
      <c r="D254" s="42"/>
      <c r="E254" s="24"/>
      <c r="G254" s="45" t="s">
        <v>36</v>
      </c>
      <c r="H254" s="42"/>
      <c r="I254" s="41" t="n">
        <f aca="false">C254</f>
        <v>518386</v>
      </c>
      <c r="J254" s="42"/>
      <c r="K254" s="24" t="n">
        <f aca="false">E254</f>
        <v>0</v>
      </c>
    </row>
    <row r="255" customFormat="false" ht="20.25" hidden="false" customHeight="true" outlineLevel="0" collapsed="false">
      <c r="A255" s="44" t="s">
        <v>37</v>
      </c>
      <c r="B255" s="42"/>
      <c r="C255" s="41" t="n">
        <f aca="false">'Etat paie OCTOBRE 2024'!F15</f>
        <v>0</v>
      </c>
      <c r="D255" s="42"/>
      <c r="E255" s="24"/>
      <c r="G255" s="45" t="s">
        <v>37</v>
      </c>
      <c r="H255" s="42"/>
      <c r="I255" s="41" t="n">
        <f aca="false">C255</f>
        <v>0</v>
      </c>
      <c r="J255" s="42"/>
      <c r="K255" s="24"/>
    </row>
    <row r="256" customFormat="false" ht="20.25" hidden="false" customHeight="true" outlineLevel="0" collapsed="false">
      <c r="A256" s="44" t="s">
        <v>38</v>
      </c>
      <c r="B256" s="42"/>
      <c r="C256" s="41" t="n">
        <f aca="false">'Etat paie OCTOBRE 2024'!G15</f>
        <v>9116.32429804303</v>
      </c>
      <c r="D256" s="42"/>
      <c r="E256" s="24"/>
      <c r="G256" s="45" t="str">
        <f aca="false">A256</f>
        <v>Majoration week-end 50%</v>
      </c>
      <c r="H256" s="42"/>
      <c r="I256" s="41" t="n">
        <f aca="false">C256</f>
        <v>9116.32429804303</v>
      </c>
      <c r="J256" s="42"/>
      <c r="K256" s="24"/>
    </row>
    <row r="257" customFormat="false" ht="20.25" hidden="false" customHeight="true" outlineLevel="0" collapsed="false">
      <c r="A257" s="44" t="s">
        <v>40</v>
      </c>
      <c r="B257" s="42"/>
      <c r="C257" s="41" t="n">
        <f aca="false">'Etat paie OCTOBRE 2024'!O15</f>
        <v>0</v>
      </c>
      <c r="D257" s="42"/>
      <c r="E257" s="24"/>
      <c r="G257" s="45" t="str">
        <f aca="false">A257</f>
        <v>Exceptionnelles</v>
      </c>
      <c r="H257" s="42"/>
      <c r="I257" s="41" t="n">
        <f aca="false">C257</f>
        <v>0</v>
      </c>
      <c r="J257" s="42"/>
      <c r="K257" s="24"/>
    </row>
    <row r="258" customFormat="false" ht="20.25" hidden="false" customHeight="true" outlineLevel="0" collapsed="false">
      <c r="A258" s="44" t="s">
        <v>41</v>
      </c>
      <c r="B258" s="42"/>
      <c r="C258" s="41" t="n">
        <f aca="false">'Etat paie OCTOBRE 2024'!P15</f>
        <v>0</v>
      </c>
      <c r="D258" s="42"/>
      <c r="E258" s="24"/>
      <c r="G258" s="45" t="str">
        <f aca="false">A258</f>
        <v>Gratifications</v>
      </c>
      <c r="H258" s="42"/>
      <c r="I258" s="41" t="n">
        <f aca="false">C258</f>
        <v>0</v>
      </c>
      <c r="J258" s="42"/>
      <c r="K258" s="24"/>
    </row>
    <row r="259" customFormat="false" ht="20.25" hidden="false" customHeight="true" outlineLevel="0" collapsed="false">
      <c r="A259" s="44" t="s">
        <v>42</v>
      </c>
      <c r="B259" s="42"/>
      <c r="C259" s="41" t="n">
        <f aca="false">'Etat paie OCTOBRE 2024'!Q15</f>
        <v>0</v>
      </c>
      <c r="D259" s="42"/>
      <c r="E259" s="24"/>
      <c r="G259" s="45" t="str">
        <f aca="false">A259</f>
        <v>Fonction</v>
      </c>
      <c r="H259" s="42"/>
      <c r="I259" s="41" t="n">
        <f aca="false">C259</f>
        <v>0</v>
      </c>
      <c r="J259" s="42"/>
      <c r="K259" s="24"/>
    </row>
    <row r="260" customFormat="false" ht="20.25" hidden="false" customHeight="true" outlineLevel="0" collapsed="false">
      <c r="A260" s="39" t="s">
        <v>44</v>
      </c>
      <c r="B260" s="42"/>
      <c r="C260" s="41" t="n">
        <f aca="false">'Etat paie OCTOBRE 2024'!N15</f>
        <v>0</v>
      </c>
      <c r="D260" s="42"/>
      <c r="E260" s="24"/>
      <c r="G260" s="43" t="s">
        <v>44</v>
      </c>
      <c r="H260" s="42"/>
      <c r="I260" s="41" t="n">
        <f aca="false">C260</f>
        <v>0</v>
      </c>
      <c r="J260" s="42"/>
      <c r="K260" s="24"/>
    </row>
    <row r="261" customFormat="false" ht="20.25" hidden="false" customHeight="true" outlineLevel="0" collapsed="false">
      <c r="A261" s="39" t="s">
        <v>46</v>
      </c>
      <c r="B261" s="42"/>
      <c r="C261" s="41" t="n">
        <f aca="false">'Etat paie OCTOBRE 2024'!M15</f>
        <v>0</v>
      </c>
      <c r="D261" s="42"/>
      <c r="E261" s="24"/>
      <c r="G261" s="43" t="s">
        <v>46</v>
      </c>
      <c r="H261" s="42"/>
      <c r="I261" s="41" t="n">
        <f aca="false">C261</f>
        <v>0</v>
      </c>
      <c r="J261" s="42"/>
      <c r="K261" s="24"/>
    </row>
    <row r="262" customFormat="false" ht="20.25" hidden="false" customHeight="true" outlineLevel="0" collapsed="false">
      <c r="A262" s="46" t="s">
        <v>47</v>
      </c>
      <c r="B262" s="42"/>
      <c r="C262" s="41"/>
      <c r="D262" s="49" t="n">
        <f aca="false">+'Etat paie OCTOBRE 2024'!U15</f>
        <v>8933.13057250517</v>
      </c>
      <c r="E262" s="24"/>
      <c r="G262" s="47" t="s">
        <v>47</v>
      </c>
      <c r="H262" s="42"/>
      <c r="I262" s="41"/>
      <c r="J262" s="49" t="n">
        <f aca="false">D262</f>
        <v>8933.13057250517</v>
      </c>
      <c r="K262" s="24"/>
    </row>
    <row r="263" customFormat="false" ht="20.25" hidden="false" customHeight="true" outlineLevel="0" collapsed="false">
      <c r="A263" s="46" t="s">
        <v>48</v>
      </c>
      <c r="B263" s="42"/>
      <c r="C263" s="41"/>
      <c r="D263" s="41" t="n">
        <f aca="false">+'Etat paie OCTOBRE 2024'!V15</f>
        <v>8933.13057250517</v>
      </c>
      <c r="E263" s="24"/>
      <c r="G263" s="47" t="s">
        <v>48</v>
      </c>
      <c r="H263" s="42"/>
      <c r="I263" s="41"/>
      <c r="J263" s="41" t="n">
        <f aca="false">D263</f>
        <v>8933.13057250517</v>
      </c>
      <c r="K263" s="24"/>
    </row>
    <row r="264" customFormat="false" ht="20.25" hidden="false" customHeight="true" outlineLevel="0" collapsed="false">
      <c r="A264" s="46" t="s">
        <v>49</v>
      </c>
      <c r="B264" s="49" t="n">
        <f aca="false">+C271-D262-D263</f>
        <v>875446.796105506</v>
      </c>
      <c r="C264" s="41"/>
      <c r="D264" s="42"/>
      <c r="E264" s="24"/>
      <c r="G264" s="47" t="s">
        <v>49</v>
      </c>
      <c r="H264" s="49" t="n">
        <f aca="false">+I271-J262-J263</f>
        <v>875446.796105506</v>
      </c>
      <c r="I264" s="41"/>
      <c r="J264" s="42"/>
      <c r="K264" s="24"/>
    </row>
    <row r="265" customFormat="false" ht="20.25" hidden="false" customHeight="true" outlineLevel="0" collapsed="false">
      <c r="A265" s="46" t="s">
        <v>50</v>
      </c>
      <c r="B265" s="49" t="n">
        <f aca="false">'Etat paie OCTOBRE 2024'!Z15+'Etat paie OCTOBRE 2024'!X15</f>
        <v>82589.3592211012</v>
      </c>
      <c r="C265" s="41"/>
      <c r="D265" s="42"/>
      <c r="E265" s="24"/>
      <c r="G265" s="47" t="s">
        <v>50</v>
      </c>
      <c r="H265" s="49" t="n">
        <f aca="false">B265</f>
        <v>82589.3592211012</v>
      </c>
      <c r="I265" s="41"/>
      <c r="J265" s="42"/>
      <c r="K265" s="24"/>
    </row>
    <row r="266" customFormat="false" ht="20.25" hidden="false" customHeight="true" outlineLevel="0" collapsed="false">
      <c r="A266" s="46" t="s">
        <v>51</v>
      </c>
      <c r="B266" s="49" t="n">
        <v>3</v>
      </c>
      <c r="C266" s="41" t="n">
        <f aca="false">'Etat paie OCTOBRE 2024'!X15</f>
        <v>6000</v>
      </c>
      <c r="D266" s="42"/>
      <c r="E266" s="24"/>
      <c r="G266" s="47" t="s">
        <v>51</v>
      </c>
      <c r="H266" s="49" t="n">
        <f aca="false">B266</f>
        <v>3</v>
      </c>
      <c r="I266" s="41" t="n">
        <f aca="false">C266</f>
        <v>6000</v>
      </c>
      <c r="J266" s="42"/>
      <c r="K266" s="24"/>
    </row>
    <row r="267" customFormat="false" ht="20.25" hidden="false" customHeight="true" outlineLevel="0" collapsed="false">
      <c r="A267" s="46" t="s">
        <v>52</v>
      </c>
      <c r="B267" s="42"/>
      <c r="C267" s="41"/>
      <c r="D267" s="41" t="n">
        <f aca="false">B265-C266</f>
        <v>76589.3592211012</v>
      </c>
      <c r="E267" s="24"/>
      <c r="G267" s="47" t="s">
        <v>52</v>
      </c>
      <c r="H267" s="42"/>
      <c r="I267" s="41"/>
      <c r="J267" s="41" t="n">
        <f aca="false">D267</f>
        <v>76589.3592211012</v>
      </c>
      <c r="K267" s="24"/>
    </row>
    <row r="268" customFormat="false" ht="17.85" hidden="false" customHeight="true" outlineLevel="0" collapsed="false">
      <c r="A268" s="46" t="s">
        <v>53</v>
      </c>
      <c r="B268" s="42"/>
      <c r="C268" s="41"/>
      <c r="D268" s="41" t="n">
        <f aca="false">'Etat paie OCTOBRE 2024'!Y15</f>
        <v>100000</v>
      </c>
      <c r="E268" s="24"/>
      <c r="G268" s="47" t="s">
        <v>53</v>
      </c>
      <c r="H268" s="42"/>
      <c r="I268" s="41"/>
      <c r="J268" s="41" t="n">
        <f aca="false">D268</f>
        <v>100000</v>
      </c>
      <c r="K268" s="24" t="n">
        <f aca="false">E268</f>
        <v>0</v>
      </c>
    </row>
    <row r="269" customFormat="false" ht="17.85" hidden="false" customHeight="true" outlineLevel="0" collapsed="false">
      <c r="A269" s="46" t="s">
        <v>54</v>
      </c>
      <c r="B269" s="42"/>
      <c r="C269" s="41"/>
      <c r="D269" s="41" t="n">
        <f aca="false">'Etat paie OCTOBRE 2024'!AA15</f>
        <v>0</v>
      </c>
      <c r="E269" s="24"/>
      <c r="G269" s="47" t="str">
        <f aca="false">A269</f>
        <v>Remboursement</v>
      </c>
      <c r="H269" s="42"/>
      <c r="I269" s="41"/>
      <c r="J269" s="41" t="n">
        <f aca="false">D269</f>
        <v>0</v>
      </c>
      <c r="K269" s="24"/>
    </row>
    <row r="270" customFormat="false" ht="20.25" hidden="false" customHeight="true" outlineLevel="0" collapsed="false">
      <c r="A270" s="50" t="s">
        <v>55</v>
      </c>
      <c r="B270" s="51"/>
      <c r="C270" s="52"/>
      <c r="D270" s="52" t="n">
        <f aca="false">'Etat paie OCTOBRE 2024'!AB15</f>
        <v>0</v>
      </c>
      <c r="E270" s="68"/>
      <c r="G270" s="53" t="str">
        <f aca="false">A270</f>
        <v>Réajustement</v>
      </c>
      <c r="H270" s="51"/>
      <c r="I270" s="52"/>
      <c r="J270" s="52" t="n">
        <f aca="false">D270</f>
        <v>0</v>
      </c>
      <c r="K270" s="68" t="n">
        <f aca="false">E270</f>
        <v>0</v>
      </c>
    </row>
    <row r="271" customFormat="false" ht="20.25" hidden="false" customHeight="true" outlineLevel="0" collapsed="false">
      <c r="A271" s="54" t="s">
        <v>56</v>
      </c>
      <c r="B271" s="55" t="s">
        <v>57</v>
      </c>
      <c r="C271" s="36" t="n">
        <f aca="false">SUM(C245:C264)</f>
        <v>893313.057250517</v>
      </c>
      <c r="D271" s="56" t="n">
        <f aca="false">SUM(D262:D270)</f>
        <v>194455.620366112</v>
      </c>
      <c r="E271" s="24"/>
      <c r="G271" s="57" t="str">
        <f aca="false">A271</f>
        <v>RÈGLEMENT PAR:</v>
      </c>
      <c r="H271" s="55" t="s">
        <v>57</v>
      </c>
      <c r="I271" s="36" t="n">
        <f aca="false">SUM(I245:I264)</f>
        <v>893313.057250517</v>
      </c>
      <c r="J271" s="56" t="n">
        <f aca="false">SUM(J262:J270)</f>
        <v>194455.620366112</v>
      </c>
      <c r="K271" s="24"/>
    </row>
    <row r="272" customFormat="false" ht="20.25" hidden="false" customHeight="true" outlineLevel="0" collapsed="false">
      <c r="A272" s="58" t="s">
        <v>58</v>
      </c>
      <c r="B272" s="14"/>
      <c r="C272" s="42"/>
      <c r="D272" s="59"/>
      <c r="E272" s="24"/>
      <c r="G272" s="60" t="s">
        <v>58</v>
      </c>
      <c r="H272" s="14"/>
      <c r="I272" s="42"/>
      <c r="J272" s="59"/>
      <c r="K272" s="24"/>
    </row>
    <row r="273" customFormat="false" ht="20.25" hidden="false" customHeight="true" outlineLevel="0" collapsed="false">
      <c r="A273" s="44" t="s">
        <v>113</v>
      </c>
      <c r="B273" s="14"/>
      <c r="C273" s="42"/>
      <c r="D273" s="59"/>
      <c r="E273" s="24"/>
      <c r="G273" s="45" t="str">
        <f aca="false">A273</f>
        <v>Compte bancaire  N° : 00006 00013 00000660067 04</v>
      </c>
      <c r="H273" s="14"/>
      <c r="I273" s="42"/>
      <c r="J273" s="59"/>
      <c r="K273" s="24"/>
    </row>
    <row r="274" customFormat="false" ht="20.25" hidden="false" customHeight="true" outlineLevel="0" collapsed="false">
      <c r="A274" s="58" t="str">
        <f aca="false">A46</f>
        <v>Espèce du:</v>
      </c>
      <c r="B274" s="14"/>
      <c r="C274" s="42"/>
      <c r="D274" s="59"/>
      <c r="E274" s="24"/>
      <c r="G274" s="60" t="str">
        <f aca="false">A46</f>
        <v>Espèce du:</v>
      </c>
      <c r="H274" s="14"/>
      <c r="I274" s="42"/>
      <c r="J274" s="59"/>
      <c r="K274" s="24"/>
    </row>
    <row r="275" customFormat="false" ht="20.25" hidden="false" customHeight="true" outlineLevel="0" collapsed="false">
      <c r="A275" s="58"/>
      <c r="B275" s="61" t="s">
        <v>61</v>
      </c>
      <c r="C275" s="62" t="n">
        <f aca="false">IF((C271-D271)&gt;=0,ROUND(FLOOR((C271-D271),0.01),-2),ROUND(FLOOR((C271-D271),-0.01),-2))</f>
        <v>698900</v>
      </c>
      <c r="D275" s="59"/>
      <c r="E275" s="24"/>
      <c r="G275" s="60"/>
      <c r="H275" s="61" t="s">
        <v>61</v>
      </c>
      <c r="I275" s="62" t="n">
        <f aca="false">IF((I271-J271)&gt;=0,ROUND(FLOOR((I271-J271),0.01),-2),ROUND(FLOOR((I271-J271),-0.01),-2))</f>
        <v>698900</v>
      </c>
      <c r="J275" s="59"/>
      <c r="K275" s="24"/>
    </row>
    <row r="276" customFormat="false" ht="16.5" hidden="false" customHeight="true" outlineLevel="0" collapsed="false">
      <c r="A276" s="63" t="s">
        <v>62</v>
      </c>
      <c r="B276" s="64" t="n">
        <v>34.5</v>
      </c>
      <c r="C276" s="62"/>
      <c r="D276" s="59"/>
      <c r="E276" s="24"/>
      <c r="G276" s="60" t="str">
        <f aca="false">A276</f>
        <v>Congé restant (en jours)</v>
      </c>
      <c r="H276" s="64" t="n">
        <f aca="false">B276</f>
        <v>34.5</v>
      </c>
      <c r="I276" s="62"/>
      <c r="J276" s="59"/>
      <c r="K276" s="24"/>
    </row>
    <row r="277" customFormat="false" ht="16.5" hidden="false" customHeight="true" outlineLevel="0" collapsed="false">
      <c r="A277" s="65" t="s">
        <v>78</v>
      </c>
      <c r="B277" s="66" t="n">
        <v>12</v>
      </c>
      <c r="C277" s="67"/>
      <c r="D277" s="59"/>
      <c r="E277" s="68"/>
      <c r="G277" s="69" t="str">
        <f aca="false">+A277</f>
        <v>Congé ouvert pour 2024:</v>
      </c>
      <c r="H277" s="66" t="n">
        <f aca="false">B277</f>
        <v>12</v>
      </c>
      <c r="I277" s="67"/>
      <c r="J277" s="59"/>
      <c r="K277" s="68"/>
    </row>
    <row r="278" customFormat="false" ht="13.8" hidden="false" customHeight="false" outlineLevel="0" collapsed="false">
      <c r="A278" s="70"/>
      <c r="B278" s="71"/>
      <c r="C278" s="72"/>
      <c r="D278" s="73"/>
      <c r="E278" s="24"/>
      <c r="G278" s="74"/>
      <c r="H278" s="71"/>
      <c r="I278" s="72"/>
      <c r="J278" s="73"/>
      <c r="K278" s="24"/>
    </row>
    <row r="279" customFormat="false" ht="13.8" hidden="false" customHeight="false" outlineLevel="0" collapsed="false">
      <c r="A279" s="1" t="s">
        <v>64</v>
      </c>
      <c r="B279" s="59"/>
      <c r="C279" s="75" t="s">
        <v>79</v>
      </c>
      <c r="E279" s="24"/>
      <c r="G279" s="76" t="s">
        <v>64</v>
      </c>
      <c r="H279" s="59"/>
      <c r="I279" s="75" t="s">
        <v>79</v>
      </c>
      <c r="K279" s="24"/>
    </row>
    <row r="280" customFormat="false" ht="13.8" hidden="false" customHeight="false" outlineLevel="0" collapsed="false">
      <c r="B280" s="59"/>
      <c r="C280" s="75"/>
      <c r="E280" s="24"/>
      <c r="G280" s="76"/>
      <c r="H280" s="59"/>
      <c r="I280" s="75"/>
      <c r="K280" s="24"/>
    </row>
    <row r="281" customFormat="false" ht="13.8" hidden="false" customHeight="false" outlineLevel="0" collapsed="false">
      <c r="B281" s="59"/>
      <c r="C281" s="75"/>
      <c r="E281" s="24"/>
      <c r="G281" s="76"/>
      <c r="H281" s="59"/>
      <c r="I281" s="75"/>
      <c r="K281" s="24"/>
    </row>
    <row r="282" customFormat="false" ht="13.8" hidden="false" customHeight="false" outlineLevel="0" collapsed="false">
      <c r="B282" s="59"/>
      <c r="C282" s="75"/>
      <c r="E282" s="24"/>
      <c r="G282" s="76"/>
      <c r="H282" s="59"/>
      <c r="I282" s="75"/>
      <c r="K282" s="24"/>
    </row>
    <row r="283" customFormat="false" ht="13.8" hidden="false" customHeight="false" outlineLevel="0" collapsed="false">
      <c r="A283" s="77"/>
      <c r="B283" s="78"/>
      <c r="C283" s="79"/>
      <c r="D283" s="26"/>
      <c r="E283" s="28"/>
      <c r="G283" s="80"/>
      <c r="H283" s="78"/>
      <c r="I283" s="79"/>
      <c r="J283" s="26"/>
      <c r="K283" s="28"/>
    </row>
    <row r="284" customFormat="false" ht="21" hidden="false" customHeight="true" outlineLevel="0" collapsed="false">
      <c r="D284" s="4"/>
      <c r="J284" s="4"/>
    </row>
    <row r="285" customFormat="false" ht="13.8" hidden="false" customHeight="false" outlineLevel="0" collapsed="false">
      <c r="D285" s="4"/>
      <c r="E285" s="5"/>
      <c r="J285" s="4"/>
      <c r="K285" s="5"/>
    </row>
    <row r="286" customFormat="false" ht="13.8" hidden="false" customHeight="false" outlineLevel="0" collapsed="false">
      <c r="D286" s="4" t="s">
        <v>0</v>
      </c>
      <c r="J286" s="4" t="s">
        <v>0</v>
      </c>
    </row>
    <row r="287" customFormat="false" ht="13.8" hidden="false" customHeight="false" outlineLevel="0" collapsed="false">
      <c r="A287" s="6" t="s">
        <v>1</v>
      </c>
      <c r="D287" s="2" t="str">
        <f aca="false">D3</f>
        <v>Période  du 01/10/2024 au 31/10/2024</v>
      </c>
      <c r="G287" s="6" t="str">
        <f aca="false">A287</f>
        <v>1er Étage Immeuble S2 Morarano Alarobia</v>
      </c>
      <c r="J287" s="2" t="str">
        <f aca="false">J174</f>
        <v>Période  du 01/10/2024 au 31/10/2024</v>
      </c>
    </row>
    <row r="288" customFormat="false" ht="13.8" hidden="false" customHeight="false" outlineLevel="0" collapsed="false">
      <c r="A288" s="7" t="s">
        <v>3</v>
      </c>
      <c r="G288" s="7" t="s">
        <v>3</v>
      </c>
    </row>
    <row r="289" customFormat="false" ht="13.8" hidden="false" customHeight="false" outlineLevel="0" collapsed="false">
      <c r="A289" s="8" t="s">
        <v>4</v>
      </c>
      <c r="G289" s="8" t="s">
        <v>4</v>
      </c>
    </row>
    <row r="290" customFormat="false" ht="26.25" hidden="false" customHeight="true" outlineLevel="0" collapsed="false">
      <c r="A290" s="9" t="s">
        <v>114</v>
      </c>
      <c r="B290" s="10"/>
      <c r="C290" s="11" t="s">
        <v>6</v>
      </c>
      <c r="D290" s="11"/>
      <c r="E290" s="12" t="n">
        <f aca="false">E6</f>
        <v>27</v>
      </c>
      <c r="G290" s="9" t="s">
        <v>114</v>
      </c>
      <c r="H290" s="10"/>
      <c r="I290" s="11" t="s">
        <v>6</v>
      </c>
      <c r="J290" s="11"/>
      <c r="K290" s="12" t="n">
        <f aca="false">K6</f>
        <v>27</v>
      </c>
    </row>
    <row r="291" customFormat="false" ht="18" hidden="false" customHeight="true" outlineLevel="0" collapsed="false">
      <c r="A291" s="13" t="s">
        <v>115</v>
      </c>
      <c r="C291" s="14" t="s">
        <v>8</v>
      </c>
      <c r="D291" s="14"/>
      <c r="E291" s="15" t="n">
        <f aca="false">E7</f>
        <v>27</v>
      </c>
      <c r="G291" s="13" t="s">
        <v>115</v>
      </c>
      <c r="I291" s="14" t="s">
        <v>8</v>
      </c>
      <c r="J291" s="14"/>
      <c r="K291" s="15" t="n">
        <f aca="false">K7</f>
        <v>27</v>
      </c>
    </row>
    <row r="292" customFormat="false" ht="15.6" hidden="false" customHeight="true" outlineLevel="0" collapsed="false">
      <c r="A292" s="13" t="s">
        <v>116</v>
      </c>
      <c r="B292" s="85" t="s">
        <v>117</v>
      </c>
      <c r="C292" s="14" t="s">
        <v>10</v>
      </c>
      <c r="D292" s="14"/>
      <c r="E292" s="15" t="n">
        <f aca="false">E8</f>
        <v>31</v>
      </c>
      <c r="G292" s="13" t="s">
        <v>116</v>
      </c>
      <c r="H292" s="85" t="s">
        <v>117</v>
      </c>
      <c r="I292" s="14" t="s">
        <v>10</v>
      </c>
      <c r="J292" s="14"/>
      <c r="K292" s="15" t="n">
        <f aca="false">K8</f>
        <v>31</v>
      </c>
    </row>
    <row r="293" customFormat="false" ht="19.5" hidden="false" customHeight="true" outlineLevel="0" collapsed="false">
      <c r="A293" s="13" t="s">
        <v>108</v>
      </c>
      <c r="B293" s="17"/>
      <c r="C293" s="18" t="s">
        <v>12</v>
      </c>
      <c r="D293" s="19"/>
      <c r="E293" s="20" t="n">
        <f aca="false">E9</f>
        <v>45566</v>
      </c>
      <c r="F293" s="6"/>
      <c r="G293" s="13" t="s">
        <v>108</v>
      </c>
      <c r="H293" s="17"/>
      <c r="I293" s="18" t="s">
        <v>12</v>
      </c>
      <c r="J293" s="19"/>
      <c r="K293" s="20" t="n">
        <f aca="false"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="6" customFormat="true" ht="13.8" hidden="false" customHeight="false" outlineLevel="0" collapsed="false">
      <c r="A294" s="22" t="s">
        <v>118</v>
      </c>
      <c r="B294" s="2"/>
      <c r="C294" s="23" t="s">
        <v>98</v>
      </c>
      <c r="D294" s="14"/>
      <c r="E294" s="20" t="n">
        <f aca="false">E10</f>
        <v>45596</v>
      </c>
      <c r="F294" s="2"/>
      <c r="G294" s="22" t="s">
        <v>118</v>
      </c>
      <c r="H294" s="2"/>
      <c r="I294" s="23" t="s">
        <v>98</v>
      </c>
      <c r="J294" s="14"/>
      <c r="K294" s="20" t="n">
        <f aca="false"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customFormat="false" ht="13.8" hidden="false" customHeight="false" outlineLevel="0" collapsed="false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customFormat="false" ht="13.8" hidden="false" customHeight="false" outlineLevel="0" collapsed="false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customFormat="false" ht="13.8" hidden="false" customHeight="false" outlineLevel="0" collapsed="false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customFormat="false" ht="13.8" hidden="false" customHeight="false" outlineLevel="0" collapsed="false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customFormat="false" ht="13.8" hidden="false" customHeight="false" outlineLevel="0" collapsed="false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customFormat="false" ht="20.25" hidden="false" customHeight="true" outlineLevel="0" collapsed="false">
      <c r="A301" s="34" t="s">
        <v>89</v>
      </c>
      <c r="B301" s="35"/>
      <c r="C301" s="36" t="n">
        <f aca="false">'Etat paie OCTOBRE 2024'!E12</f>
        <v>190604.2</v>
      </c>
      <c r="D301" s="37"/>
      <c r="E301" s="24"/>
      <c r="G301" s="38" t="str">
        <f aca="false">A301</f>
        <v>Salaire de base  Ar 300 000</v>
      </c>
      <c r="H301" s="35"/>
      <c r="I301" s="36" t="n">
        <f aca="false">C301</f>
        <v>190604.2</v>
      </c>
      <c r="J301" s="37"/>
      <c r="K301" s="24"/>
    </row>
    <row r="302" customFormat="false" ht="20.25" hidden="false" customHeight="true" outlineLevel="0" collapsed="false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customFormat="false" ht="17.85" hidden="false" customHeight="true" outlineLevel="0" collapsed="false">
      <c r="A303" s="44" t="s">
        <v>29</v>
      </c>
      <c r="B303" s="42"/>
      <c r="C303" s="41" t="n">
        <f aca="false">'Etat paie OCTOBRE 2024'!I12</f>
        <v>7110.73295247356</v>
      </c>
      <c r="D303" s="42"/>
      <c r="E303" s="24"/>
      <c r="G303" s="45" t="s">
        <v>29</v>
      </c>
      <c r="H303" s="42"/>
      <c r="I303" s="41" t="n">
        <f aca="false">C303</f>
        <v>7110.73295247356</v>
      </c>
      <c r="J303" s="42"/>
      <c r="K303" s="24" t="n">
        <f aca="false">E303</f>
        <v>0</v>
      </c>
    </row>
    <row r="304" customFormat="false" ht="17.1" hidden="false" customHeight="true" outlineLevel="0" collapsed="false">
      <c r="A304" s="44" t="s">
        <v>30</v>
      </c>
      <c r="B304" s="42"/>
      <c r="C304" s="41" t="n">
        <f aca="false">'Etat paie OCTOBRE 2024'!J12</f>
        <v>0</v>
      </c>
      <c r="D304" s="42"/>
      <c r="E304" s="24"/>
      <c r="G304" s="45" t="s">
        <v>30</v>
      </c>
      <c r="H304" s="42"/>
      <c r="I304" s="41" t="n">
        <f aca="false">C304</f>
        <v>0</v>
      </c>
      <c r="J304" s="42"/>
      <c r="K304" s="24"/>
    </row>
    <row r="305" customFormat="false" ht="17.1" hidden="false" customHeight="true" outlineLevel="0" collapsed="false">
      <c r="A305" s="44" t="s">
        <v>31</v>
      </c>
      <c r="B305" s="42"/>
      <c r="C305" s="41" t="n">
        <f aca="false">'Etat paie OCTOBRE 2024'!H12</f>
        <v>0</v>
      </c>
      <c r="D305" s="42"/>
      <c r="E305" s="24"/>
      <c r="G305" s="45" t="s">
        <v>31</v>
      </c>
      <c r="H305" s="42"/>
      <c r="I305" s="41" t="n">
        <f aca="false">C305</f>
        <v>0</v>
      </c>
      <c r="J305" s="42"/>
      <c r="K305" s="24"/>
    </row>
    <row r="306" customFormat="false" ht="20.25" hidden="false" customHeight="true" outlineLevel="0" collapsed="false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customFormat="false" ht="18.6" hidden="false" customHeight="true" outlineLevel="0" collapsed="false">
      <c r="A307" s="44" t="s">
        <v>33</v>
      </c>
      <c r="B307" s="42" t="n">
        <v>13</v>
      </c>
      <c r="C307" s="41" t="n">
        <f aca="false">+'Etat paie OCTOBRE 2024'!K12</f>
        <v>31200</v>
      </c>
      <c r="D307" s="42"/>
      <c r="E307" s="24"/>
      <c r="G307" s="45" t="s">
        <v>33</v>
      </c>
      <c r="H307" s="42" t="n">
        <f aca="false">B307</f>
        <v>13</v>
      </c>
      <c r="I307" s="41" t="n">
        <f aca="false">C307</f>
        <v>31200</v>
      </c>
      <c r="J307" s="42"/>
      <c r="K307" s="24"/>
    </row>
    <row r="308" customFormat="false" ht="20.25" hidden="false" customHeight="true" outlineLevel="0" collapsed="false">
      <c r="A308" s="44" t="s">
        <v>34</v>
      </c>
      <c r="B308" s="42"/>
      <c r="C308" s="41" t="n">
        <f aca="false">'Etat paie OCTOBRE 2024'!L12</f>
        <v>8750</v>
      </c>
      <c r="D308" s="42"/>
      <c r="E308" s="24"/>
      <c r="G308" s="45" t="s">
        <v>34</v>
      </c>
      <c r="H308" s="42"/>
      <c r="I308" s="41" t="n">
        <f aca="false">C308</f>
        <v>8750</v>
      </c>
      <c r="J308" s="42"/>
      <c r="K308" s="24"/>
    </row>
    <row r="309" customFormat="false" ht="20.25" hidden="false" customHeight="true" outlineLevel="0" collapsed="false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customFormat="false" ht="17.85" hidden="false" customHeight="true" outlineLevel="0" collapsed="false">
      <c r="A310" s="44" t="s">
        <v>36</v>
      </c>
      <c r="B310" s="42"/>
      <c r="C310" s="41" t="n">
        <f aca="false">'Etat paie OCTOBRE 2024'!R12</f>
        <v>460718</v>
      </c>
      <c r="D310" s="42"/>
      <c r="E310" s="24" t="s">
        <v>122</v>
      </c>
      <c r="G310" s="45" t="s">
        <v>36</v>
      </c>
      <c r="H310" s="42"/>
      <c r="I310" s="41" t="n">
        <f aca="false">C310</f>
        <v>460718</v>
      </c>
      <c r="J310" s="42"/>
      <c r="K310" s="24" t="str">
        <f aca="false">E310</f>
        <v>Dont 10000 rendem octobre</v>
      </c>
    </row>
    <row r="311" customFormat="false" ht="20.25" hidden="false" customHeight="true" outlineLevel="0" collapsed="false">
      <c r="A311" s="44" t="s">
        <v>37</v>
      </c>
      <c r="B311" s="42"/>
      <c r="C311" s="41" t="n">
        <f aca="false">'Etat paie OCTOBRE 2024'!F12</f>
        <v>0</v>
      </c>
      <c r="D311" s="42"/>
      <c r="E311" s="24"/>
      <c r="G311" s="45" t="s">
        <v>37</v>
      </c>
      <c r="H311" s="42"/>
      <c r="I311" s="41" t="n">
        <f aca="false">C311</f>
        <v>0</v>
      </c>
      <c r="J311" s="42"/>
      <c r="K311" s="24"/>
    </row>
    <row r="312" customFormat="false" ht="19.35" hidden="false" customHeight="true" outlineLevel="0" collapsed="false">
      <c r="A312" s="44" t="s">
        <v>38</v>
      </c>
      <c r="B312" s="42"/>
      <c r="C312" s="41" t="n">
        <f aca="false">'Etat paie OCTOBRE 2024'!G12</f>
        <v>0</v>
      </c>
      <c r="D312" s="42"/>
      <c r="E312" s="24"/>
      <c r="G312" s="45" t="s">
        <v>38</v>
      </c>
      <c r="H312" s="42"/>
      <c r="I312" s="41" t="n">
        <f aca="false">C312</f>
        <v>0</v>
      </c>
      <c r="J312" s="42"/>
      <c r="K312" s="24" t="n">
        <f aca="false">E312</f>
        <v>0</v>
      </c>
    </row>
    <row r="313" customFormat="false" ht="19.35" hidden="false" customHeight="true" outlineLevel="0" collapsed="false">
      <c r="A313" s="44" t="s">
        <v>40</v>
      </c>
      <c r="B313" s="42"/>
      <c r="C313" s="41" t="n">
        <f aca="false">'Etat paie OCTOBRE 2024'!O12</f>
        <v>0</v>
      </c>
      <c r="D313" s="42"/>
      <c r="E313" s="24"/>
      <c r="G313" s="45" t="s">
        <v>40</v>
      </c>
      <c r="H313" s="42"/>
      <c r="I313" s="41" t="n">
        <f aca="false">C313</f>
        <v>0</v>
      </c>
      <c r="J313" s="42"/>
      <c r="K313" s="24"/>
    </row>
    <row r="314" customFormat="false" ht="19.35" hidden="false" customHeight="true" outlineLevel="0" collapsed="false">
      <c r="A314" s="44" t="s">
        <v>41</v>
      </c>
      <c r="B314" s="42"/>
      <c r="C314" s="41" t="n">
        <f aca="false">'Etat paie OCTOBRE 2024'!P12</f>
        <v>0</v>
      </c>
      <c r="D314" s="42"/>
      <c r="E314" s="24"/>
      <c r="G314" s="45" t="s">
        <v>41</v>
      </c>
      <c r="H314" s="42"/>
      <c r="I314" s="41" t="n">
        <f aca="false">C314</f>
        <v>0</v>
      </c>
      <c r="J314" s="42"/>
      <c r="K314" s="24"/>
    </row>
    <row r="315" customFormat="false" ht="19.35" hidden="false" customHeight="true" outlineLevel="0" collapsed="false">
      <c r="A315" s="44" t="s">
        <v>42</v>
      </c>
      <c r="B315" s="42"/>
      <c r="C315" s="41" t="n">
        <f aca="false">'Etat paie OCTOBRE 2024'!Q12</f>
        <v>0</v>
      </c>
      <c r="D315" s="42"/>
      <c r="E315" s="24"/>
      <c r="G315" s="45" t="s">
        <v>42</v>
      </c>
      <c r="H315" s="42"/>
      <c r="I315" s="41" t="n">
        <f aca="false">C315</f>
        <v>0</v>
      </c>
      <c r="J315" s="42"/>
      <c r="K315" s="24"/>
    </row>
    <row r="316" customFormat="false" ht="20.25" hidden="false" customHeight="true" outlineLevel="0" collapsed="false">
      <c r="A316" s="39" t="s">
        <v>44</v>
      </c>
      <c r="B316" s="42"/>
      <c r="C316" s="41" t="n">
        <f aca="false">'Etat paie OCTOBRE 2024'!N12</f>
        <v>293631.505573456</v>
      </c>
      <c r="D316" s="42"/>
      <c r="E316" s="24"/>
      <c r="G316" s="43" t="s">
        <v>44</v>
      </c>
      <c r="H316" s="42"/>
      <c r="I316" s="41" t="n">
        <f aca="false">C316</f>
        <v>293631.505573456</v>
      </c>
      <c r="J316" s="42"/>
      <c r="K316" s="24"/>
    </row>
    <row r="317" customFormat="false" ht="20.25" hidden="false" customHeight="true" outlineLevel="0" collapsed="false">
      <c r="A317" s="39" t="s">
        <v>46</v>
      </c>
      <c r="B317" s="42"/>
      <c r="C317" s="41" t="n">
        <f aca="false">'Etat paie OCTOBRE 2024'!M12</f>
        <v>0</v>
      </c>
      <c r="D317" s="42"/>
      <c r="E317" s="24"/>
      <c r="G317" s="43" t="s">
        <v>46</v>
      </c>
      <c r="H317" s="42"/>
      <c r="I317" s="41" t="n">
        <f aca="false">C317</f>
        <v>0</v>
      </c>
      <c r="J317" s="42"/>
      <c r="K317" s="24"/>
    </row>
    <row r="318" customFormat="false" ht="20.25" hidden="false" customHeight="true" outlineLevel="0" collapsed="false">
      <c r="A318" s="46" t="s">
        <v>47</v>
      </c>
      <c r="B318" s="42"/>
      <c r="C318" s="41"/>
      <c r="D318" s="49" t="n">
        <f aca="false">C327*1%</f>
        <v>9920.14438525929</v>
      </c>
      <c r="E318" s="24"/>
      <c r="G318" s="47" t="s">
        <v>47</v>
      </c>
      <c r="H318" s="42"/>
      <c r="I318" s="41"/>
      <c r="J318" s="49" t="n">
        <f aca="false">I327*1%</f>
        <v>9920.14438525929</v>
      </c>
      <c r="K318" s="24"/>
    </row>
    <row r="319" customFormat="false" ht="20.25" hidden="false" customHeight="true" outlineLevel="0" collapsed="false">
      <c r="A319" s="46" t="s">
        <v>48</v>
      </c>
      <c r="B319" s="42"/>
      <c r="C319" s="41"/>
      <c r="D319" s="41" t="n">
        <f aca="false">+C327*1%</f>
        <v>9920.14438525929</v>
      </c>
      <c r="E319" s="24"/>
      <c r="G319" s="47" t="s">
        <v>48</v>
      </c>
      <c r="H319" s="42"/>
      <c r="I319" s="41"/>
      <c r="J319" s="41" t="n">
        <f aca="false">+I327*1%</f>
        <v>9920.14438525929</v>
      </c>
      <c r="K319" s="24"/>
    </row>
    <row r="320" customFormat="false" ht="20.25" hidden="false" customHeight="true" outlineLevel="0" collapsed="false">
      <c r="A320" s="46" t="s">
        <v>49</v>
      </c>
      <c r="B320" s="49" t="n">
        <f aca="false">+C327-D318-D319</f>
        <v>972174.149755411</v>
      </c>
      <c r="C320" s="41"/>
      <c r="D320" s="42"/>
      <c r="E320" s="24"/>
      <c r="G320" s="47" t="s">
        <v>49</v>
      </c>
      <c r="H320" s="49" t="n">
        <f aca="false">+I327-J318-J319</f>
        <v>972174.149755411</v>
      </c>
      <c r="I320" s="41"/>
      <c r="J320" s="42"/>
      <c r="K320" s="24"/>
    </row>
    <row r="321" customFormat="false" ht="20.25" hidden="false" customHeight="true" outlineLevel="0" collapsed="false">
      <c r="A321" s="46" t="s">
        <v>50</v>
      </c>
      <c r="B321" s="49" t="n">
        <f aca="false">'Etat paie OCTOBRE 2024'!Z12+'Etat paie OCTOBRE 2024'!X12</f>
        <v>101934.829951082</v>
      </c>
      <c r="C321" s="41"/>
      <c r="D321" s="42"/>
      <c r="E321" s="24"/>
      <c r="G321" s="47" t="s">
        <v>50</v>
      </c>
      <c r="H321" s="49" t="n">
        <f aca="false">B321</f>
        <v>101934.829951082</v>
      </c>
      <c r="I321" s="41"/>
      <c r="J321" s="42"/>
      <c r="K321" s="24"/>
    </row>
    <row r="322" customFormat="false" ht="20.25" hidden="false" customHeight="true" outlineLevel="0" collapsed="false">
      <c r="A322" s="46" t="s">
        <v>51</v>
      </c>
      <c r="B322" s="49" t="n">
        <v>2</v>
      </c>
      <c r="C322" s="41" t="n">
        <f aca="false">'Etat paie OCTOBRE 2024'!X12</f>
        <v>4000</v>
      </c>
      <c r="D322" s="42"/>
      <c r="E322" s="24"/>
      <c r="G322" s="47" t="s">
        <v>51</v>
      </c>
      <c r="H322" s="49" t="n">
        <f aca="false">B322</f>
        <v>2</v>
      </c>
      <c r="I322" s="41" t="n">
        <f aca="false">C322</f>
        <v>4000</v>
      </c>
      <c r="J322" s="42"/>
      <c r="K322" s="24"/>
    </row>
    <row r="323" customFormat="false" ht="20.25" hidden="false" customHeight="true" outlineLevel="0" collapsed="false">
      <c r="A323" s="46" t="s">
        <v>52</v>
      </c>
      <c r="B323" s="42"/>
      <c r="C323" s="41"/>
      <c r="D323" s="41" t="n">
        <f aca="false">B321-C322</f>
        <v>97934.8299510822</v>
      </c>
      <c r="E323" s="24"/>
      <c r="G323" s="47" t="s">
        <v>52</v>
      </c>
      <c r="H323" s="42"/>
      <c r="I323" s="41"/>
      <c r="J323" s="41" t="n">
        <f aca="false">D323</f>
        <v>97934.8299510822</v>
      </c>
      <c r="K323" s="24"/>
    </row>
    <row r="324" customFormat="false" ht="20.25" hidden="false" customHeight="true" outlineLevel="0" collapsed="false">
      <c r="A324" s="46" t="s">
        <v>53</v>
      </c>
      <c r="B324" s="42"/>
      <c r="C324" s="41"/>
      <c r="D324" s="41" t="n">
        <f aca="false">'Etat paie OCTOBRE 2024'!Y12</f>
        <v>100000</v>
      </c>
      <c r="E324" s="24"/>
      <c r="G324" s="47" t="s">
        <v>53</v>
      </c>
      <c r="H324" s="42"/>
      <c r="I324" s="41"/>
      <c r="J324" s="41" t="n">
        <f aca="false">D324</f>
        <v>100000</v>
      </c>
      <c r="K324" s="24" t="n">
        <f aca="false">E324</f>
        <v>0</v>
      </c>
    </row>
    <row r="325" customFormat="false" ht="20.25" hidden="false" customHeight="true" outlineLevel="0" collapsed="false">
      <c r="A325" s="46" t="s">
        <v>54</v>
      </c>
      <c r="B325" s="42"/>
      <c r="C325" s="41"/>
      <c r="D325" s="41" t="n">
        <f aca="false">'Etat paie OCTOBRE 2024'!AA12</f>
        <v>0</v>
      </c>
      <c r="E325" s="24"/>
      <c r="G325" s="47" t="str">
        <f aca="false">A325</f>
        <v>Remboursement</v>
      </c>
      <c r="H325" s="42"/>
      <c r="I325" s="41"/>
      <c r="J325" s="41" t="n">
        <f aca="false">D325</f>
        <v>0</v>
      </c>
      <c r="K325" s="24"/>
    </row>
    <row r="326" customFormat="false" ht="20.25" hidden="false" customHeight="true" outlineLevel="0" collapsed="false">
      <c r="A326" s="50" t="s">
        <v>55</v>
      </c>
      <c r="B326" s="51"/>
      <c r="C326" s="52"/>
      <c r="D326" s="52" t="n">
        <f aca="false">'Etat paie OCTOBRE 2024'!AB12</f>
        <v>0</v>
      </c>
      <c r="E326" s="68"/>
      <c r="G326" s="53" t="str">
        <f aca="false">A326</f>
        <v>Réajustement</v>
      </c>
      <c r="H326" s="51"/>
      <c r="I326" s="52"/>
      <c r="J326" s="52" t="n">
        <f aca="false">D326</f>
        <v>0</v>
      </c>
      <c r="K326" s="68" t="n">
        <f aca="false">E326</f>
        <v>0</v>
      </c>
    </row>
    <row r="327" customFormat="false" ht="20.25" hidden="false" customHeight="true" outlineLevel="0" collapsed="false">
      <c r="A327" s="54" t="s">
        <v>56</v>
      </c>
      <c r="B327" s="55" t="s">
        <v>57</v>
      </c>
      <c r="C327" s="36" t="n">
        <f aca="false">SUM(C301:C320)</f>
        <v>992014.438525929</v>
      </c>
      <c r="D327" s="56" t="n">
        <f aca="false">SUM(D318:D326)</f>
        <v>217775.118721601</v>
      </c>
      <c r="E327" s="24"/>
      <c r="G327" s="57" t="str">
        <f aca="false">A327</f>
        <v>RÈGLEMENT PAR:</v>
      </c>
      <c r="H327" s="55" t="s">
        <v>57</v>
      </c>
      <c r="I327" s="36" t="n">
        <f aca="false">SUM(I301:I320)</f>
        <v>992014.438525929</v>
      </c>
      <c r="J327" s="56" t="n">
        <f aca="false">SUM(J318:J326)</f>
        <v>217775.118721601</v>
      </c>
      <c r="K327" s="24"/>
    </row>
    <row r="328" customFormat="false" ht="20.25" hidden="false" customHeight="true" outlineLevel="0" collapsed="false">
      <c r="A328" s="58" t="s">
        <v>58</v>
      </c>
      <c r="B328" s="14"/>
      <c r="C328" s="42"/>
      <c r="D328" s="59"/>
      <c r="E328" s="24"/>
      <c r="G328" s="60" t="s">
        <v>58</v>
      </c>
      <c r="H328" s="14"/>
      <c r="I328" s="42"/>
      <c r="J328" s="59"/>
      <c r="K328" s="24"/>
    </row>
    <row r="329" customFormat="false" ht="20.25" hidden="false" customHeight="true" outlineLevel="0" collapsed="false">
      <c r="A329" s="44" t="s">
        <v>123</v>
      </c>
      <c r="B329" s="14"/>
      <c r="C329" s="42"/>
      <c r="D329" s="59"/>
      <c r="E329" s="24"/>
      <c r="G329" s="45" t="str">
        <f aca="false">A329</f>
        <v>Compte bancaire  N° : 00009 05030 16309240000 36</v>
      </c>
      <c r="H329" s="14"/>
      <c r="I329" s="42"/>
      <c r="J329" s="59"/>
      <c r="K329" s="24"/>
    </row>
    <row r="330" customFormat="false" ht="20.25" hidden="false" customHeight="true" outlineLevel="0" collapsed="false">
      <c r="A330" s="58" t="str">
        <f aca="false">A46</f>
        <v>Espèce du:</v>
      </c>
      <c r="B330" s="14"/>
      <c r="C330" s="42"/>
      <c r="D330" s="59"/>
      <c r="E330" s="24"/>
      <c r="G330" s="60" t="str">
        <f aca="false">A46</f>
        <v>Espèce du:</v>
      </c>
      <c r="H330" s="14"/>
      <c r="I330" s="42"/>
      <c r="J330" s="59"/>
      <c r="K330" s="24"/>
    </row>
    <row r="331" customFormat="false" ht="13.35" hidden="false" customHeight="true" outlineLevel="0" collapsed="false">
      <c r="A331" s="58"/>
      <c r="B331" s="61" t="s">
        <v>61</v>
      </c>
      <c r="C331" s="62" t="n">
        <f aca="false">IF((C327-D327)&gt;=0,ROUND(FLOOR((C327-D327),0.01),-2),ROUND(FLOOR((C327-D327),-0.01),-2))</f>
        <v>774200</v>
      </c>
      <c r="D331" s="59"/>
      <c r="E331" s="24"/>
      <c r="G331" s="60"/>
      <c r="H331" s="61" t="s">
        <v>61</v>
      </c>
      <c r="I331" s="62" t="n">
        <f aca="false">IF((I327-J327)&gt;=0,ROUND(FLOOR((I327-J327),0.01),-2),ROUND(FLOOR((I327-J327),-0.01),-2))</f>
        <v>774200</v>
      </c>
      <c r="J331" s="59"/>
      <c r="K331" s="24"/>
    </row>
    <row r="332" customFormat="false" ht="15" hidden="false" customHeight="true" outlineLevel="0" collapsed="false">
      <c r="A332" s="63" t="s">
        <v>62</v>
      </c>
      <c r="B332" s="64" t="n">
        <v>51</v>
      </c>
      <c r="C332" s="62"/>
      <c r="D332" s="59"/>
      <c r="E332" s="24"/>
      <c r="G332" s="60" t="str">
        <f aca="false">A332</f>
        <v>Congé restant (en jours)</v>
      </c>
      <c r="H332" s="64" t="n">
        <f aca="false">B332</f>
        <v>51</v>
      </c>
      <c r="I332" s="62"/>
      <c r="J332" s="59"/>
      <c r="K332" s="24"/>
    </row>
    <row r="333" customFormat="false" ht="13.35" hidden="false" customHeight="true" outlineLevel="0" collapsed="false">
      <c r="A333" s="65" t="s">
        <v>78</v>
      </c>
      <c r="B333" s="66" t="n">
        <v>28.5</v>
      </c>
      <c r="C333" s="67"/>
      <c r="D333" s="59"/>
      <c r="E333" s="68"/>
      <c r="G333" s="69" t="str">
        <f aca="false">+A333</f>
        <v>Congé ouvert pour 2024:</v>
      </c>
      <c r="H333" s="66" t="n">
        <f aca="false">B333</f>
        <v>28.5</v>
      </c>
      <c r="I333" s="67"/>
      <c r="J333" s="59"/>
      <c r="K333" s="68"/>
    </row>
    <row r="334" customFormat="false" ht="13.8" hidden="false" customHeight="false" outlineLevel="0" collapsed="false">
      <c r="A334" s="70"/>
      <c r="B334" s="71"/>
      <c r="C334" s="72"/>
      <c r="D334" s="73"/>
      <c r="E334" s="24"/>
      <c r="G334" s="74"/>
      <c r="H334" s="71"/>
      <c r="I334" s="72"/>
      <c r="J334" s="73"/>
      <c r="K334" s="24"/>
    </row>
    <row r="335" customFormat="false" ht="13.8" hidden="false" customHeight="false" outlineLevel="0" collapsed="false">
      <c r="A335" s="1" t="s">
        <v>64</v>
      </c>
      <c r="B335" s="59"/>
      <c r="C335" s="75" t="s">
        <v>65</v>
      </c>
      <c r="E335" s="24"/>
      <c r="G335" s="76" t="s">
        <v>64</v>
      </c>
      <c r="H335" s="59"/>
      <c r="I335" s="75" t="s">
        <v>65</v>
      </c>
      <c r="K335" s="24"/>
    </row>
    <row r="336" customFormat="false" ht="13.8" hidden="false" customHeight="false" outlineLevel="0" collapsed="false">
      <c r="B336" s="59"/>
      <c r="C336" s="75"/>
      <c r="E336" s="24"/>
      <c r="G336" s="76"/>
      <c r="H336" s="59"/>
      <c r="I336" s="75"/>
      <c r="K336" s="24"/>
    </row>
    <row r="337" customFormat="false" ht="13.8" hidden="false" customHeight="false" outlineLevel="0" collapsed="false">
      <c r="B337" s="59"/>
      <c r="C337" s="75"/>
      <c r="E337" s="24"/>
      <c r="G337" s="76"/>
      <c r="H337" s="59"/>
      <c r="I337" s="75"/>
      <c r="K337" s="24"/>
    </row>
    <row r="338" customFormat="false" ht="13.8" hidden="false" customHeight="false" outlineLevel="0" collapsed="false">
      <c r="B338" s="59"/>
      <c r="C338" s="75"/>
      <c r="E338" s="24"/>
      <c r="G338" s="76"/>
      <c r="H338" s="59"/>
      <c r="I338" s="75"/>
      <c r="K338" s="24"/>
    </row>
    <row r="339" customFormat="false" ht="13.8" hidden="false" customHeight="false" outlineLevel="0" collapsed="false">
      <c r="A339" s="77"/>
      <c r="B339" s="78"/>
      <c r="C339" s="79"/>
      <c r="D339" s="26"/>
      <c r="E339" s="28"/>
      <c r="G339" s="80"/>
      <c r="H339" s="78"/>
      <c r="I339" s="79"/>
      <c r="J339" s="26"/>
      <c r="K339" s="28"/>
    </row>
    <row r="340" customFormat="false" ht="21" hidden="false" customHeight="true" outlineLevel="0" collapsed="false">
      <c r="D340" s="4"/>
      <c r="J340" s="4"/>
    </row>
    <row r="341" customFormat="false" ht="13.8" hidden="false" customHeight="false" outlineLevel="0" collapsed="false">
      <c r="D341" s="4"/>
      <c r="E341" s="5"/>
      <c r="J341" s="4"/>
      <c r="K341" s="5"/>
    </row>
    <row r="342" customFormat="false" ht="13.8" hidden="false" customHeight="false" outlineLevel="0" collapsed="false">
      <c r="D342" s="4" t="s">
        <v>0</v>
      </c>
      <c r="J342" s="4" t="s">
        <v>0</v>
      </c>
    </row>
    <row r="343" customFormat="false" ht="13.8" hidden="false" customHeight="false" outlineLevel="0" collapsed="false">
      <c r="A343" s="6" t="s">
        <v>1</v>
      </c>
      <c r="D343" s="2" t="str">
        <f aca="false">D3</f>
        <v>Période  du 01/10/2024 au 31/10/2024</v>
      </c>
      <c r="G343" s="6" t="str">
        <f aca="false">A343</f>
        <v>1er Étage Immeuble S2 Morarano Alarobia</v>
      </c>
      <c r="J343" s="2" t="str">
        <f aca="false">J231</f>
        <v>Période  du 01/10/2024 au 31/10/2024</v>
      </c>
    </row>
    <row r="344" customFormat="false" ht="13.8" hidden="false" customHeight="false" outlineLevel="0" collapsed="false">
      <c r="A344" s="7" t="s">
        <v>3</v>
      </c>
      <c r="G344" s="7" t="s">
        <v>3</v>
      </c>
    </row>
    <row r="345" customFormat="false" ht="13.8" hidden="false" customHeight="false" outlineLevel="0" collapsed="false">
      <c r="A345" s="8" t="s">
        <v>4</v>
      </c>
      <c r="G345" s="8" t="s">
        <v>4</v>
      </c>
    </row>
    <row r="346" customFormat="false" ht="26.25" hidden="false" customHeight="true" outlineLevel="0" collapsed="false">
      <c r="A346" s="9" t="s">
        <v>124</v>
      </c>
      <c r="B346" s="10"/>
      <c r="C346" s="11" t="s">
        <v>6</v>
      </c>
      <c r="D346" s="11"/>
      <c r="E346" s="12" t="n">
        <f aca="false">E6</f>
        <v>27</v>
      </c>
      <c r="G346" s="9" t="s">
        <v>124</v>
      </c>
      <c r="H346" s="10"/>
      <c r="I346" s="11" t="s">
        <v>6</v>
      </c>
      <c r="J346" s="11"/>
      <c r="K346" s="12" t="n">
        <f aca="false">K6</f>
        <v>27</v>
      </c>
    </row>
    <row r="347" customFormat="false" ht="18" hidden="false" customHeight="true" outlineLevel="0" collapsed="false">
      <c r="A347" s="13" t="s">
        <v>125</v>
      </c>
      <c r="C347" s="14" t="s">
        <v>8</v>
      </c>
      <c r="D347" s="14"/>
      <c r="E347" s="15" t="n">
        <f aca="false">E7</f>
        <v>27</v>
      </c>
      <c r="G347" s="13" t="s">
        <v>125</v>
      </c>
      <c r="I347" s="14" t="s">
        <v>8</v>
      </c>
      <c r="J347" s="14"/>
      <c r="K347" s="15" t="n">
        <f aca="false">K7</f>
        <v>27</v>
      </c>
    </row>
    <row r="348" customFormat="false" ht="21.75" hidden="false" customHeight="true" outlineLevel="0" collapsed="false">
      <c r="A348" s="13" t="s">
        <v>126</v>
      </c>
      <c r="B348" s="86" t="s">
        <v>127</v>
      </c>
      <c r="C348" s="14" t="s">
        <v>10</v>
      </c>
      <c r="D348" s="14"/>
      <c r="E348" s="15" t="n">
        <f aca="false">E8</f>
        <v>31</v>
      </c>
      <c r="G348" s="13" t="s">
        <v>126</v>
      </c>
      <c r="H348" s="86" t="s">
        <v>127</v>
      </c>
      <c r="I348" s="14" t="s">
        <v>10</v>
      </c>
      <c r="J348" s="14"/>
      <c r="K348" s="15" t="n">
        <f aca="false">K8</f>
        <v>31</v>
      </c>
    </row>
    <row r="349" customFormat="false" ht="19.5" hidden="false" customHeight="true" outlineLevel="0" collapsed="false">
      <c r="A349" s="13" t="s">
        <v>128</v>
      </c>
      <c r="B349" s="17"/>
      <c r="C349" s="18" t="s">
        <v>12</v>
      </c>
      <c r="D349" s="19"/>
      <c r="E349" s="20" t="n">
        <f aca="false">E9</f>
        <v>45566</v>
      </c>
      <c r="F349" s="6"/>
      <c r="G349" s="13" t="s">
        <v>128</v>
      </c>
      <c r="H349" s="17"/>
      <c r="I349" s="18" t="s">
        <v>12</v>
      </c>
      <c r="J349" s="19"/>
      <c r="K349" s="20" t="n">
        <f aca="false"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="6" customFormat="true" ht="13.8" hidden="false" customHeight="false" outlineLevel="0" collapsed="false">
      <c r="A350" s="22" t="s">
        <v>129</v>
      </c>
      <c r="B350" s="2"/>
      <c r="C350" s="23" t="s">
        <v>98</v>
      </c>
      <c r="D350" s="14"/>
      <c r="E350" s="20" t="n">
        <f aca="false">E10</f>
        <v>45596</v>
      </c>
      <c r="F350" s="2"/>
      <c r="G350" s="22" t="s">
        <v>129</v>
      </c>
      <c r="H350" s="2"/>
      <c r="I350" s="23" t="s">
        <v>98</v>
      </c>
      <c r="J350" s="14"/>
      <c r="K350" s="20" t="n">
        <f aca="false"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customFormat="false" ht="13.8" hidden="false" customHeight="false" outlineLevel="0" collapsed="false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customFormat="false" ht="13.8" hidden="false" customHeight="false" outlineLevel="0" collapsed="false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customFormat="false" ht="13.8" hidden="false" customHeight="false" outlineLevel="0" collapsed="false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customFormat="false" ht="13.8" hidden="false" customHeight="false" outlineLevel="0" collapsed="false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customFormat="false" ht="13.8" hidden="false" customHeight="false" outlineLevel="0" collapsed="false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customFormat="false" ht="20.25" hidden="false" customHeight="true" outlineLevel="0" collapsed="false">
      <c r="A357" s="34" t="s">
        <v>133</v>
      </c>
      <c r="B357" s="35"/>
      <c r="C357" s="36" t="n">
        <f aca="false">'Etat paie OCTOBRE 2024'!E13</f>
        <v>400000</v>
      </c>
      <c r="D357" s="37"/>
      <c r="E357" s="24"/>
      <c r="G357" s="38" t="str">
        <f aca="false">A357</f>
        <v>Salaire de base  Ar 400 000</v>
      </c>
      <c r="H357" s="35"/>
      <c r="I357" s="36" t="n">
        <f aca="false">+C357</f>
        <v>400000</v>
      </c>
      <c r="J357" s="37"/>
      <c r="K357" s="24"/>
    </row>
    <row r="358" customFormat="false" ht="20.25" hidden="false" customHeight="true" outlineLevel="0" collapsed="false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customFormat="false" ht="20.25" hidden="false" customHeight="true" outlineLevel="0" collapsed="false">
      <c r="A359" s="44" t="s">
        <v>29</v>
      </c>
      <c r="B359" s="42"/>
      <c r="C359" s="41" t="n">
        <f aca="false">'Etat paie OCTOBRE 2024'!I13</f>
        <v>0</v>
      </c>
      <c r="D359" s="42"/>
      <c r="E359" s="24"/>
      <c r="G359" s="45" t="s">
        <v>29</v>
      </c>
      <c r="H359" s="42"/>
      <c r="I359" s="41" t="n">
        <f aca="false">C359</f>
        <v>0</v>
      </c>
      <c r="J359" s="42"/>
      <c r="K359" s="24"/>
    </row>
    <row r="360" customFormat="false" ht="20.25" hidden="false" customHeight="true" outlineLevel="0" collapsed="false">
      <c r="A360" s="44" t="s">
        <v>30</v>
      </c>
      <c r="B360" s="42"/>
      <c r="C360" s="41" t="n">
        <f aca="false">'Etat paie OCTOBRE 2024'!J13</f>
        <v>0</v>
      </c>
      <c r="D360" s="42"/>
      <c r="E360" s="24"/>
      <c r="G360" s="45" t="s">
        <v>30</v>
      </c>
      <c r="H360" s="42"/>
      <c r="I360" s="41" t="n">
        <f aca="false">C360</f>
        <v>0</v>
      </c>
      <c r="J360" s="42"/>
      <c r="K360" s="24"/>
    </row>
    <row r="361" customFormat="false" ht="20.25" hidden="false" customHeight="true" outlineLevel="0" collapsed="false">
      <c r="A361" s="44" t="s">
        <v>31</v>
      </c>
      <c r="B361" s="42"/>
      <c r="C361" s="41" t="n">
        <f aca="false">'Etat paie OCTOBRE 2024'!H13</f>
        <v>0</v>
      </c>
      <c r="D361" s="42"/>
      <c r="E361" s="24"/>
      <c r="G361" s="45" t="s">
        <v>31</v>
      </c>
      <c r="H361" s="42"/>
      <c r="I361" s="41" t="n">
        <f aca="false">C361</f>
        <v>0</v>
      </c>
      <c r="J361" s="42"/>
      <c r="K361" s="24"/>
    </row>
    <row r="362" customFormat="false" ht="20.25" hidden="false" customHeight="true" outlineLevel="0" collapsed="false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customFormat="false" ht="20.25" hidden="false" customHeight="true" outlineLevel="0" collapsed="false">
      <c r="A363" s="44" t="s">
        <v>33</v>
      </c>
      <c r="B363" s="42" t="n">
        <v>19</v>
      </c>
      <c r="C363" s="41" t="n">
        <f aca="false">+'Etat paie OCTOBRE 2024'!K13</f>
        <v>45600</v>
      </c>
      <c r="D363" s="42"/>
      <c r="E363" s="24"/>
      <c r="G363" s="45" t="s">
        <v>33</v>
      </c>
      <c r="H363" s="42" t="n">
        <f aca="false">B363</f>
        <v>19</v>
      </c>
      <c r="I363" s="41" t="n">
        <f aca="false">C363</f>
        <v>45600</v>
      </c>
      <c r="J363" s="42"/>
      <c r="K363" s="24"/>
    </row>
    <row r="364" customFormat="false" ht="20.25" hidden="false" customHeight="true" outlineLevel="0" collapsed="false">
      <c r="A364" s="44" t="s">
        <v>34</v>
      </c>
      <c r="B364" s="42"/>
      <c r="C364" s="41" t="n">
        <f aca="false">'Etat paie OCTOBRE 2024'!L13</f>
        <v>0</v>
      </c>
      <c r="D364" s="42"/>
      <c r="E364" s="24"/>
      <c r="G364" s="45" t="s">
        <v>34</v>
      </c>
      <c r="H364" s="42"/>
      <c r="I364" s="41" t="n">
        <f aca="false">C364</f>
        <v>0</v>
      </c>
      <c r="J364" s="42"/>
      <c r="K364" s="24"/>
    </row>
    <row r="365" customFormat="false" ht="20.25" hidden="false" customHeight="true" outlineLevel="0" collapsed="false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customFormat="false" ht="22.35" hidden="false" customHeight="true" outlineLevel="0" collapsed="false">
      <c r="A366" s="44" t="s">
        <v>36</v>
      </c>
      <c r="B366" s="42"/>
      <c r="C366" s="41" t="n">
        <f aca="false">'Etat paie OCTOBRE 2024'!R13</f>
        <v>0</v>
      </c>
      <c r="D366" s="42"/>
      <c r="E366" s="24" t="s">
        <v>134</v>
      </c>
      <c r="G366" s="45" t="s">
        <v>36</v>
      </c>
      <c r="H366" s="42"/>
      <c r="I366" s="41" t="n">
        <f aca="false">C366</f>
        <v>0</v>
      </c>
      <c r="J366" s="42"/>
      <c r="K366" s="24" t="str">
        <f aca="false">E366</f>
        <v>Prime de fonction</v>
      </c>
    </row>
    <row r="367" customFormat="false" ht="20.25" hidden="false" customHeight="true" outlineLevel="0" collapsed="false">
      <c r="A367" s="44" t="s">
        <v>37</v>
      </c>
      <c r="B367" s="42"/>
      <c r="C367" s="41" t="n">
        <f aca="false">'Etat paie OCTOBRE 2024'!F13</f>
        <v>0</v>
      </c>
      <c r="D367" s="42"/>
      <c r="E367" s="24"/>
      <c r="G367" s="45" t="s">
        <v>37</v>
      </c>
      <c r="H367" s="42"/>
      <c r="I367" s="41" t="n">
        <f aca="false">C367</f>
        <v>0</v>
      </c>
      <c r="J367" s="42"/>
      <c r="K367" s="24"/>
    </row>
    <row r="368" customFormat="false" ht="20.25" hidden="false" customHeight="true" outlineLevel="0" collapsed="false">
      <c r="A368" s="44" t="s">
        <v>38</v>
      </c>
      <c r="B368" s="42"/>
      <c r="C368" s="41" t="n">
        <f aca="false">'Etat paie OCTOBRE 2024'!G13</f>
        <v>0</v>
      </c>
      <c r="D368" s="42"/>
      <c r="E368" s="24"/>
      <c r="G368" s="44" t="s">
        <v>38</v>
      </c>
      <c r="H368" s="42"/>
      <c r="I368" s="41" t="n">
        <f aca="false">C368</f>
        <v>0</v>
      </c>
      <c r="J368" s="42"/>
      <c r="K368" s="24" t="n">
        <f aca="false">E368</f>
        <v>0</v>
      </c>
    </row>
    <row r="369" customFormat="false" ht="20.25" hidden="false" customHeight="true" outlineLevel="0" collapsed="false">
      <c r="A369" s="44" t="s">
        <v>40</v>
      </c>
      <c r="B369" s="42"/>
      <c r="C369" s="41" t="n">
        <f aca="false">'Etat paie OCTOBRE 2024'!O13</f>
        <v>0</v>
      </c>
      <c r="D369" s="42"/>
      <c r="E369" s="24"/>
      <c r="G369" s="44" t="s">
        <v>40</v>
      </c>
      <c r="H369" s="42"/>
      <c r="I369" s="41" t="n">
        <f aca="false">C369</f>
        <v>0</v>
      </c>
      <c r="J369" s="42"/>
      <c r="K369" s="24"/>
    </row>
    <row r="370" customFormat="false" ht="20.25" hidden="false" customHeight="true" outlineLevel="0" collapsed="false">
      <c r="A370" s="44" t="s">
        <v>41</v>
      </c>
      <c r="B370" s="42"/>
      <c r="C370" s="41" t="n">
        <f aca="false">'Etat paie OCTOBRE 2024'!P13</f>
        <v>0</v>
      </c>
      <c r="D370" s="42"/>
      <c r="E370" s="24"/>
      <c r="G370" s="44" t="s">
        <v>41</v>
      </c>
      <c r="H370" s="42"/>
      <c r="I370" s="41" t="n">
        <f aca="false">C370</f>
        <v>0</v>
      </c>
      <c r="J370" s="42"/>
      <c r="K370" s="24"/>
    </row>
    <row r="371" customFormat="false" ht="20.25" hidden="false" customHeight="true" outlineLevel="0" collapsed="false">
      <c r="A371" s="44" t="s">
        <v>42</v>
      </c>
      <c r="B371" s="42"/>
      <c r="C371" s="41" t="n">
        <f aca="false">'Etat paie OCTOBRE 2024'!Q13</f>
        <v>100000</v>
      </c>
      <c r="D371" s="42"/>
      <c r="E371" s="24"/>
      <c r="G371" s="44" t="s">
        <v>42</v>
      </c>
      <c r="H371" s="42"/>
      <c r="I371" s="41" t="n">
        <f aca="false">C371</f>
        <v>100000</v>
      </c>
      <c r="J371" s="42"/>
      <c r="K371" s="24"/>
    </row>
    <row r="372" customFormat="false" ht="20.25" hidden="false" customHeight="true" outlineLevel="0" collapsed="false">
      <c r="A372" s="39" t="s">
        <v>44</v>
      </c>
      <c r="B372" s="42"/>
      <c r="C372" s="41" t="n">
        <f aca="false">'Etat paie OCTOBRE 2024'!N13</f>
        <v>0</v>
      </c>
      <c r="D372" s="42"/>
      <c r="E372" s="24"/>
      <c r="G372" s="43" t="s">
        <v>44</v>
      </c>
      <c r="H372" s="42"/>
      <c r="I372" s="41" t="n">
        <f aca="false">C372</f>
        <v>0</v>
      </c>
      <c r="J372" s="42"/>
      <c r="K372" s="24"/>
    </row>
    <row r="373" customFormat="false" ht="20.25" hidden="false" customHeight="true" outlineLevel="0" collapsed="false">
      <c r="A373" s="39" t="s">
        <v>46</v>
      </c>
      <c r="B373" s="42"/>
      <c r="C373" s="41" t="n">
        <f aca="false">'Etat paie OCTOBRE 2024'!M13</f>
        <v>0</v>
      </c>
      <c r="D373" s="42"/>
      <c r="E373" s="24"/>
      <c r="G373" s="43" t="s">
        <v>46</v>
      </c>
      <c r="H373" s="42"/>
      <c r="I373" s="41" t="n">
        <f aca="false">C373</f>
        <v>0</v>
      </c>
      <c r="J373" s="42"/>
      <c r="K373" s="24"/>
    </row>
    <row r="374" customFormat="false" ht="20.25" hidden="false" customHeight="true" outlineLevel="0" collapsed="false">
      <c r="A374" s="46" t="s">
        <v>47</v>
      </c>
      <c r="B374" s="42"/>
      <c r="C374" s="41"/>
      <c r="D374" s="49" t="n">
        <f aca="false">C383*1%</f>
        <v>5456</v>
      </c>
      <c r="E374" s="24"/>
      <c r="G374" s="47" t="s">
        <v>47</v>
      </c>
      <c r="H374" s="42"/>
      <c r="I374" s="41"/>
      <c r="J374" s="49" t="n">
        <f aca="false">I383*1%</f>
        <v>5456</v>
      </c>
      <c r="K374" s="24"/>
    </row>
    <row r="375" customFormat="false" ht="20.25" hidden="false" customHeight="true" outlineLevel="0" collapsed="false">
      <c r="A375" s="46" t="s">
        <v>48</v>
      </c>
      <c r="B375" s="42"/>
      <c r="C375" s="41"/>
      <c r="D375" s="41" t="n">
        <f aca="false">+C383*1%</f>
        <v>5456</v>
      </c>
      <c r="E375" s="24"/>
      <c r="G375" s="47" t="s">
        <v>48</v>
      </c>
      <c r="H375" s="42"/>
      <c r="I375" s="41"/>
      <c r="J375" s="41" t="n">
        <f aca="false">+I383*1%</f>
        <v>5456</v>
      </c>
      <c r="K375" s="24"/>
    </row>
    <row r="376" customFormat="false" ht="20.25" hidden="false" customHeight="true" outlineLevel="0" collapsed="false">
      <c r="A376" s="46" t="s">
        <v>49</v>
      </c>
      <c r="B376" s="49" t="n">
        <f aca="false">+C383-D374-D375</f>
        <v>534688</v>
      </c>
      <c r="C376" s="41"/>
      <c r="D376" s="42"/>
      <c r="E376" s="24"/>
      <c r="G376" s="47" t="s">
        <v>49</v>
      </c>
      <c r="H376" s="49" t="n">
        <f aca="false">+I383-J374-J375</f>
        <v>534688</v>
      </c>
      <c r="I376" s="41"/>
      <c r="J376" s="42"/>
      <c r="K376" s="24"/>
    </row>
    <row r="377" customFormat="false" ht="20.25" hidden="false" customHeight="true" outlineLevel="0" collapsed="false">
      <c r="A377" s="46" t="s">
        <v>50</v>
      </c>
      <c r="B377" s="49" t="n">
        <f aca="false">'Etat paie OCTOBRE 2024'!Z13+'Etat paie OCTOBRE 2024'!X13</f>
        <v>17703.2</v>
      </c>
      <c r="C377" s="41"/>
      <c r="D377" s="42"/>
      <c r="E377" s="24"/>
      <c r="G377" s="47" t="s">
        <v>50</v>
      </c>
      <c r="H377" s="49" t="n">
        <f aca="false">B377</f>
        <v>17703.2</v>
      </c>
      <c r="I377" s="41"/>
      <c r="J377" s="42"/>
      <c r="K377" s="24"/>
    </row>
    <row r="378" customFormat="false" ht="20.25" hidden="false" customHeight="true" outlineLevel="0" collapsed="false">
      <c r="A378" s="46" t="s">
        <v>51</v>
      </c>
      <c r="B378" s="49" t="n">
        <v>2</v>
      </c>
      <c r="C378" s="41" t="n">
        <f aca="false">'Etat paie OCTOBRE 2024'!X13</f>
        <v>4000</v>
      </c>
      <c r="D378" s="42"/>
      <c r="E378" s="24"/>
      <c r="G378" s="47" t="s">
        <v>51</v>
      </c>
      <c r="H378" s="49" t="n">
        <f aca="false">B378</f>
        <v>2</v>
      </c>
      <c r="I378" s="41" t="n">
        <f aca="false">C378</f>
        <v>4000</v>
      </c>
      <c r="J378" s="42"/>
      <c r="K378" s="24"/>
    </row>
    <row r="379" customFormat="false" ht="20.25" hidden="false" customHeight="true" outlineLevel="0" collapsed="false">
      <c r="A379" s="46" t="s">
        <v>52</v>
      </c>
      <c r="B379" s="42"/>
      <c r="C379" s="41"/>
      <c r="D379" s="41" t="n">
        <f aca="false">B377-C378</f>
        <v>13703.2</v>
      </c>
      <c r="E379" s="24"/>
      <c r="G379" s="47" t="s">
        <v>52</v>
      </c>
      <c r="H379" s="42"/>
      <c r="I379" s="41"/>
      <c r="J379" s="41" t="n">
        <f aca="false">D379</f>
        <v>13703.2</v>
      </c>
      <c r="K379" s="24"/>
    </row>
    <row r="380" customFormat="false" ht="18.6" hidden="false" customHeight="true" outlineLevel="0" collapsed="false">
      <c r="A380" s="46" t="s">
        <v>53</v>
      </c>
      <c r="B380" s="42"/>
      <c r="C380" s="41"/>
      <c r="D380" s="41" t="n">
        <f aca="false">'Etat paie OCTOBRE 2024'!Y13</f>
        <v>0</v>
      </c>
      <c r="E380" s="24"/>
      <c r="G380" s="47" t="s">
        <v>53</v>
      </c>
      <c r="H380" s="42"/>
      <c r="I380" s="41"/>
      <c r="J380" s="41" t="n">
        <f aca="false">D380</f>
        <v>0</v>
      </c>
      <c r="K380" s="24" t="n">
        <f aca="false">E380</f>
        <v>0</v>
      </c>
    </row>
    <row r="381" customFormat="false" ht="18.6" hidden="false" customHeight="true" outlineLevel="0" collapsed="false">
      <c r="A381" s="46" t="s">
        <v>54</v>
      </c>
      <c r="B381" s="42"/>
      <c r="C381" s="41"/>
      <c r="D381" s="41" t="n">
        <f aca="false">'Etat paie OCTOBRE 2024'!AA13</f>
        <v>0</v>
      </c>
      <c r="E381" s="24"/>
      <c r="G381" s="47" t="str">
        <f aca="false">A381</f>
        <v>Remboursement</v>
      </c>
      <c r="H381" s="42"/>
      <c r="I381" s="41"/>
      <c r="J381" s="41" t="n">
        <f aca="false">D381</f>
        <v>0</v>
      </c>
      <c r="K381" s="24"/>
    </row>
    <row r="382" customFormat="false" ht="20.25" hidden="false" customHeight="true" outlineLevel="0" collapsed="false">
      <c r="A382" s="50" t="s">
        <v>55</v>
      </c>
      <c r="B382" s="51"/>
      <c r="C382" s="52"/>
      <c r="D382" s="52" t="n">
        <f aca="false">'Etat paie OCTOBRE 2024'!AB13</f>
        <v>0</v>
      </c>
      <c r="E382" s="24"/>
      <c r="G382" s="53" t="str">
        <f aca="false">A382</f>
        <v>Réajustement</v>
      </c>
      <c r="H382" s="51"/>
      <c r="I382" s="52"/>
      <c r="J382" s="52" t="n">
        <f aca="false">D382</f>
        <v>0</v>
      </c>
      <c r="K382" s="68" t="n">
        <f aca="false">E382</f>
        <v>0</v>
      </c>
    </row>
    <row r="383" customFormat="false" ht="20.25" hidden="false" customHeight="true" outlineLevel="0" collapsed="false">
      <c r="A383" s="54" t="s">
        <v>56</v>
      </c>
      <c r="B383" s="55" t="s">
        <v>57</v>
      </c>
      <c r="C383" s="36" t="n">
        <f aca="false">SUM(C357:C376)</f>
        <v>545600</v>
      </c>
      <c r="D383" s="56" t="n">
        <f aca="false">SUM(D374:D382)</f>
        <v>24615.2</v>
      </c>
      <c r="E383" s="24"/>
      <c r="G383" s="57" t="str">
        <f aca="false">A383</f>
        <v>RÈGLEMENT PAR:</v>
      </c>
      <c r="H383" s="55" t="s">
        <v>57</v>
      </c>
      <c r="I383" s="36" t="n">
        <f aca="false">SUM(I357:I376)</f>
        <v>545600</v>
      </c>
      <c r="J383" s="56" t="n">
        <f aca="false">SUM(J374:J382)</f>
        <v>24615.2</v>
      </c>
      <c r="K383" s="24"/>
    </row>
    <row r="384" customFormat="false" ht="20.25" hidden="false" customHeight="true" outlineLevel="0" collapsed="false">
      <c r="A384" s="58" t="s">
        <v>58</v>
      </c>
      <c r="B384" s="14"/>
      <c r="C384" s="42"/>
      <c r="D384" s="59"/>
      <c r="E384" s="24"/>
      <c r="G384" s="60" t="s">
        <v>58</v>
      </c>
      <c r="H384" s="14"/>
      <c r="I384" s="42"/>
      <c r="J384" s="59"/>
      <c r="K384" s="24"/>
    </row>
    <row r="385" customFormat="false" ht="20.25" hidden="false" customHeight="true" outlineLevel="0" collapsed="false">
      <c r="A385" s="58" t="s">
        <v>135</v>
      </c>
      <c r="B385" s="14"/>
      <c r="C385" s="42"/>
      <c r="D385" s="59"/>
      <c r="E385" s="24"/>
      <c r="G385" s="60" t="s">
        <v>136</v>
      </c>
      <c r="H385" s="14"/>
      <c r="I385" s="42"/>
      <c r="J385" s="59"/>
      <c r="K385" s="24"/>
    </row>
    <row r="386" customFormat="false" ht="20.25" hidden="false" customHeight="true" outlineLevel="0" collapsed="false">
      <c r="A386" s="58" t="str">
        <f aca="false">A46</f>
        <v>Espèce du:</v>
      </c>
      <c r="B386" s="14"/>
      <c r="C386" s="42"/>
      <c r="D386" s="59"/>
      <c r="E386" s="24"/>
      <c r="G386" s="60" t="str">
        <f aca="false">A46</f>
        <v>Espèce du:</v>
      </c>
      <c r="H386" s="14"/>
      <c r="I386" s="42"/>
      <c r="J386" s="59"/>
      <c r="K386" s="24"/>
    </row>
    <row r="387" customFormat="false" ht="17.1" hidden="false" customHeight="true" outlineLevel="0" collapsed="false">
      <c r="A387" s="58"/>
      <c r="B387" s="61" t="s">
        <v>61</v>
      </c>
      <c r="C387" s="62" t="n">
        <f aca="false">IF((C383-D383)&gt;=0,ROUND(FLOOR((C383-D383),0.01),-2),ROUND(FLOOR((C383-D383),-0.01),-2))</f>
        <v>521000</v>
      </c>
      <c r="D387" s="59"/>
      <c r="E387" s="24"/>
      <c r="G387" s="60"/>
      <c r="H387" s="61" t="s">
        <v>61</v>
      </c>
      <c r="I387" s="62" t="n">
        <f aca="false">IF((I383-J383)&gt;=0,ROUND(FLOOR((I383-J383),0.01),-2),ROUND(FLOOR((I383-J383),-0.01),-2))</f>
        <v>521000</v>
      </c>
      <c r="J387" s="59"/>
      <c r="K387" s="24"/>
    </row>
    <row r="388" customFormat="false" ht="15" hidden="false" customHeight="true" outlineLevel="0" collapsed="false">
      <c r="A388" s="63" t="s">
        <v>62</v>
      </c>
      <c r="B388" s="64" t="n">
        <v>28</v>
      </c>
      <c r="C388" s="62"/>
      <c r="D388" s="59"/>
      <c r="E388" s="24"/>
      <c r="G388" s="60" t="str">
        <f aca="false">A388</f>
        <v>Congé restant (en jours)</v>
      </c>
      <c r="H388" s="64" t="n">
        <f aca="false">B388</f>
        <v>28</v>
      </c>
      <c r="I388" s="62"/>
      <c r="J388" s="59"/>
      <c r="K388" s="24"/>
    </row>
    <row r="389" customFormat="false" ht="15.75" hidden="false" customHeight="true" outlineLevel="0" collapsed="false">
      <c r="A389" s="65" t="s">
        <v>78</v>
      </c>
      <c r="B389" s="66" t="n">
        <v>5.5</v>
      </c>
      <c r="C389" s="67"/>
      <c r="D389" s="59"/>
      <c r="E389" s="68"/>
      <c r="G389" s="69" t="str">
        <f aca="false">+A389</f>
        <v>Congé ouvert pour 2024:</v>
      </c>
      <c r="H389" s="66" t="n">
        <f aca="false">B389</f>
        <v>5.5</v>
      </c>
      <c r="I389" s="67"/>
      <c r="J389" s="59"/>
      <c r="K389" s="68"/>
    </row>
    <row r="390" customFormat="false" ht="13.8" hidden="false" customHeight="false" outlineLevel="0" collapsed="false">
      <c r="A390" s="70"/>
      <c r="B390" s="71"/>
      <c r="C390" s="72"/>
      <c r="D390" s="73"/>
      <c r="E390" s="24"/>
      <c r="G390" s="74"/>
      <c r="H390" s="71"/>
      <c r="I390" s="72"/>
      <c r="J390" s="73"/>
      <c r="K390" s="24"/>
    </row>
    <row r="391" customFormat="false" ht="13.8" hidden="false" customHeight="false" outlineLevel="0" collapsed="false">
      <c r="A391" s="1" t="s">
        <v>64</v>
      </c>
      <c r="B391" s="59"/>
      <c r="C391" s="75" t="s">
        <v>65</v>
      </c>
      <c r="E391" s="24"/>
      <c r="G391" s="76" t="s">
        <v>64</v>
      </c>
      <c r="H391" s="59"/>
      <c r="I391" s="75" t="s">
        <v>65</v>
      </c>
      <c r="K391" s="24"/>
    </row>
    <row r="392" customFormat="false" ht="13.8" hidden="false" customHeight="false" outlineLevel="0" collapsed="false">
      <c r="B392" s="59"/>
      <c r="C392" s="75"/>
      <c r="E392" s="24"/>
      <c r="G392" s="76"/>
      <c r="H392" s="59"/>
      <c r="I392" s="75"/>
      <c r="K392" s="24"/>
    </row>
    <row r="393" customFormat="false" ht="13.8" hidden="false" customHeight="false" outlineLevel="0" collapsed="false">
      <c r="B393" s="59"/>
      <c r="C393" s="75"/>
      <c r="E393" s="24"/>
      <c r="G393" s="76"/>
      <c r="H393" s="59"/>
      <c r="I393" s="75"/>
      <c r="K393" s="24"/>
    </row>
    <row r="394" customFormat="false" ht="13.8" hidden="false" customHeight="false" outlineLevel="0" collapsed="false">
      <c r="B394" s="59"/>
      <c r="C394" s="75"/>
      <c r="E394" s="24"/>
      <c r="G394" s="76"/>
      <c r="H394" s="59"/>
      <c r="I394" s="75"/>
      <c r="K394" s="24"/>
    </row>
    <row r="395" customFormat="false" ht="13.8" hidden="false" customHeight="false" outlineLevel="0" collapsed="false">
      <c r="A395" s="77"/>
      <c r="B395" s="78"/>
      <c r="C395" s="79"/>
      <c r="D395" s="26"/>
      <c r="E395" s="28"/>
      <c r="G395" s="80"/>
      <c r="H395" s="78"/>
      <c r="I395" s="79"/>
      <c r="J395" s="26"/>
      <c r="K395" s="28"/>
    </row>
    <row r="406" s="6" customFormat="true" ht="13.8" hidden="false" customHeight="false" outlineLevel="0" collapsed="false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customFormat="false" ht="13.8" hidden="false" customHeight="false" outlineLevel="0" collapsed="false">
      <c r="IW410" s="87"/>
    </row>
    <row r="411" customFormat="false" ht="13.8" hidden="false" customHeight="false" outlineLevel="0" collapsed="false">
      <c r="IW411" s="87"/>
    </row>
    <row r="458" s="6" customFormat="true" ht="13.8" hidden="false" customHeight="false" outlineLevel="0" collapsed="false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customFormat="false" ht="13.8" hidden="false" customHeight="false" outlineLevel="0" collapsed="false">
      <c r="IW462" s="87"/>
    </row>
    <row r="463" customFormat="false" ht="13.8" hidden="false" customHeight="false" outlineLevel="0" collapsed="false">
      <c r="IW463" s="87"/>
    </row>
    <row r="510" s="6" customFormat="true" ht="13.8" hidden="false" customHeight="false" outlineLevel="0" collapsed="false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customFormat="false" ht="13.8" hidden="false" customHeight="false" outlineLevel="0" collapsed="false">
      <c r="IW514" s="87"/>
    </row>
    <row r="515" customFormat="false" ht="13.8" hidden="false" customHeight="false" outlineLevel="0" collapsed="false">
      <c r="IW515" s="87"/>
    </row>
    <row r="562" s="6" customFormat="true" ht="13.8" hidden="false" customHeight="false" outlineLevel="0" collapsed="false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customFormat="false" ht="13.8" hidden="false" customHeight="false" outlineLevel="0" collapsed="false">
      <c r="IW567" s="87"/>
    </row>
    <row r="614" s="6" customFormat="true" ht="13.8" hidden="false" customHeight="false" outlineLevel="0" collapsed="false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customFormat="false" ht="13.8" hidden="false" customHeight="false" outlineLevel="0" collapsed="false">
      <c r="IW618" s="87"/>
    </row>
    <row r="619" customFormat="false" ht="13.8" hidden="false" customHeight="false" outlineLevel="0" collapsed="false">
      <c r="IW619" s="87"/>
    </row>
    <row r="666" s="6" customFormat="true" ht="13.8" hidden="false" customHeight="false" outlineLevel="0" collapsed="false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customFormat="false" ht="13.8" hidden="false" customHeight="false" outlineLevel="0" collapsed="false">
      <c r="IW671" s="87"/>
    </row>
    <row r="719" s="6" customFormat="true" ht="13.8" hidden="false" customHeight="false" outlineLevel="0" collapsed="false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customFormat="false" ht="13.8" hidden="false" customHeight="false" outlineLevel="0" collapsed="false">
      <c r="IW722" s="87"/>
    </row>
    <row r="723" customFormat="false" ht="13.8" hidden="false" customHeight="false" outlineLevel="0" collapsed="false">
      <c r="IW723" s="87"/>
    </row>
    <row r="772" s="6" customFormat="true" ht="13.8" hidden="false" customHeight="false" outlineLevel="0" collapsed="false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customFormat="false" ht="13.8" hidden="false" customHeight="false" outlineLevel="0" collapsed="false">
      <c r="IW774" s="87"/>
    </row>
    <row r="775" customFormat="false" ht="13.8" hidden="false" customHeight="false" outlineLevel="0" collapsed="false">
      <c r="IW775" s="87"/>
    </row>
    <row r="825" s="6" customFormat="true" ht="13.8" hidden="false" customHeight="false" outlineLevel="0" collapsed="false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customFormat="false" ht="13.8" hidden="false" customHeight="false" outlineLevel="0" collapsed="false">
      <c r="IW827" s="87"/>
    </row>
    <row r="877" s="6" customFormat="true" ht="13.8" hidden="false" customHeight="false" outlineLevel="0" collapsed="false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s="6" customFormat="true" ht="13.8" hidden="false" customHeight="false" outlineLevel="0" collapsed="false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s="6" customFormat="true" ht="13.8" hidden="false" customHeight="false" outlineLevel="0" collapsed="false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s="6" customFormat="true" ht="13.8" hidden="false" customHeight="false" outlineLevel="0" collapsed="false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s="88" customFormat="true" ht="13.8" hidden="false" customHeight="false" outlineLevel="0" collapsed="false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s="88" customFormat="true" ht="13.8" hidden="false" customHeight="false" outlineLevel="0" collapsed="false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s="88" customFormat="true" ht="13.8" hidden="false" customHeight="false" outlineLevel="0" collapsed="false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s="88" customFormat="true" ht="13.8" hidden="false" customHeight="false" outlineLevel="0" collapsed="false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s="88" customFormat="true" ht="13.8" hidden="false" customHeight="false" outlineLevel="0" collapsed="false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s="88" customFormat="true" ht="13.8" hidden="false" customHeight="false" outlineLevel="0" collapsed="false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s="88" customFormat="true" ht="13.8" hidden="false" customHeight="false" outlineLevel="0" collapsed="false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s="88" customFormat="true" ht="13.8" hidden="false" customHeight="false" outlineLevel="0" collapsed="false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s="89" customFormat="true" ht="13.8" hidden="false" customHeight="false" outlineLevel="0" collapsed="false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s="88" customFormat="true" ht="13.8" hidden="false" customHeight="false" outlineLevel="0" collapsed="false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s="88" customFormat="true" ht="13.8" hidden="false" customHeight="false" outlineLevel="0" collapsed="false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s="88" customFormat="true" ht="13.8" hidden="false" customHeight="false" outlineLevel="0" collapsed="false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s="88" customFormat="true" ht="13.8" hidden="false" customHeight="false" outlineLevel="0" collapsed="false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s="88" customFormat="true" ht="13.8" hidden="false" customHeight="false" outlineLevel="0" collapsed="false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s="88" customFormat="true" ht="13.8" hidden="false" customHeight="false" outlineLevel="0" collapsed="false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s="88" customFormat="true" ht="13.8" hidden="false" customHeight="false" outlineLevel="0" collapsed="false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s="88" customFormat="true" ht="13.8" hidden="false" customHeight="false" outlineLevel="0" collapsed="false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s="88" customFormat="true" ht="13.8" hidden="false" customHeight="false" outlineLevel="0" collapsed="false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s="88" customFormat="true" ht="13.8" hidden="false" customHeight="false" outlineLevel="0" collapsed="false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s="88" customFormat="true" ht="13.8" hidden="false" customHeight="false" outlineLevel="0" collapsed="false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s="88" customFormat="true" ht="13.8" hidden="false" customHeight="false" outlineLevel="0" collapsed="false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s="88" customFormat="true" ht="13.8" hidden="false" customHeight="false" outlineLevel="0" collapsed="false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s="88" customFormat="true" ht="13.8" hidden="false" customHeight="false" outlineLevel="0" collapsed="false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s="88" customFormat="true" ht="13.8" hidden="false" customHeight="false" outlineLevel="0" collapsed="false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s="88" customFormat="true" ht="13.8" hidden="false" customHeight="false" outlineLevel="0" collapsed="false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s="88" customFormat="true" ht="13.8" hidden="false" customHeight="false" outlineLevel="0" collapsed="false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s="88" customFormat="true" ht="13.8" hidden="false" customHeight="false" outlineLevel="0" collapsed="false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s="88" customFormat="true" ht="13.8" hidden="false" customHeight="false" outlineLevel="0" collapsed="false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s="88" customFormat="true" ht="13.8" hidden="false" customHeight="false" outlineLevel="0" collapsed="false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s="88" customFormat="true" ht="13.8" hidden="false" customHeight="false" outlineLevel="0" collapsed="false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s="88" customFormat="true" ht="13.8" hidden="false" customHeight="false" outlineLevel="0" collapsed="false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s="88" customFormat="true" ht="13.8" hidden="false" customHeight="false" outlineLevel="0" collapsed="false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s="88" customFormat="true" ht="13.8" hidden="false" customHeight="false" outlineLevel="0" collapsed="false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s="88" customFormat="true" ht="13.8" hidden="false" customHeight="false" outlineLevel="0" collapsed="false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s="88" customFormat="true" ht="13.8" hidden="false" customHeight="false" outlineLevel="0" collapsed="false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s="88" customFormat="true" ht="13.8" hidden="false" customHeight="false" outlineLevel="0" collapsed="false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s="88" customFormat="true" ht="13.8" hidden="false" customHeight="false" outlineLevel="0" collapsed="false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s="88" customFormat="true" ht="13.8" hidden="false" customHeight="false" outlineLevel="0" collapsed="false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s="88" customFormat="true" ht="13.8" hidden="false" customHeight="false" outlineLevel="0" collapsed="false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s="88" customFormat="true" ht="13.8" hidden="false" customHeight="false" outlineLevel="0" collapsed="false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s="88" customFormat="true" ht="13.8" hidden="false" customHeight="false" outlineLevel="0" collapsed="false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s="88" customFormat="true" ht="13.8" hidden="false" customHeight="false" outlineLevel="0" collapsed="false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s="88" customFormat="true" ht="13.8" hidden="false" customHeight="false" outlineLevel="0" collapsed="false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s="88" customFormat="true" ht="13.8" hidden="false" customHeight="false" outlineLevel="0" collapsed="false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s="88" customFormat="true" ht="13.8" hidden="false" customHeight="false" outlineLevel="0" collapsed="false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s="88" customFormat="true" ht="13.8" hidden="false" customHeight="false" outlineLevel="0" collapsed="false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s="88" customFormat="true" ht="13.8" hidden="false" customHeight="false" outlineLevel="0" collapsed="false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s="88" customFormat="true" ht="13.8" hidden="false" customHeight="false" outlineLevel="0" collapsed="false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s="88" customFormat="true" ht="13.8" hidden="false" customHeight="false" outlineLevel="0" collapsed="false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s="88" customFormat="true" ht="13.8" hidden="false" customHeight="false" outlineLevel="0" collapsed="false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s="88" customFormat="true" ht="13.8" hidden="false" customHeight="false" outlineLevel="0" collapsed="false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customFormat="false" ht="13.8" hidden="false" customHeight="false" outlineLevel="0" collapsed="false">
      <c r="IW1132" s="21"/>
    </row>
    <row r="1133" customFormat="false" ht="13.8" hidden="false" customHeight="false" outlineLevel="0" collapsed="false">
      <c r="IW1133" s="21"/>
    </row>
    <row r="1134" customFormat="false" ht="13.8" hidden="false" customHeight="false" outlineLevel="0" collapsed="false">
      <c r="IW1134" s="21"/>
    </row>
    <row r="1135" customFormat="false" ht="13.8" hidden="false" customHeight="false" outlineLevel="0" collapsed="false">
      <c r="IW1135" s="21"/>
    </row>
    <row r="1136" customFormat="false" ht="13.8" hidden="false" customHeight="false" outlineLevel="0" collapsed="false">
      <c r="IW1136" s="21"/>
    </row>
    <row r="1137" customFormat="false" ht="13.8" hidden="false" customHeight="false" outlineLevel="0" collapsed="false">
      <c r="IW1137" s="21"/>
    </row>
    <row r="1138" customFormat="false" ht="13.8" hidden="false" customHeight="false" outlineLevel="0" collapsed="false">
      <c r="IW1138" s="21"/>
    </row>
    <row r="1139" customFormat="false" ht="13.8" hidden="false" customHeight="false" outlineLevel="0" collapsed="false">
      <c r="IW1139" s="21"/>
    </row>
    <row r="1140" customFormat="false" ht="13.8" hidden="false" customHeight="false" outlineLevel="0" collapsed="false">
      <c r="IW1140" s="21"/>
    </row>
    <row r="1141" s="6" customFormat="true" ht="13.8" hidden="false" customHeight="false" outlineLevel="0" collapsed="false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customFormat="false" ht="13.8" hidden="false" customHeight="false" outlineLevel="0" collapsed="false">
      <c r="IW1142" s="21"/>
    </row>
    <row r="1143" customFormat="false" ht="13.8" hidden="false" customHeight="false" outlineLevel="0" collapsed="false">
      <c r="IW1143" s="21"/>
    </row>
    <row r="1144" customFormat="false" ht="13.8" hidden="false" customHeight="false" outlineLevel="0" collapsed="false">
      <c r="IW1144" s="21"/>
    </row>
    <row r="1145" customFormat="false" ht="13.8" hidden="false" customHeight="false" outlineLevel="0" collapsed="false">
      <c r="IW1145" s="21"/>
    </row>
    <row r="1146" customFormat="false" ht="13.8" hidden="false" customHeight="false" outlineLevel="0" collapsed="false">
      <c r="IW1146" s="21"/>
    </row>
    <row r="1147" customFormat="false" ht="13.8" hidden="false" customHeight="false" outlineLevel="0" collapsed="false">
      <c r="IW1147" s="21"/>
    </row>
    <row r="1195" s="6" customFormat="true" ht="13.8" hidden="false" customHeight="false" outlineLevel="0" collapsed="false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customFormat="false" ht="13.8" hidden="false" customHeight="false" outlineLevel="0" collapsed="false">
      <c r="IW1198" s="21"/>
    </row>
    <row r="1199" customFormat="false" ht="13.8" hidden="false" customHeight="false" outlineLevel="0" collapsed="false">
      <c r="IW1199" s="21"/>
    </row>
    <row r="1200" customFormat="false" ht="13.8" hidden="false" customHeight="false" outlineLevel="0" collapsed="false">
      <c r="IW1200" s="21"/>
    </row>
    <row r="1201" customFormat="false" ht="13.8" hidden="false" customHeight="false" outlineLevel="0" collapsed="false">
      <c r="IW1201" s="21"/>
    </row>
    <row r="1202" customFormat="false" ht="13.8" hidden="false" customHeight="false" outlineLevel="0" collapsed="false">
      <c r="IW1202" s="21"/>
    </row>
    <row r="1203" customFormat="false" ht="13.8" hidden="false" customHeight="false" outlineLevel="0" collapsed="false">
      <c r="IW1203" s="21"/>
    </row>
    <row r="1204" customFormat="false" ht="13.8" hidden="false" customHeight="false" outlineLevel="0" collapsed="false">
      <c r="IW1204" s="21"/>
    </row>
    <row r="1205" customFormat="false" ht="13.8" hidden="false" customHeight="false" outlineLevel="0" collapsed="false">
      <c r="IW1205" s="21"/>
    </row>
    <row r="1206" customFormat="false" ht="13.8" hidden="false" customHeight="false" outlineLevel="0" collapsed="false">
      <c r="IW1206" s="21"/>
    </row>
    <row r="1207" customFormat="false" ht="13.8" hidden="false" customHeight="false" outlineLevel="0" collapsed="false">
      <c r="IW1207" s="21"/>
    </row>
    <row r="1208" customFormat="false" ht="13.8" hidden="false" customHeight="false" outlineLevel="0" collapsed="false">
      <c r="IW1208" s="21"/>
    </row>
    <row r="1209" customFormat="false" ht="13.8" hidden="false" customHeight="false" outlineLevel="0" collapsed="false">
      <c r="IW1209" s="21"/>
    </row>
    <row r="1210" customFormat="false" ht="13.8" hidden="false" customHeight="false" outlineLevel="0" collapsed="false">
      <c r="IW1210" s="21"/>
    </row>
    <row r="1211" customFormat="false" ht="13.8" hidden="false" customHeight="false" outlineLevel="0" collapsed="false">
      <c r="IW1211" s="21"/>
    </row>
    <row r="1212" customFormat="false" ht="13.8" hidden="false" customHeight="false" outlineLevel="0" collapsed="false">
      <c r="IW1212" s="21"/>
    </row>
    <row r="1213" customFormat="false" ht="13.8" hidden="false" customHeight="false" outlineLevel="0" collapsed="false">
      <c r="IW1213" s="21"/>
    </row>
    <row r="1214" customFormat="false" ht="13.8" hidden="false" customHeight="false" outlineLevel="0" collapsed="false">
      <c r="IW1214" s="21"/>
    </row>
    <row r="1215" customFormat="false" ht="13.8" hidden="false" customHeight="false" outlineLevel="0" collapsed="false">
      <c r="IW1215" s="21"/>
    </row>
    <row r="1216" customFormat="false" ht="13.8" hidden="false" customHeight="false" outlineLevel="0" collapsed="false">
      <c r="IW1216" s="21"/>
    </row>
    <row r="1217" customFormat="false" ht="13.8" hidden="false" customHeight="false" outlineLevel="0" collapsed="false">
      <c r="IW1217" s="21"/>
    </row>
    <row r="1218" customFormat="false" ht="13.8" hidden="false" customHeight="false" outlineLevel="0" collapsed="false">
      <c r="IW1218" s="21"/>
    </row>
    <row r="1219" customFormat="false" ht="13.8" hidden="false" customHeight="false" outlineLevel="0" collapsed="false">
      <c r="IW1219" s="21"/>
    </row>
    <row r="1220" customFormat="false" ht="13.8" hidden="false" customHeight="false" outlineLevel="0" collapsed="false">
      <c r="IW1220" s="21"/>
    </row>
    <row r="1221" customFormat="false" ht="13.8" hidden="false" customHeight="false" outlineLevel="0" collapsed="false">
      <c r="IW1221" s="21"/>
    </row>
    <row r="1222" customFormat="false" ht="13.8" hidden="false" customHeight="false" outlineLevel="0" collapsed="false">
      <c r="IW1222" s="21"/>
    </row>
    <row r="1223" customFormat="false" ht="13.8" hidden="false" customHeight="false" outlineLevel="0" collapsed="false">
      <c r="IW1223" s="21"/>
    </row>
    <row r="1224" customFormat="false" ht="13.8" hidden="false" customHeight="false" outlineLevel="0" collapsed="false">
      <c r="IW1224" s="21"/>
    </row>
    <row r="1225" customFormat="false" ht="13.8" hidden="false" customHeight="false" outlineLevel="0" collapsed="false">
      <c r="IW1225" s="21"/>
    </row>
    <row r="1226" customFormat="false" ht="13.8" hidden="false" customHeight="false" outlineLevel="0" collapsed="false">
      <c r="IW1226" s="21"/>
    </row>
    <row r="1227" customFormat="false" ht="13.8" hidden="false" customHeight="false" outlineLevel="0" collapsed="false">
      <c r="IW1227" s="21"/>
    </row>
    <row r="1228" customFormat="false" ht="13.8" hidden="false" customHeight="false" outlineLevel="0" collapsed="false">
      <c r="IW1228" s="21"/>
    </row>
    <row r="1229" customFormat="false" ht="13.8" hidden="false" customHeight="false" outlineLevel="0" collapsed="false">
      <c r="IW1229" s="21"/>
    </row>
    <row r="1230" customFormat="false" ht="13.8" hidden="false" customHeight="false" outlineLevel="0" collapsed="false">
      <c r="IW1230" s="21"/>
    </row>
    <row r="1231" customFormat="false" ht="13.8" hidden="false" customHeight="false" outlineLevel="0" collapsed="false">
      <c r="IW1231" s="21"/>
    </row>
    <row r="1232" customFormat="false" ht="13.8" hidden="false" customHeight="false" outlineLevel="0" collapsed="false">
      <c r="IW1232" s="21"/>
    </row>
    <row r="1233" customFormat="false" ht="13.8" hidden="false" customHeight="false" outlineLevel="0" collapsed="false">
      <c r="IW1233" s="21"/>
    </row>
    <row r="1234" customFormat="false" ht="13.8" hidden="false" customHeight="false" outlineLevel="0" collapsed="false">
      <c r="IW1234" s="21"/>
    </row>
    <row r="1235" customFormat="false" ht="13.8" hidden="false" customHeight="false" outlineLevel="0" collapsed="false">
      <c r="IW1235" s="21"/>
    </row>
    <row r="1236" customFormat="false" ht="13.8" hidden="false" customHeight="false" outlineLevel="0" collapsed="false">
      <c r="IW1236" s="21"/>
    </row>
    <row r="1237" customFormat="false" ht="13.8" hidden="false" customHeight="false" outlineLevel="0" collapsed="false">
      <c r="IW1237" s="21"/>
    </row>
    <row r="1238" customFormat="false" ht="13.8" hidden="false" customHeight="false" outlineLevel="0" collapsed="false">
      <c r="IW1238" s="21"/>
    </row>
    <row r="1239" customFormat="false" ht="13.8" hidden="false" customHeight="false" outlineLevel="0" collapsed="false">
      <c r="IW1239" s="21"/>
    </row>
    <row r="1240" customFormat="false" ht="13.8" hidden="false" customHeight="false" outlineLevel="0" collapsed="false">
      <c r="IW1240" s="21"/>
    </row>
    <row r="1241" customFormat="false" ht="13.8" hidden="false" customHeight="false" outlineLevel="0" collapsed="false">
      <c r="IW1241" s="21"/>
    </row>
    <row r="1242" customFormat="false" ht="13.8" hidden="false" customHeight="false" outlineLevel="0" collapsed="false">
      <c r="IW1242" s="21"/>
    </row>
    <row r="1243" customFormat="false" ht="13.8" hidden="false" customHeight="false" outlineLevel="0" collapsed="false">
      <c r="IW1243" s="21"/>
    </row>
    <row r="1244" customFormat="false" ht="13.8" hidden="false" customHeight="false" outlineLevel="0" collapsed="false">
      <c r="IW1244" s="21"/>
    </row>
    <row r="1245" customFormat="false" ht="13.8" hidden="false" customHeight="false" outlineLevel="0" collapsed="false">
      <c r="IW1245" s="21"/>
    </row>
    <row r="1246" customFormat="false" ht="13.8" hidden="false" customHeight="false" outlineLevel="0" collapsed="false">
      <c r="IW1246" s="21"/>
    </row>
    <row r="1247" s="6" customFormat="true" ht="13.8" hidden="false" customHeight="false" outlineLevel="0" collapsed="false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customFormat="false" ht="13.8" hidden="false" customHeight="false" outlineLevel="0" collapsed="false">
      <c r="IW1248" s="21"/>
    </row>
    <row r="1249" customFormat="false" ht="13.8" hidden="false" customHeight="false" outlineLevel="0" collapsed="false">
      <c r="IW1249" s="21"/>
    </row>
    <row r="1250" customFormat="false" ht="13.8" hidden="false" customHeight="false" outlineLevel="0" collapsed="false">
      <c r="IW1250" s="21"/>
    </row>
    <row r="1251" customFormat="false" ht="13.8" hidden="false" customHeight="false" outlineLevel="0" collapsed="false">
      <c r="IW1251" s="21"/>
    </row>
    <row r="1252" customFormat="false" ht="13.8" hidden="false" customHeight="false" outlineLevel="0" collapsed="false">
      <c r="IW1252" s="21"/>
    </row>
    <row r="1253" customFormat="false" ht="13.8" hidden="false" customHeight="false" outlineLevel="0" collapsed="false">
      <c r="IW1253" s="21"/>
    </row>
    <row r="1254" customFormat="false" ht="13.8" hidden="false" customHeight="false" outlineLevel="0" collapsed="false">
      <c r="IW1254" s="21"/>
    </row>
    <row r="1255" customFormat="false" ht="13.8" hidden="false" customHeight="false" outlineLevel="0" collapsed="false">
      <c r="IW1255" s="21"/>
    </row>
    <row r="1256" customFormat="false" ht="13.8" hidden="false" customHeight="false" outlineLevel="0" collapsed="false">
      <c r="IW1256" s="21"/>
    </row>
    <row r="1257" customFormat="false" ht="13.8" hidden="false" customHeight="false" outlineLevel="0" collapsed="false">
      <c r="IW1257" s="21"/>
    </row>
    <row r="1258" customFormat="false" ht="13.8" hidden="false" customHeight="false" outlineLevel="0" collapsed="false">
      <c r="IW1258" s="21"/>
    </row>
    <row r="1259" customFormat="false" ht="13.8" hidden="false" customHeight="false" outlineLevel="0" collapsed="false">
      <c r="IW1259" s="21"/>
    </row>
    <row r="1260" customFormat="false" ht="13.8" hidden="false" customHeight="false" outlineLevel="0" collapsed="false">
      <c r="IW1260" s="21"/>
    </row>
    <row r="1261" customFormat="false" ht="13.8" hidden="false" customHeight="false" outlineLevel="0" collapsed="false">
      <c r="IW1261" s="21"/>
    </row>
    <row r="1262" customFormat="false" ht="13.8" hidden="false" customHeight="false" outlineLevel="0" collapsed="false">
      <c r="IW1262" s="21"/>
    </row>
    <row r="1263" customFormat="false" ht="13.8" hidden="false" customHeight="false" outlineLevel="0" collapsed="false">
      <c r="IW1263" s="21"/>
    </row>
    <row r="1264" customFormat="false" ht="13.8" hidden="false" customHeight="false" outlineLevel="0" collapsed="false">
      <c r="IW1264" s="21"/>
    </row>
    <row r="1265" customFormat="false" ht="13.8" hidden="false" customHeight="false" outlineLevel="0" collapsed="false">
      <c r="IW1265" s="21"/>
    </row>
    <row r="1266" customFormat="false" ht="13.8" hidden="false" customHeight="false" outlineLevel="0" collapsed="false">
      <c r="IW1266" s="21"/>
    </row>
    <row r="1267" customFormat="false" ht="13.8" hidden="false" customHeight="false" outlineLevel="0" collapsed="false">
      <c r="IW1267" s="21"/>
    </row>
    <row r="1268" customFormat="false" ht="13.8" hidden="false" customHeight="false" outlineLevel="0" collapsed="false">
      <c r="IW1268" s="21"/>
    </row>
    <row r="1269" customFormat="false" ht="13.8" hidden="false" customHeight="false" outlineLevel="0" collapsed="false">
      <c r="IW1269" s="21"/>
    </row>
    <row r="1270" customFormat="false" ht="13.8" hidden="false" customHeight="false" outlineLevel="0" collapsed="false">
      <c r="IW1270" s="21"/>
    </row>
    <row r="1271" customFormat="false" ht="13.8" hidden="false" customHeight="false" outlineLevel="0" collapsed="false">
      <c r="IW1271" s="21"/>
    </row>
    <row r="1272" customFormat="false" ht="13.8" hidden="false" customHeight="false" outlineLevel="0" collapsed="false">
      <c r="IW1272" s="21"/>
    </row>
    <row r="1273" customFormat="false" ht="13.8" hidden="false" customHeight="false" outlineLevel="0" collapsed="false">
      <c r="IW1273" s="21"/>
    </row>
    <row r="1274" customFormat="false" ht="13.8" hidden="false" customHeight="false" outlineLevel="0" collapsed="false">
      <c r="IW1274" s="21"/>
    </row>
    <row r="1275" customFormat="false" ht="13.8" hidden="false" customHeight="false" outlineLevel="0" collapsed="false">
      <c r="IW1275" s="21"/>
    </row>
    <row r="1276" customFormat="false" ht="13.8" hidden="false" customHeight="false" outlineLevel="0" collapsed="false">
      <c r="IW1276" s="21"/>
    </row>
    <row r="1277" customFormat="false" ht="13.8" hidden="false" customHeight="false" outlineLevel="0" collapsed="false">
      <c r="IW1277" s="21"/>
    </row>
    <row r="1278" customFormat="false" ht="13.8" hidden="false" customHeight="false" outlineLevel="0" collapsed="false">
      <c r="IW1278" s="21"/>
    </row>
    <row r="1279" customFormat="false" ht="13.8" hidden="false" customHeight="false" outlineLevel="0" collapsed="false">
      <c r="IW1279" s="21"/>
    </row>
    <row r="1280" customFormat="false" ht="13.8" hidden="false" customHeight="false" outlineLevel="0" collapsed="false">
      <c r="IW1280" s="21"/>
    </row>
    <row r="1281" customFormat="false" ht="13.8" hidden="false" customHeight="false" outlineLevel="0" collapsed="false">
      <c r="IW1281" s="21"/>
    </row>
    <row r="1282" customFormat="false" ht="13.8" hidden="false" customHeight="false" outlineLevel="0" collapsed="false">
      <c r="IW1282" s="21"/>
    </row>
    <row r="1283" customFormat="false" ht="13.8" hidden="false" customHeight="false" outlineLevel="0" collapsed="false">
      <c r="IW1283" s="21"/>
    </row>
    <row r="1284" customFormat="false" ht="13.8" hidden="false" customHeight="false" outlineLevel="0" collapsed="false">
      <c r="IW1284" s="21"/>
    </row>
    <row r="1285" customFormat="false" ht="13.8" hidden="false" customHeight="false" outlineLevel="0" collapsed="false">
      <c r="IW1285" s="21"/>
    </row>
    <row r="1286" customFormat="false" ht="13.8" hidden="false" customHeight="false" outlineLevel="0" collapsed="false">
      <c r="IW1286" s="21"/>
    </row>
    <row r="1287" customFormat="false" ht="13.8" hidden="false" customHeight="false" outlineLevel="0" collapsed="false">
      <c r="IW1287" s="21"/>
    </row>
    <row r="1288" customFormat="false" ht="13.8" hidden="false" customHeight="false" outlineLevel="0" collapsed="false">
      <c r="IW1288" s="21"/>
    </row>
    <row r="1289" customFormat="false" ht="13.8" hidden="false" customHeight="false" outlineLevel="0" collapsed="false">
      <c r="IW1289" s="21"/>
    </row>
    <row r="1290" customFormat="false" ht="13.8" hidden="false" customHeight="false" outlineLevel="0" collapsed="false">
      <c r="IW1290" s="21"/>
    </row>
    <row r="1291" customFormat="false" ht="13.8" hidden="false" customHeight="false" outlineLevel="0" collapsed="false">
      <c r="IW1291" s="21"/>
    </row>
    <row r="1292" customFormat="false" ht="13.8" hidden="false" customHeight="false" outlineLevel="0" collapsed="false">
      <c r="IW1292" s="21"/>
    </row>
    <row r="1293" customFormat="false" ht="13.8" hidden="false" customHeight="false" outlineLevel="0" collapsed="false">
      <c r="IW1293" s="21"/>
    </row>
    <row r="1294" customFormat="false" ht="13.8" hidden="false" customHeight="false" outlineLevel="0" collapsed="false">
      <c r="IW1294" s="21"/>
    </row>
    <row r="1295" customFormat="false" ht="13.8" hidden="false" customHeight="false" outlineLevel="0" collapsed="false">
      <c r="IW1295" s="21"/>
    </row>
    <row r="1296" customFormat="false" ht="13.8" hidden="false" customHeight="false" outlineLevel="0" collapsed="false">
      <c r="IW1296" s="21"/>
    </row>
    <row r="1297" customFormat="false" ht="13.8" hidden="false" customHeight="false" outlineLevel="0" collapsed="false">
      <c r="IW1297" s="21"/>
    </row>
    <row r="1298" customFormat="false" ht="13.8" hidden="false" customHeight="false" outlineLevel="0" collapsed="false">
      <c r="IW1298" s="21"/>
    </row>
    <row r="1299" customFormat="false" ht="13.8" hidden="false" customHeight="false" outlineLevel="0" collapsed="false">
      <c r="IW1299" s="21"/>
    </row>
    <row r="1300" customFormat="false" ht="13.8" hidden="false" customHeight="false" outlineLevel="0" collapsed="false">
      <c r="IW1300" s="21"/>
    </row>
    <row r="1301" customFormat="false" ht="13.8" hidden="false" customHeight="false" outlineLevel="0" collapsed="false">
      <c r="IW1301" s="21"/>
    </row>
    <row r="1302" customFormat="false" ht="13.8" hidden="false" customHeight="false" outlineLevel="0" collapsed="false">
      <c r="IW1302" s="21"/>
    </row>
    <row r="1303" s="6" customFormat="true" ht="13.8" hidden="false" customHeight="false" outlineLevel="0" collapsed="false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customFormat="false" ht="13.8" hidden="false" customHeight="false" outlineLevel="0" collapsed="false">
      <c r="IW1304" s="21"/>
    </row>
    <row r="1305" customFormat="false" ht="13.8" hidden="false" customHeight="false" outlineLevel="0" collapsed="false">
      <c r="IW1305" s="21"/>
    </row>
    <row r="1306" customFormat="false" ht="13.8" hidden="false" customHeight="false" outlineLevel="0" collapsed="false">
      <c r="IW1306" s="21"/>
    </row>
    <row r="1307" customFormat="false" ht="13.8" hidden="false" customHeight="false" outlineLevel="0" collapsed="false">
      <c r="IW1307" s="21"/>
    </row>
    <row r="1308" customFormat="false" ht="13.8" hidden="false" customHeight="false" outlineLevel="0" collapsed="false">
      <c r="IW1308" s="21"/>
    </row>
    <row r="1309" customFormat="false" ht="13.8" hidden="false" customHeight="false" outlineLevel="0" collapsed="false">
      <c r="IW1309" s="21"/>
    </row>
    <row r="1310" customFormat="false" ht="13.8" hidden="false" customHeight="false" outlineLevel="0" collapsed="false">
      <c r="IW1310" s="21"/>
    </row>
    <row r="1311" customFormat="false" ht="13.8" hidden="false" customHeight="false" outlineLevel="0" collapsed="false">
      <c r="IW1311" s="21"/>
    </row>
    <row r="1312" customFormat="false" ht="13.8" hidden="false" customHeight="false" outlineLevel="0" collapsed="false">
      <c r="IW1312" s="21"/>
    </row>
    <row r="1313" customFormat="false" ht="13.8" hidden="false" customHeight="false" outlineLevel="0" collapsed="false">
      <c r="IW1313" s="21"/>
    </row>
    <row r="1314" customFormat="false" ht="13.8" hidden="false" customHeight="false" outlineLevel="0" collapsed="false">
      <c r="IW1314" s="21"/>
    </row>
    <row r="1315" customFormat="false" ht="13.8" hidden="false" customHeight="false" outlineLevel="0" collapsed="false">
      <c r="IW1315" s="21"/>
    </row>
    <row r="1316" customFormat="false" ht="13.8" hidden="false" customHeight="false" outlineLevel="0" collapsed="false">
      <c r="IW1316" s="21"/>
    </row>
    <row r="1317" customFormat="false" ht="13.8" hidden="false" customHeight="false" outlineLevel="0" collapsed="false">
      <c r="IW1317" s="21"/>
    </row>
    <row r="1318" customFormat="false" ht="13.8" hidden="false" customHeight="false" outlineLevel="0" collapsed="false">
      <c r="IW1318" s="21"/>
    </row>
    <row r="1319" customFormat="false" ht="13.8" hidden="false" customHeight="false" outlineLevel="0" collapsed="false">
      <c r="IW1319" s="21"/>
    </row>
    <row r="1320" customFormat="false" ht="13.8" hidden="false" customHeight="false" outlineLevel="0" collapsed="false">
      <c r="IW1320" s="21"/>
    </row>
    <row r="1321" customFormat="false" ht="13.8" hidden="false" customHeight="false" outlineLevel="0" collapsed="false">
      <c r="IW1321" s="21"/>
    </row>
    <row r="1322" customFormat="false" ht="13.8" hidden="false" customHeight="false" outlineLevel="0" collapsed="false">
      <c r="IW1322" s="21"/>
    </row>
    <row r="1323" customFormat="false" ht="13.8" hidden="false" customHeight="false" outlineLevel="0" collapsed="false">
      <c r="IW1323" s="21"/>
    </row>
    <row r="1324" customFormat="false" ht="13.8" hidden="false" customHeight="false" outlineLevel="0" collapsed="false">
      <c r="IW1324" s="21"/>
    </row>
    <row r="1325" customFormat="false" ht="13.8" hidden="false" customHeight="false" outlineLevel="0" collapsed="false">
      <c r="IW1325" s="21"/>
    </row>
    <row r="1326" customFormat="false" ht="13.8" hidden="false" customHeight="false" outlineLevel="0" collapsed="false">
      <c r="IW1326" s="21"/>
    </row>
    <row r="1327" customFormat="false" ht="13.8" hidden="false" customHeight="false" outlineLevel="0" collapsed="false">
      <c r="IW1327" s="21"/>
    </row>
    <row r="1328" customFormat="false" ht="13.8" hidden="false" customHeight="false" outlineLevel="0" collapsed="false">
      <c r="IW1328" s="21"/>
    </row>
    <row r="1329" customFormat="false" ht="13.8" hidden="false" customHeight="false" outlineLevel="0" collapsed="false">
      <c r="IW1329" s="21"/>
    </row>
    <row r="1330" customFormat="false" ht="13.8" hidden="false" customHeight="false" outlineLevel="0" collapsed="false">
      <c r="IW1330" s="21"/>
    </row>
    <row r="1331" customFormat="false" ht="13.8" hidden="false" customHeight="false" outlineLevel="0" collapsed="false">
      <c r="IW1331" s="21"/>
    </row>
    <row r="1332" customFormat="false" ht="13.8" hidden="false" customHeight="false" outlineLevel="0" collapsed="false">
      <c r="IW1332" s="21"/>
    </row>
    <row r="1333" customFormat="false" ht="13.8" hidden="false" customHeight="false" outlineLevel="0" collapsed="false">
      <c r="IW1333" s="21"/>
    </row>
    <row r="1334" customFormat="false" ht="13.8" hidden="false" customHeight="false" outlineLevel="0" collapsed="false">
      <c r="IW1334" s="21"/>
    </row>
    <row r="1335" customFormat="false" ht="13.8" hidden="false" customHeight="false" outlineLevel="0" collapsed="false">
      <c r="IW1335" s="21"/>
    </row>
    <row r="1336" customFormat="false" ht="13.8" hidden="false" customHeight="false" outlineLevel="0" collapsed="false">
      <c r="IW1336" s="21"/>
    </row>
    <row r="1337" customFormat="false" ht="13.8" hidden="false" customHeight="false" outlineLevel="0" collapsed="false">
      <c r="IW1337" s="21"/>
    </row>
    <row r="1338" customFormat="false" ht="13.8" hidden="false" customHeight="false" outlineLevel="0" collapsed="false">
      <c r="IW1338" s="21"/>
    </row>
    <row r="1339" customFormat="false" ht="13.8" hidden="false" customHeight="false" outlineLevel="0" collapsed="false">
      <c r="IW1339" s="21"/>
    </row>
    <row r="1340" customFormat="false" ht="13.8" hidden="false" customHeight="false" outlineLevel="0" collapsed="false">
      <c r="IW1340" s="21"/>
    </row>
    <row r="1341" customFormat="false" ht="13.8" hidden="false" customHeight="false" outlineLevel="0" collapsed="false">
      <c r="IW1341" s="21"/>
    </row>
    <row r="1342" customFormat="false" ht="13.8" hidden="false" customHeight="false" outlineLevel="0" collapsed="false">
      <c r="IW1342" s="21"/>
    </row>
    <row r="1343" customFormat="false" ht="13.8" hidden="false" customHeight="false" outlineLevel="0" collapsed="false">
      <c r="IW1343" s="21"/>
    </row>
    <row r="1344" customFormat="false" ht="13.8" hidden="false" customHeight="false" outlineLevel="0" collapsed="false">
      <c r="IW1344" s="21"/>
    </row>
    <row r="1345" customFormat="false" ht="13.8" hidden="false" customHeight="false" outlineLevel="0" collapsed="false">
      <c r="IW1345" s="21"/>
    </row>
    <row r="1346" customFormat="false" ht="13.8" hidden="false" customHeight="false" outlineLevel="0" collapsed="false">
      <c r="IW1346" s="21"/>
    </row>
    <row r="1347" customFormat="false" ht="13.8" hidden="false" customHeight="false" outlineLevel="0" collapsed="false">
      <c r="IW1347" s="21"/>
    </row>
    <row r="1348" customFormat="false" ht="13.8" hidden="false" customHeight="false" outlineLevel="0" collapsed="false">
      <c r="IW1348" s="21"/>
    </row>
    <row r="1349" customFormat="false" ht="13.8" hidden="false" customHeight="false" outlineLevel="0" collapsed="false">
      <c r="IW1349" s="21"/>
    </row>
    <row r="1350" customFormat="false" ht="13.8" hidden="false" customHeight="false" outlineLevel="0" collapsed="false">
      <c r="IW1350" s="21"/>
    </row>
    <row r="1351" customFormat="false" ht="13.8" hidden="false" customHeight="false" outlineLevel="0" collapsed="false">
      <c r="IW1351" s="21"/>
    </row>
    <row r="1352" customFormat="false" ht="13.8" hidden="false" customHeight="false" outlineLevel="0" collapsed="false">
      <c r="IW1352" s="21"/>
    </row>
    <row r="1353" customFormat="false" ht="13.8" hidden="false" customHeight="false" outlineLevel="0" collapsed="false">
      <c r="IW1353" s="21"/>
    </row>
    <row r="1354" customFormat="false" ht="13.8" hidden="false" customHeight="false" outlineLevel="0" collapsed="false">
      <c r="IW1354" s="21"/>
    </row>
    <row r="1355" customFormat="false" ht="13.8" hidden="false" customHeight="false" outlineLevel="0" collapsed="false">
      <c r="IW1355" s="21"/>
    </row>
    <row r="1356" customFormat="false" ht="13.8" hidden="false" customHeight="false" outlineLevel="0" collapsed="false">
      <c r="IW1356" s="21"/>
    </row>
    <row r="1357" customFormat="false" ht="13.8" hidden="false" customHeight="false" outlineLevel="0" collapsed="false">
      <c r="IW1357" s="21"/>
    </row>
    <row r="1358" customFormat="false" ht="13.8" hidden="false" customHeight="false" outlineLevel="0" collapsed="false">
      <c r="IW1358" s="21"/>
    </row>
  </sheetData>
  <printOptions headings="false" gridLines="false" gridLinesSet="true" horizontalCentered="false" verticalCentered="false"/>
  <pageMargins left="0.39375" right="0.354166666666667" top="0.196527777777778" bottom="0.118055555555556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true"/>
  </sheetPr>
  <dimension ref="A1:JA2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9" topLeftCell="AA10" activePane="bottomRight" state="frozen"/>
      <selection pane="topLeft" activeCell="A1" activeCellId="0" sqref="A1"/>
      <selection pane="topRight" activeCell="AA1" activeCellId="0" sqref="AA1"/>
      <selection pane="bottomLeft" activeCell="A10" activeCellId="0" sqref="A10"/>
      <selection pane="bottomRight" activeCell="AF12" activeCellId="0" sqref="AF12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3" min="43" style="96" width="22.11"/>
    <col collapsed="false" customWidth="true" hidden="false" outlineLevel="0" max="44" min="44" style="96" width="42.03"/>
    <col collapsed="false" customWidth="false" hidden="false" outlineLevel="0" max="256" min="45" style="90" width="11.43"/>
    <col collapsed="false" customWidth="true" hidden="false" outlineLevel="0" max="16384" min="16380" style="21" width="11.53"/>
  </cols>
  <sheetData>
    <row r="1" s="98" customFormat="tru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90"/>
      <c r="AP1" s="99"/>
      <c r="AQ1" s="99"/>
      <c r="AR1" s="99"/>
      <c r="IW1" s="21"/>
      <c r="IX1" s="21"/>
      <c r="IY1" s="21"/>
      <c r="IZ1" s="21"/>
      <c r="JA1" s="21"/>
    </row>
    <row r="2" customFormat="false" ht="13.8" hidden="false" customHeight="false" outlineLevel="0" collapsed="false">
      <c r="A2" s="100"/>
      <c r="B2" s="100"/>
      <c r="C2" s="100" t="s">
        <v>138</v>
      </c>
      <c r="D2" s="101" t="n">
        <f aca="false">(264200/173.33)*8</f>
        <v>12194.0806553972</v>
      </c>
      <c r="E2" s="100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 t="n">
        <v>0</v>
      </c>
      <c r="B3" s="104" t="n">
        <f aca="false">(902400/173.33)*F9</f>
        <v>1561.87618992673</v>
      </c>
      <c r="C3" s="105" t="n">
        <v>650000</v>
      </c>
      <c r="D3" s="104" t="n">
        <f aca="false">(650000/173.33)*F9</f>
        <v>1125.02163503144</v>
      </c>
      <c r="E3" s="10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104" t="n">
        <f aca="false">(902400/173.33)*F9</f>
        <v>1561.87618992673</v>
      </c>
      <c r="L3" s="104" t="n">
        <f aca="false">(902400/173.33)*G9</f>
        <v>2603.12698321122</v>
      </c>
      <c r="M3" s="104" t="n">
        <f aca="false">(902400/173.33)*H9</f>
        <v>5206.25396642243</v>
      </c>
      <c r="N3" s="104" t="n">
        <f aca="false">(902400/173.33)*I9</f>
        <v>6768.13015634916</v>
      </c>
      <c r="O3" s="104" t="n">
        <f aca="false">(902400/173.33)*J9</f>
        <v>7809.38094963365</v>
      </c>
      <c r="P3" s="104"/>
      <c r="Q3" s="105"/>
      <c r="R3" s="105"/>
      <c r="S3" s="105"/>
      <c r="T3" s="105"/>
      <c r="U3" s="105"/>
      <c r="V3" s="105"/>
      <c r="W3" s="105"/>
      <c r="X3" s="105"/>
      <c r="Y3" s="107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(902400/173.33)*G9</f>
        <v>2603.12698321122</v>
      </c>
      <c r="C4" s="105"/>
      <c r="D4" s="104" t="n">
        <f aca="false">(650000/173.33)*G9</f>
        <v>1875.03605838574</v>
      </c>
      <c r="E4" s="10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104" t="n">
        <f aca="false">(667000/173.33)*F9</f>
        <v>1154.4452777938</v>
      </c>
      <c r="L4" s="104" t="n">
        <f aca="false">(667000/173.33)*G9</f>
        <v>1924.07546298967</v>
      </c>
      <c r="M4" s="104" t="n">
        <f aca="false">(667000/173.33)*H9</f>
        <v>3848.15092597935</v>
      </c>
      <c r="N4" s="104" t="n">
        <f aca="false">(667000/173.33)*I9</f>
        <v>5002.59620377315</v>
      </c>
      <c r="O4" s="104" t="n">
        <f aca="false">(667000/173.33)*J9</f>
        <v>5772.22638896902</v>
      </c>
      <c r="P4" s="104"/>
      <c r="Q4" s="105"/>
      <c r="R4" s="105"/>
      <c r="S4" s="105"/>
      <c r="T4" s="105"/>
      <c r="U4" s="105"/>
      <c r="V4" s="105"/>
      <c r="W4" s="105"/>
      <c r="X4" s="105"/>
      <c r="Y4" s="107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(902400/173.33)*H9</f>
        <v>5206.25396642243</v>
      </c>
      <c r="C5" s="91"/>
      <c r="D5" s="104" t="n">
        <f aca="false">(650000/173.33)*H9</f>
        <v>3750.07211677148</v>
      </c>
      <c r="E5" s="106" t="s">
        <v>143</v>
      </c>
      <c r="F5" s="92" t="n">
        <f aca="false">(670000/173.33)*F9</f>
        <v>1159.6376853401</v>
      </c>
      <c r="G5" s="92" t="n">
        <f aca="false">(670000/173.33)*G9</f>
        <v>1932.72947556684</v>
      </c>
      <c r="H5" s="92" t="n">
        <f aca="false">(670000/173.33)*H9</f>
        <v>3865.45895113368</v>
      </c>
      <c r="I5" s="92" t="n">
        <f aca="false">(670000/173.33)*I9</f>
        <v>5025.09663647378</v>
      </c>
      <c r="J5" s="92" t="n">
        <f aca="false">(670000/173.33)*J9</f>
        <v>5798.18842670051</v>
      </c>
      <c r="K5" s="104" t="n">
        <f aca="false">(1300000/173.33)*F9</f>
        <v>2250.04327006289</v>
      </c>
      <c r="L5" s="104" t="n">
        <f aca="false">(1300000/173.33)*G9</f>
        <v>3750.07211677148</v>
      </c>
      <c r="M5" s="109" t="n">
        <f aca="false">(1300000/173.33)*H9</f>
        <v>7500.14423354295</v>
      </c>
      <c r="N5" s="104" t="n">
        <f aca="false">(1300000/173.33)*I9</f>
        <v>9750.18750360584</v>
      </c>
      <c r="O5" s="109" t="n">
        <f aca="false">(1300000/173.33)*J9</f>
        <v>11250.2163503144</v>
      </c>
      <c r="P5" s="109"/>
      <c r="Q5" s="105"/>
      <c r="R5" s="105"/>
      <c r="S5" s="105"/>
      <c r="T5" s="105"/>
      <c r="U5" s="105"/>
      <c r="V5" s="105"/>
      <c r="W5" s="105"/>
      <c r="X5" s="105"/>
      <c r="Y5" s="107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(902400/173.33)*I9</f>
        <v>6768.13015634916</v>
      </c>
      <c r="C6" s="91"/>
      <c r="D6" s="104" t="n">
        <f aca="false">(650000/173.33)*I9</f>
        <v>4875.09375180292</v>
      </c>
      <c r="E6" s="10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104" t="n">
        <f aca="false">(1200000/173.33)*F9</f>
        <v>2076.96301851959</v>
      </c>
      <c r="L6" s="104" t="n">
        <f aca="false">(1200000/173.33)*G9</f>
        <v>3461.60503086598</v>
      </c>
      <c r="M6" s="109" t="n">
        <f aca="false">(1200000/173.33)*H9</f>
        <v>6923.21006173196</v>
      </c>
      <c r="N6" s="104" t="n">
        <f aca="false">(1200000/173.33)*I9</f>
        <v>9000.17308025154</v>
      </c>
      <c r="O6" s="109" t="n">
        <f aca="false">(1200000/173.33)*J9</f>
        <v>10384.8150925979</v>
      </c>
      <c r="P6" s="109"/>
      <c r="Q6" s="105"/>
      <c r="R6" s="105"/>
      <c r="S6" s="105"/>
      <c r="T6" s="105"/>
      <c r="U6" s="105"/>
      <c r="V6" s="105"/>
      <c r="W6" s="105"/>
      <c r="X6" s="105"/>
      <c r="Y6" s="107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(902400/173.33)*J9</f>
        <v>7809.38094963365</v>
      </c>
      <c r="D7" s="112" t="n">
        <f aca="false">(650000/173.33)*J9</f>
        <v>5625.10817515721</v>
      </c>
      <c r="E7" s="113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R7" s="114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54</v>
      </c>
      <c r="AB8" s="127" t="s">
        <v>55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131" t="s">
        <v>164</v>
      </c>
      <c r="AI8" s="131" t="s">
        <v>165</v>
      </c>
      <c r="AJ8" s="131" t="s">
        <v>166</v>
      </c>
      <c r="AK8" s="131" t="s">
        <v>167</v>
      </c>
      <c r="AL8" s="131" t="s">
        <v>168</v>
      </c>
    </row>
    <row r="9" customFormat="false" ht="23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6" t="s">
        <v>193</v>
      </c>
      <c r="AO9" s="156" t="s">
        <v>194</v>
      </c>
      <c r="AP9" s="156" t="s">
        <v>195</v>
      </c>
      <c r="AQ9" s="157" t="s">
        <v>196</v>
      </c>
      <c r="AR9" s="156" t="s">
        <v>197</v>
      </c>
    </row>
    <row r="10" s="112" customFormat="true" ht="22.35" hidden="false" customHeight="true" outlineLevel="0" collapsed="false">
      <c r="A10" s="158" t="s">
        <v>198</v>
      </c>
      <c r="B10" s="115" t="s">
        <v>199</v>
      </c>
      <c r="C10" s="159" t="n">
        <v>1000000</v>
      </c>
      <c r="D10" s="160" t="n">
        <v>30</v>
      </c>
      <c r="E10" s="161" t="n">
        <f aca="false">C10</f>
        <v>1000000</v>
      </c>
      <c r="F10" s="162" t="n">
        <f aca="false">F$7*AH10</f>
        <v>0</v>
      </c>
      <c r="G10" s="162" t="n">
        <f aca="false">G$7*AI10</f>
        <v>0</v>
      </c>
      <c r="H10" s="162" t="n">
        <f aca="false">H$7*AJ10</f>
        <v>0</v>
      </c>
      <c r="I10" s="162" t="n">
        <f aca="false">I$7*AK10</f>
        <v>0</v>
      </c>
      <c r="J10" s="162" t="n">
        <f aca="false">J$7*AL10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 t="n">
        <v>0</v>
      </c>
      <c r="S10" s="167" t="n">
        <v>2</v>
      </c>
      <c r="T10" s="165" t="n">
        <f aca="false">SUM(E10:R10)</f>
        <v>1000000</v>
      </c>
      <c r="U10" s="165" t="n">
        <f aca="false">IF(T10&lt;=0,0,IF(T10*1%&lt;=262680*8*1%,T10*1%,262680*8*1%))</f>
        <v>10000</v>
      </c>
      <c r="V10" s="165" t="n">
        <f aca="false">IF(T10&lt;=0,0,IF(T10*1%&lt;=262680*8*1%,T10*1%,262680*8*1%))*0</f>
        <v>0</v>
      </c>
      <c r="W10" s="165" t="n">
        <f aca="false">T10-U10-V10</f>
        <v>990000</v>
      </c>
      <c r="X10" s="168"/>
      <c r="Y10" s="169"/>
      <c r="Z10" s="165" t="n">
        <f aca="false">MAX(3000,0+MIN(MAX(0,W10-350000),50000)*5%+MIN(MAX(0,W10-400000),100000)*10%+MIN(MAX(0,W10-500000),100000)*15%+MAX(0,W10-600000)*20%-X10)</f>
        <v>105500</v>
      </c>
      <c r="AA10" s="165"/>
      <c r="AB10" s="169"/>
      <c r="AC10" s="165" t="n">
        <f aca="false">Y10+U10+V10+Z10+AA10+AB10</f>
        <v>115500</v>
      </c>
      <c r="AD10" s="169" t="n">
        <f aca="false">ROUND(FLOOR(T10-AC10,0.01),-2)</f>
        <v>884500</v>
      </c>
      <c r="AE10" s="170" t="s">
        <v>200</v>
      </c>
      <c r="AF10" s="171"/>
      <c r="AG10" s="171"/>
      <c r="AH10" s="172"/>
      <c r="AI10" s="172"/>
      <c r="AJ10" s="172"/>
      <c r="AK10" s="172"/>
      <c r="AL10" s="172"/>
      <c r="AM10" s="165" t="s">
        <v>198</v>
      </c>
      <c r="AN10" s="156" t="s">
        <v>193</v>
      </c>
      <c r="AO10" s="173" t="s">
        <v>201</v>
      </c>
      <c r="AP10" s="174" t="s">
        <v>202</v>
      </c>
      <c r="AQ10" s="175" t="n">
        <v>43556</v>
      </c>
      <c r="AR10" s="174" t="s">
        <v>203</v>
      </c>
      <c r="IW10" s="21"/>
      <c r="IX10" s="21"/>
      <c r="IY10" s="21"/>
      <c r="IZ10" s="21"/>
      <c r="JA10" s="21"/>
    </row>
    <row r="11" s="112" customFormat="true" ht="19.5" hidden="false" customHeight="true" outlineLevel="0" collapsed="false">
      <c r="A11" s="176" t="s">
        <v>204</v>
      </c>
      <c r="B11" s="115" t="s">
        <v>205</v>
      </c>
      <c r="C11" s="177" t="n">
        <v>300000</v>
      </c>
      <c r="D11" s="160" t="n">
        <v>30</v>
      </c>
      <c r="E11" s="178" t="n">
        <f aca="false">C11-((670000/173.33*8)*2)</f>
        <v>238152.656781861</v>
      </c>
      <c r="F11" s="162" t="n">
        <f aca="false">F$5*AH11</f>
        <v>0</v>
      </c>
      <c r="G11" s="162" t="n">
        <f aca="false">G$5*AI11</f>
        <v>27058.2126579357</v>
      </c>
      <c r="H11" s="162" t="n">
        <f aca="false">H$5*AJ11</f>
        <v>0</v>
      </c>
      <c r="I11" s="162" t="n">
        <f aca="false">I$5*AK11</f>
        <v>0</v>
      </c>
      <c r="J11" s="162" t="n">
        <f aca="false">J$5*AL11</f>
        <v>0</v>
      </c>
      <c r="K11" s="163" t="n">
        <v>50400</v>
      </c>
      <c r="L11" s="164" t="n">
        <v>0</v>
      </c>
      <c r="M11" s="165"/>
      <c r="N11" s="178" t="n">
        <f aca="false">1489731.27859473/30*2</f>
        <v>99315.418572982</v>
      </c>
      <c r="O11" s="165"/>
      <c r="P11" s="165"/>
      <c r="Q11" s="166" t="n">
        <v>100000</v>
      </c>
      <c r="R11" s="166" t="n">
        <v>200000</v>
      </c>
      <c r="S11" s="167" t="n">
        <v>3</v>
      </c>
      <c r="T11" s="165" t="n">
        <f aca="false">SUM(E11:R11)</f>
        <v>714926.288012779</v>
      </c>
      <c r="U11" s="165" t="n">
        <f aca="false">IF(T11&lt;=0,0,IF(T11*1%&lt;=262680*8*1%,T11*1%,262680*8*1%))</f>
        <v>7149.26288012779</v>
      </c>
      <c r="V11" s="165" t="n">
        <f aca="false">IF(T11&lt;=0,0,IF(T11*1%&lt;=262680*8*1%,T11*1%,262680*8*1%))</f>
        <v>7149.26288012779</v>
      </c>
      <c r="W11" s="165" t="n">
        <f aca="false">T11-U11-V11</f>
        <v>700627.762252523</v>
      </c>
      <c r="X11" s="168" t="n">
        <v>6000</v>
      </c>
      <c r="Y11" s="169" t="n">
        <v>300000</v>
      </c>
      <c r="Z11" s="165" t="n">
        <f aca="false">MAX(3000,0+MIN(MAX(0,W11-350000),50000)*5%+MIN(MAX(0,W11-400000),100000)*10%+MIN(MAX(0,W11-500000),100000)*15%+MAX(0,W11-600000)*20%-X11)</f>
        <v>41625.5524505047</v>
      </c>
      <c r="AA11" s="165"/>
      <c r="AB11" s="169"/>
      <c r="AC11" s="165" t="n">
        <f aca="false">Y11+U11+V11+Z11+AA11+AB11</f>
        <v>355924.07821076</v>
      </c>
      <c r="AD11" s="169" t="n">
        <f aca="false">ROUND(FLOOR(T11-AC11,0.01),-2)</f>
        <v>359000</v>
      </c>
      <c r="AE11" s="179" t="s">
        <v>200</v>
      </c>
      <c r="AF11" s="171"/>
      <c r="AG11" s="180"/>
      <c r="AH11" s="172" t="n">
        <v>0</v>
      </c>
      <c r="AI11" s="172" t="n">
        <v>14</v>
      </c>
      <c r="AJ11" s="172" t="n">
        <v>0</v>
      </c>
      <c r="AK11" s="172" t="n">
        <v>0</v>
      </c>
      <c r="AL11" s="172" t="n">
        <v>0</v>
      </c>
      <c r="AM11" s="165" t="s">
        <v>204</v>
      </c>
      <c r="AN11" s="156" t="s">
        <v>193</v>
      </c>
      <c r="AO11" s="173" t="s">
        <v>206</v>
      </c>
      <c r="AP11" s="174" t="s">
        <v>207</v>
      </c>
      <c r="AQ11" s="175" t="n">
        <v>43556</v>
      </c>
      <c r="AR11" s="174" t="s">
        <v>208</v>
      </c>
      <c r="IW11" s="21"/>
      <c r="IX11" s="21"/>
      <c r="IY11" s="21"/>
      <c r="IZ11" s="21"/>
      <c r="JA11" s="21"/>
    </row>
    <row r="12" s="112" customFormat="true" ht="19.5" hidden="false" customHeight="true" outlineLevel="0" collapsed="false">
      <c r="A12" s="158" t="s">
        <v>209</v>
      </c>
      <c r="B12" s="115" t="s">
        <v>210</v>
      </c>
      <c r="C12" s="165" t="n">
        <v>300000</v>
      </c>
      <c r="D12" s="160" t="n">
        <v>30</v>
      </c>
      <c r="E12" s="178" t="n">
        <f aca="false">C12-(10939.58*10)</f>
        <v>190604.2</v>
      </c>
      <c r="F12" s="162" t="n">
        <f aca="false">F$7*AH12</f>
        <v>0</v>
      </c>
      <c r="G12" s="162" t="n">
        <f aca="false">G$7*AI12</f>
        <v>0</v>
      </c>
      <c r="H12" s="162" t="n">
        <f aca="false">H$7*AJ12</f>
        <v>0</v>
      </c>
      <c r="I12" s="162" t="n">
        <f aca="false">I$7*AK12</f>
        <v>7110.73295247356</v>
      </c>
      <c r="J12" s="162" t="n">
        <f aca="false">J$7*AL12</f>
        <v>0</v>
      </c>
      <c r="K12" s="163" t="n">
        <v>31200</v>
      </c>
      <c r="L12" s="164" t="n">
        <v>8750</v>
      </c>
      <c r="M12" s="165"/>
      <c r="N12" s="178" t="n">
        <f aca="false">880894.516720367/30*10</f>
        <v>293631.505573456</v>
      </c>
      <c r="O12" s="165"/>
      <c r="P12" s="165"/>
      <c r="Q12" s="165"/>
      <c r="R12" s="165" t="n">
        <f aca="false">360718+100000</f>
        <v>460718</v>
      </c>
      <c r="S12" s="167" t="n">
        <v>2</v>
      </c>
      <c r="T12" s="165" t="n">
        <f aca="false">SUM(E12:R12)</f>
        <v>992014.438525929</v>
      </c>
      <c r="U12" s="165" t="n">
        <f aca="false">IF(T12&lt;=0,0,IF(T12*1%&lt;=262680*8*1%,T12*1%,262680*8*1%))</f>
        <v>9920.14438525929</v>
      </c>
      <c r="V12" s="165" t="n">
        <f aca="false">IF(T12&lt;=0,0,IF(T12*1%&lt;=262680*8*1%,T12*1%,262680*8*1%))</f>
        <v>9920.14438525929</v>
      </c>
      <c r="W12" s="165" t="n">
        <f aca="false">T12-U12-V12</f>
        <v>972174.149755411</v>
      </c>
      <c r="X12" s="168" t="n">
        <v>4000</v>
      </c>
      <c r="Y12" s="169" t="n">
        <v>100000</v>
      </c>
      <c r="Z12" s="165" t="n">
        <f aca="false">MAX(3000,0+MIN(MAX(0,W12-350000),50000)*5%+MIN(MAX(0,W12-400000),100000)*10%+MIN(MAX(0,W12-500000),100000)*15%+MAX(0,W12-600000)*20%-X12)</f>
        <v>97934.8299510822</v>
      </c>
      <c r="AA12" s="165"/>
      <c r="AB12" s="169"/>
      <c r="AC12" s="165" t="n">
        <f aca="false">Y12+U12+V12+Z12+AA12+AB12</f>
        <v>217775.118721601</v>
      </c>
      <c r="AD12" s="169" t="n">
        <f aca="false">ROUND(FLOOR(T12-AC12,0.01),-2)</f>
        <v>774200</v>
      </c>
      <c r="AE12" s="179" t="s">
        <v>200</v>
      </c>
      <c r="AF12" s="171"/>
      <c r="AG12" s="180"/>
      <c r="AH12" s="172" t="n">
        <v>0</v>
      </c>
      <c r="AI12" s="172" t="n">
        <v>0</v>
      </c>
      <c r="AJ12" s="172" t="n">
        <v>0</v>
      </c>
      <c r="AK12" s="172" t="n">
        <v>3</v>
      </c>
      <c r="AL12" s="172" t="n">
        <v>0</v>
      </c>
      <c r="AM12" s="165" t="s">
        <v>209</v>
      </c>
      <c r="AN12" s="156" t="s">
        <v>193</v>
      </c>
      <c r="AO12" s="173" t="s">
        <v>211</v>
      </c>
      <c r="AP12" s="174" t="n">
        <v>842526002272</v>
      </c>
      <c r="AQ12" s="175" t="n">
        <v>43556</v>
      </c>
      <c r="AR12" s="174" t="s">
        <v>212</v>
      </c>
      <c r="IW12" s="21"/>
      <c r="IX12" s="21"/>
      <c r="IY12" s="21"/>
      <c r="IZ12" s="21"/>
      <c r="JA12" s="21"/>
    </row>
    <row r="13" s="112" customFormat="true" ht="19.5" hidden="false" customHeight="true" outlineLevel="0" collapsed="false">
      <c r="A13" s="158" t="s">
        <v>213</v>
      </c>
      <c r="B13" s="115" t="s">
        <v>214</v>
      </c>
      <c r="C13" s="159" t="n">
        <v>400000</v>
      </c>
      <c r="D13" s="160" t="n">
        <v>30</v>
      </c>
      <c r="E13" s="181" t="n">
        <f aca="false">C13</f>
        <v>400000</v>
      </c>
      <c r="F13" s="162" t="n">
        <f aca="false">F$2*AH13</f>
        <v>0</v>
      </c>
      <c r="G13" s="162" t="n">
        <f aca="false">G$2*AI13</f>
        <v>0</v>
      </c>
      <c r="H13" s="162" t="n">
        <f aca="false">H$2*AJ13</f>
        <v>0</v>
      </c>
      <c r="I13" s="162" t="n">
        <f aca="false">I$2*AK13</f>
        <v>0</v>
      </c>
      <c r="J13" s="162" t="n">
        <f aca="false">J$2*AL13</f>
        <v>0</v>
      </c>
      <c r="K13" s="163" t="n">
        <v>45600</v>
      </c>
      <c r="L13" s="164" t="n">
        <v>0</v>
      </c>
      <c r="M13" s="165"/>
      <c r="N13" s="181"/>
      <c r="O13" s="165"/>
      <c r="P13" s="165"/>
      <c r="Q13" s="166" t="n">
        <v>100000</v>
      </c>
      <c r="R13" s="165" t="n">
        <v>0</v>
      </c>
      <c r="S13" s="167" t="n">
        <v>2</v>
      </c>
      <c r="T13" s="165" t="n">
        <f aca="false">SUM(E13:R13)</f>
        <v>545600</v>
      </c>
      <c r="U13" s="165" t="n">
        <f aca="false">IF(T13&lt;=0,0,IF(T13*1%&lt;=262680*8*1%,T13*1%,262680*8*1%))</f>
        <v>5456</v>
      </c>
      <c r="V13" s="165" t="n">
        <f aca="false">IF(T13&lt;=0,0,IF(T13*1%&lt;=262680*8*1%,T13*1%,262680*8*1%))</f>
        <v>5456</v>
      </c>
      <c r="W13" s="165" t="n">
        <f aca="false">T13-U13-V13</f>
        <v>534688</v>
      </c>
      <c r="X13" s="168" t="n">
        <v>4000</v>
      </c>
      <c r="Y13" s="169"/>
      <c r="Z13" s="165" t="n">
        <f aca="false">MAX(3000,0+MIN(MAX(0,W13-350000),50000)*5%+MIN(MAX(0,W13-400000),100000)*10%+MIN(MAX(0,W13-500000),100000)*15%+MAX(0,W13-600000)*20%-X13)</f>
        <v>13703.2</v>
      </c>
      <c r="AA13" s="165"/>
      <c r="AB13" s="169"/>
      <c r="AC13" s="165" t="n">
        <f aca="false">Y13+U13+V13+Z13+AA13+AB13</f>
        <v>24615.2</v>
      </c>
      <c r="AD13" s="169" t="n">
        <f aca="false">ROUND(FLOOR(T13-AC13,0.01),-2)</f>
        <v>521000</v>
      </c>
      <c r="AE13" s="179" t="s">
        <v>200</v>
      </c>
      <c r="AF13" s="171"/>
      <c r="AG13" s="180"/>
      <c r="AH13" s="172" t="n">
        <v>0</v>
      </c>
      <c r="AI13" s="172" t="n">
        <v>0</v>
      </c>
      <c r="AJ13" s="172" t="n">
        <v>0</v>
      </c>
      <c r="AK13" s="172"/>
      <c r="AL13" s="172"/>
      <c r="AM13" s="165" t="s">
        <v>213</v>
      </c>
      <c r="AN13" s="156" t="s">
        <v>193</v>
      </c>
      <c r="AO13" s="173" t="s">
        <v>215</v>
      </c>
      <c r="AP13" s="174" t="n">
        <v>842608003244</v>
      </c>
      <c r="AQ13" s="175" t="n">
        <v>43556</v>
      </c>
      <c r="AR13" s="174" t="s">
        <v>216</v>
      </c>
      <c r="IW13" s="21"/>
      <c r="IX13" s="21"/>
      <c r="IY13" s="21"/>
      <c r="IZ13" s="21"/>
      <c r="JA13" s="21"/>
    </row>
    <row r="14" customFormat="false" ht="19.5" hidden="false" customHeight="true" outlineLevel="0" collapsed="false">
      <c r="A14" s="176" t="s">
        <v>217</v>
      </c>
      <c r="B14" s="115" t="s">
        <v>218</v>
      </c>
      <c r="C14" s="177" t="n">
        <v>300000</v>
      </c>
      <c r="D14" s="160" t="n">
        <v>30</v>
      </c>
      <c r="E14" s="165" t="n">
        <f aca="false">C14</f>
        <v>300000</v>
      </c>
      <c r="F14" s="162" t="n">
        <f aca="false">F$5*AH14</f>
        <v>0</v>
      </c>
      <c r="G14" s="162" t="n">
        <f aca="false">G$5*AI14</f>
        <v>8697.28264005077</v>
      </c>
      <c r="H14" s="162" t="n">
        <f aca="false">H$5*AJ14</f>
        <v>0</v>
      </c>
      <c r="I14" s="162" t="n">
        <f aca="false">I$5*AK14</f>
        <v>55276.0630012116</v>
      </c>
      <c r="J14" s="162" t="n">
        <f aca="false">J$5*AL14</f>
        <v>0</v>
      </c>
      <c r="K14" s="163" t="n">
        <v>52800</v>
      </c>
      <c r="L14" s="164" t="n">
        <v>28000</v>
      </c>
      <c r="M14" s="165"/>
      <c r="N14" s="165"/>
      <c r="O14" s="165"/>
      <c r="P14" s="165"/>
      <c r="Q14" s="166" t="n">
        <v>100000</v>
      </c>
      <c r="R14" s="166" t="n">
        <v>200000</v>
      </c>
      <c r="S14" s="167" t="n">
        <v>1</v>
      </c>
      <c r="T14" s="165" t="n">
        <f aca="false">SUM(E14:R14)</f>
        <v>744773.345641262</v>
      </c>
      <c r="U14" s="165" t="n">
        <f aca="false">IF(T14&lt;=0,0,IF(T14*1%&lt;=262680*8*1%,T14*1%,262680*8*1%))</f>
        <v>7447.73345641262</v>
      </c>
      <c r="V14" s="165" t="n">
        <f aca="false">IF(T14&lt;=0,0,IF(T14*1%&lt;=262680*8*1%,T14*1%,262680*8*1%))</f>
        <v>7447.73345641262</v>
      </c>
      <c r="W14" s="165" t="n">
        <f aca="false">T14-U14-V14</f>
        <v>729877.878728437</v>
      </c>
      <c r="X14" s="168" t="n">
        <v>2000</v>
      </c>
      <c r="Y14" s="169" t="n">
        <v>300000</v>
      </c>
      <c r="Z14" s="165" t="n">
        <f aca="false">MAX(3000,0+MIN(MAX(0,W14-350000),50000)*5%+MIN(MAX(0,W14-400000),100000)*10%+MIN(MAX(0,W14-500000),100000)*15%+MAX(0,W14-600000)*20%-X14)</f>
        <v>51475.5757456874</v>
      </c>
      <c r="AA14" s="165"/>
      <c r="AB14" s="169"/>
      <c r="AC14" s="165" t="n">
        <f aca="false">Y14+U14+V14+Z14+AA14+AB14</f>
        <v>366371.042658513</v>
      </c>
      <c r="AD14" s="169" t="n">
        <f aca="false">ROUND(FLOOR(T14-AC14,0.01),-2)</f>
        <v>378400</v>
      </c>
      <c r="AE14" s="179" t="s">
        <v>200</v>
      </c>
      <c r="AF14" s="171"/>
      <c r="AG14" s="180"/>
      <c r="AH14" s="172" t="n">
        <v>0</v>
      </c>
      <c r="AI14" s="172" t="n">
        <v>4.5</v>
      </c>
      <c r="AJ14" s="172" t="n">
        <v>0</v>
      </c>
      <c r="AK14" s="172" t="n">
        <v>11</v>
      </c>
      <c r="AL14" s="172" t="n">
        <v>0</v>
      </c>
      <c r="AM14" s="165" t="s">
        <v>217</v>
      </c>
      <c r="AN14" s="156" t="s">
        <v>193</v>
      </c>
      <c r="AO14" s="173" t="s">
        <v>219</v>
      </c>
      <c r="AP14" s="174" t="n">
        <v>932205003256</v>
      </c>
      <c r="AQ14" s="175" t="n">
        <v>43556</v>
      </c>
      <c r="AR14" s="174" t="s">
        <v>220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="112" customFormat="true" ht="19.4" hidden="false" customHeight="true" outlineLevel="0" collapsed="false">
      <c r="A15" s="179" t="s">
        <v>221</v>
      </c>
      <c r="B15" s="115" t="s">
        <v>222</v>
      </c>
      <c r="C15" s="165" t="n">
        <v>300000</v>
      </c>
      <c r="D15" s="160" t="n">
        <v>30</v>
      </c>
      <c r="E15" s="165" t="n">
        <f aca="false">C15</f>
        <v>300000</v>
      </c>
      <c r="F15" s="162" t="n">
        <f aca="false">F$7*AH15</f>
        <v>0</v>
      </c>
      <c r="G15" s="162" t="n">
        <f aca="false">G$7*AI15</f>
        <v>9116.32429804303</v>
      </c>
      <c r="H15" s="162" t="n">
        <f aca="false">H$7*AJ15</f>
        <v>0</v>
      </c>
      <c r="I15" s="162" t="n">
        <f aca="false">I$7*AK15</f>
        <v>7110.73295247356</v>
      </c>
      <c r="J15" s="162" t="n">
        <f aca="false">J$7*AL15</f>
        <v>0</v>
      </c>
      <c r="K15" s="163" t="n">
        <v>55200</v>
      </c>
      <c r="L15" s="164" t="n">
        <v>3500</v>
      </c>
      <c r="M15" s="165"/>
      <c r="N15" s="165"/>
      <c r="O15" s="165"/>
      <c r="P15" s="165"/>
      <c r="Q15" s="165"/>
      <c r="R15" s="165" t="n">
        <v>518386</v>
      </c>
      <c r="S15" s="167" t="n">
        <v>3</v>
      </c>
      <c r="T15" s="165" t="n">
        <f aca="false">SUM(E15:R15)</f>
        <v>893313.057250517</v>
      </c>
      <c r="U15" s="178" t="n">
        <f aca="false">IF(T15&lt;=0,0,IF(T15*1%&lt;=262680*8*1%,T15*1%,262680*8*1%))</f>
        <v>8933.13057250517</v>
      </c>
      <c r="V15" s="178" t="n">
        <f aca="false">IF(T15&lt;=0,0,IF(T15*1%&lt;=262680*8*1%,T15*1%,262680*8*1%))</f>
        <v>8933.13057250517</v>
      </c>
      <c r="W15" s="165" t="n">
        <f aca="false">T15-U15-V15</f>
        <v>875446.796105506</v>
      </c>
      <c r="X15" s="168" t="n">
        <v>6000</v>
      </c>
      <c r="Y15" s="169" t="n">
        <v>100000</v>
      </c>
      <c r="Z15" s="165" t="n">
        <f aca="false">MAX(3000,0+MIN(MAX(0,W15-350000),50000)*5%+MIN(MAX(0,W15-400000),100000)*10%+MIN(MAX(0,W15-500000),100000)*15%+MAX(0,W15-600000)*20%-X15)</f>
        <v>76589.3592211012</v>
      </c>
      <c r="AA15" s="165"/>
      <c r="AB15" s="169"/>
      <c r="AC15" s="165" t="n">
        <f aca="false">Y15+U15+V15+Z15+AA15+AB15</f>
        <v>194455.620366112</v>
      </c>
      <c r="AD15" s="169" t="n">
        <f aca="false">ROUND(FLOOR(T15-AC15,0.01),-2)</f>
        <v>698900</v>
      </c>
      <c r="AE15" s="182" t="s">
        <v>200</v>
      </c>
      <c r="AF15" s="171"/>
      <c r="AG15" s="180"/>
      <c r="AH15" s="172" t="n">
        <v>0</v>
      </c>
      <c r="AI15" s="172" t="n">
        <v>10</v>
      </c>
      <c r="AJ15" s="172" t="n">
        <v>0</v>
      </c>
      <c r="AK15" s="172" t="n">
        <v>3</v>
      </c>
      <c r="AL15" s="172" t="n">
        <v>0</v>
      </c>
      <c r="AM15" s="165" t="s">
        <v>221</v>
      </c>
      <c r="AN15" s="156" t="s">
        <v>193</v>
      </c>
      <c r="AO15" s="173" t="s">
        <v>223</v>
      </c>
      <c r="AP15" s="174" t="s">
        <v>224</v>
      </c>
      <c r="AQ15" s="175" t="n">
        <v>43556</v>
      </c>
      <c r="AR15" s="174" t="s">
        <v>225</v>
      </c>
      <c r="IW15" s="21"/>
      <c r="IX15" s="21"/>
      <c r="IY15" s="21"/>
      <c r="IZ15" s="21"/>
      <c r="JA15" s="21"/>
    </row>
    <row r="16" s="112" customFormat="true" ht="19.4" hidden="false" customHeight="true" outlineLevel="0" collapsed="false">
      <c r="A16" s="158" t="s">
        <v>226</v>
      </c>
      <c r="B16" s="115" t="s">
        <v>227</v>
      </c>
      <c r="C16" s="177" t="n">
        <v>264200</v>
      </c>
      <c r="D16" s="160" t="n">
        <v>30</v>
      </c>
      <c r="E16" s="178" t="n">
        <f aca="false">C16-(D2*10)</f>
        <v>142259.193446028</v>
      </c>
      <c r="F16" s="162" t="n">
        <f aca="false">F$7*AH16</f>
        <v>0</v>
      </c>
      <c r="G16" s="162" t="n">
        <f aca="false">G$7*AI16</f>
        <v>0</v>
      </c>
      <c r="H16" s="162" t="n">
        <f aca="false">H$7*AJ16</f>
        <v>0</v>
      </c>
      <c r="I16" s="162" t="n">
        <f aca="false">I$7*AK16</f>
        <v>0</v>
      </c>
      <c r="J16" s="162" t="n">
        <f aca="false">J$7*AL16</f>
        <v>0</v>
      </c>
      <c r="K16" s="163" t="n">
        <v>28800</v>
      </c>
      <c r="L16" s="164" t="n">
        <v>42000</v>
      </c>
      <c r="M16" s="165"/>
      <c r="N16" s="178" t="n">
        <f aca="false">585753.963589397/30*10</f>
        <v>195251.321196466</v>
      </c>
      <c r="O16" s="165"/>
      <c r="P16" s="166" t="n">
        <v>20000</v>
      </c>
      <c r="Q16" s="166" t="n">
        <v>50000</v>
      </c>
      <c r="R16" s="165"/>
      <c r="S16" s="125" t="n">
        <v>2</v>
      </c>
      <c r="T16" s="165" t="n">
        <f aca="false">SUM(E16:R16)</f>
        <v>478310.514642494</v>
      </c>
      <c r="U16" s="165" t="n">
        <f aca="false">IF(T16&lt;=0,0,IF(T16*1%&lt;=262680*8*1%,T16*1%,262680*8*1%))</f>
        <v>4783.10514642494</v>
      </c>
      <c r="V16" s="165" t="n">
        <f aca="false">IF(T16&lt;=0,0,IF(T16*1%&lt;=262680*8*1%,T16*1%,262680*8*1%))</f>
        <v>4783.10514642494</v>
      </c>
      <c r="W16" s="165" t="n">
        <f aca="false">T16-U16-V16</f>
        <v>468744.304349644</v>
      </c>
      <c r="X16" s="183" t="n">
        <v>4000</v>
      </c>
      <c r="Y16" s="169" t="n">
        <v>100000</v>
      </c>
      <c r="Z16" s="165" t="n">
        <f aca="false">MAX(3000,0+MIN(MAX(0,W16-350000),50000)*5%+MIN(MAX(0,W16-400000),100000)*10%+MIN(MAX(0,W16-500000),100000)*15%+MAX(0,W16-600000)*20%-X16)</f>
        <v>5374.43043496436</v>
      </c>
      <c r="AA16" s="165"/>
      <c r="AB16" s="169" t="n">
        <v>100000</v>
      </c>
      <c r="AC16" s="165" t="n">
        <f aca="false">Y16+U16+V16+Z16+AA16+AB16</f>
        <v>214940.640727814</v>
      </c>
      <c r="AD16" s="169" t="n">
        <f aca="false">ROUND(FLOOR(T16-AC16,0.01),-2)</f>
        <v>263400</v>
      </c>
      <c r="AE16" s="179" t="s">
        <v>200</v>
      </c>
      <c r="AF16" s="171"/>
      <c r="AG16" s="180"/>
      <c r="AH16" s="172" t="n">
        <v>0</v>
      </c>
      <c r="AI16" s="172" t="n">
        <v>0</v>
      </c>
      <c r="AJ16" s="172" t="n">
        <v>0</v>
      </c>
      <c r="AK16" s="172"/>
      <c r="AL16" s="172"/>
      <c r="AM16" s="165" t="s">
        <v>226</v>
      </c>
      <c r="AN16" s="165"/>
      <c r="AO16" s="173"/>
      <c r="AP16" s="174" t="s">
        <v>228</v>
      </c>
      <c r="AQ16" s="175" t="n">
        <v>43556</v>
      </c>
      <c r="AR16" s="174" t="s">
        <v>229</v>
      </c>
      <c r="IW16" s="21"/>
      <c r="IX16" s="21"/>
      <c r="IY16" s="21"/>
      <c r="IZ16" s="21"/>
      <c r="JA16" s="21"/>
    </row>
    <row r="17" s="112" customFormat="true" ht="19.5" hidden="false" customHeight="true" outlineLevel="0" collapsed="false">
      <c r="B17" s="184"/>
      <c r="C17" s="185" t="n">
        <f aca="false">SUM(C10:C16)</f>
        <v>2864200</v>
      </c>
      <c r="D17" s="185" t="n">
        <f aca="false">SUM(D10:D16)</f>
        <v>210</v>
      </c>
      <c r="E17" s="185" t="n">
        <f aca="false">SUM(E10:E16)</f>
        <v>2571016.05022789</v>
      </c>
      <c r="F17" s="185" t="n">
        <f aca="false">SUM(F10:F16)</f>
        <v>0</v>
      </c>
      <c r="G17" s="185" t="n">
        <f aca="false">SUM(G10:G16)</f>
        <v>44871.8195960295</v>
      </c>
      <c r="H17" s="185" t="n">
        <f aca="false">SUM(H10:H16)</f>
        <v>0</v>
      </c>
      <c r="I17" s="185" t="n">
        <f aca="false">SUM(I10:I16)</f>
        <v>69497.5289061587</v>
      </c>
      <c r="J17" s="185" t="n">
        <f aca="false">SUM(J10:J16)</f>
        <v>0</v>
      </c>
      <c r="K17" s="185" t="n">
        <f aca="false">SUM(K10:K16)</f>
        <v>264000</v>
      </c>
      <c r="L17" s="185" t="n">
        <f aca="false">SUM(L10:L16)</f>
        <v>82250</v>
      </c>
      <c r="M17" s="185" t="n">
        <f aca="false">SUM(M10:M16)</f>
        <v>0</v>
      </c>
      <c r="N17" s="185" t="n">
        <f aca="false">SUM(N10:N16)</f>
        <v>588198.245342903</v>
      </c>
      <c r="O17" s="185" t="n">
        <f aca="false">SUM(O10:O16)</f>
        <v>0</v>
      </c>
      <c r="P17" s="185"/>
      <c r="Q17" s="185" t="n">
        <f aca="false">SUM(Q10:Q16)</f>
        <v>350000</v>
      </c>
      <c r="R17" s="185" t="n">
        <f aca="false">SUM(R10:R16)</f>
        <v>1379104</v>
      </c>
      <c r="S17" s="185" t="n">
        <f aca="false">SUM(S10:S16)</f>
        <v>15</v>
      </c>
      <c r="T17" s="185" t="n">
        <f aca="false">SUM(T10:T16)</f>
        <v>5368937.64407298</v>
      </c>
      <c r="U17" s="165" t="n">
        <f aca="false">SUM(U10:U16)</f>
        <v>53689.3764407298</v>
      </c>
      <c r="V17" s="165" t="n">
        <f aca="false">SUM(V10:V16)</f>
        <v>43689.3764407298</v>
      </c>
      <c r="W17" s="185" t="n">
        <f aca="false">SUM(W10:W16)</f>
        <v>5271558.89119152</v>
      </c>
      <c r="X17" s="185" t="n">
        <f aca="false">SUM(X10:X16)</f>
        <v>26000</v>
      </c>
      <c r="Y17" s="185" t="n">
        <f aca="false">SUM(Y10:Y16)</f>
        <v>900000</v>
      </c>
      <c r="Z17" s="185" t="n">
        <f aca="false">SUM(Z10:Z16)</f>
        <v>392202.94780334</v>
      </c>
      <c r="AA17" s="185"/>
      <c r="AB17" s="185" t="n">
        <f aca="false">SUM(AB10:AB16)</f>
        <v>100000</v>
      </c>
      <c r="AC17" s="185" t="n">
        <f aca="false">SUM(AC10:AC16)</f>
        <v>1489581.7006848</v>
      </c>
      <c r="AD17" s="186" t="n">
        <f aca="false">SUM(AD10:AD16)</f>
        <v>3879400</v>
      </c>
      <c r="AP17" s="187"/>
      <c r="AQ17" s="187"/>
      <c r="AR17" s="187"/>
      <c r="IV17" s="90"/>
      <c r="IW17" s="21"/>
      <c r="IX17" s="21"/>
      <c r="IY17" s="21"/>
      <c r="IZ17" s="21"/>
      <c r="JA17" s="21"/>
    </row>
    <row r="18" s="112" customFormat="true" ht="13.8" hidden="false" customHeight="false" outlineLevel="0" collapsed="false">
      <c r="A18" s="90"/>
      <c r="B18" s="91"/>
      <c r="C18" s="92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5"/>
      <c r="Z18" s="92"/>
      <c r="AA18" s="92"/>
      <c r="AB18" s="92"/>
      <c r="AC18" s="92"/>
      <c r="AD18" s="95" t="e">
        <f aca="false">#REF!</f>
        <v>#REF!</v>
      </c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6"/>
      <c r="AQ18" s="96"/>
      <c r="AR18" s="96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21"/>
      <c r="IX18" s="21"/>
      <c r="IY18" s="21"/>
      <c r="IZ18" s="21"/>
      <c r="JA18" s="21"/>
    </row>
    <row r="19" customFormat="false" ht="13.8" hidden="false" customHeight="false" outlineLevel="0" collapsed="false">
      <c r="E19" s="92"/>
      <c r="M19" s="92"/>
      <c r="O19" s="92"/>
      <c r="P19" s="92"/>
      <c r="Y19" s="95"/>
      <c r="Z19" s="188"/>
      <c r="AA19" s="188"/>
      <c r="AD19" s="95" t="e">
        <f aca="false">AD17+AD18</f>
        <v>#REF!</v>
      </c>
      <c r="AF19" s="189"/>
    </row>
    <row r="20" s="112" customFormat="true" ht="15.75" hidden="false" customHeight="true" outlineLevel="0" collapsed="false">
      <c r="A20" s="90"/>
      <c r="B20" s="91"/>
      <c r="C20" s="92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5"/>
      <c r="Z20" s="92"/>
      <c r="AA20" s="92"/>
      <c r="AB20" s="92"/>
      <c r="AC20" s="92"/>
      <c r="AD20" s="95" t="e">
        <f aca="false">#REF!</f>
        <v>#REF!</v>
      </c>
      <c r="AE20" s="90"/>
      <c r="AF20" s="190" t="n">
        <f aca="false">+AD17-AF19</f>
        <v>3879400</v>
      </c>
      <c r="AG20" s="90"/>
      <c r="AH20" s="90"/>
      <c r="AI20" s="90"/>
      <c r="AJ20" s="90"/>
      <c r="AK20" s="90"/>
      <c r="AL20" s="90"/>
      <c r="AM20" s="90"/>
      <c r="AN20" s="90"/>
      <c r="AO20" s="90"/>
      <c r="AP20" s="96"/>
      <c r="AQ20" s="96"/>
      <c r="AR20" s="96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21"/>
      <c r="IX20" s="21"/>
      <c r="IY20" s="21"/>
      <c r="IZ20" s="21"/>
      <c r="JA20" s="21"/>
    </row>
    <row r="21" s="112" customFormat="true" ht="13.8" hidden="false" customHeight="false" outlineLevel="0" collapsed="false">
      <c r="A21" s="90"/>
      <c r="B21" s="91"/>
      <c r="C21" s="92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5" t="e">
        <f aca="false">AD19-AD20</f>
        <v>#REF!</v>
      </c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6"/>
      <c r="AQ21" s="96"/>
      <c r="AR21" s="96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21"/>
      <c r="IX21" s="21"/>
      <c r="IY21" s="21"/>
      <c r="IZ21" s="21"/>
      <c r="JA21" s="21"/>
    </row>
    <row r="22" s="112" customFormat="true" ht="13.8" hidden="false" customHeight="false" outlineLevel="0" collapsed="false">
      <c r="A22" s="90"/>
      <c r="B22" s="91"/>
      <c r="C22" s="92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 t="s">
        <v>230</v>
      </c>
      <c r="AD22" s="95" t="n">
        <f aca="false">Chèque_Virement_caisse_2!D11</f>
        <v>884500</v>
      </c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6"/>
      <c r="AQ22" s="96"/>
      <c r="AR22" s="96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21"/>
      <c r="IX22" s="21"/>
      <c r="IY22" s="21"/>
      <c r="IZ22" s="21"/>
      <c r="JA22" s="21"/>
    </row>
    <row r="23" s="112" customFormat="true" ht="13.8" hidden="false" customHeight="false" outlineLevel="0" collapsed="false">
      <c r="A23" s="90"/>
      <c r="B23" s="91"/>
      <c r="C23" s="92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5"/>
      <c r="Z23" s="92"/>
      <c r="AA23" s="92"/>
      <c r="AB23" s="92"/>
      <c r="AC23" s="92" t="s">
        <v>231</v>
      </c>
      <c r="AD23" s="95" t="n">
        <f aca="false">AD17-AD22</f>
        <v>2994900</v>
      </c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6"/>
      <c r="AQ23" s="96"/>
      <c r="AR23" s="96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21"/>
      <c r="IX23" s="21"/>
      <c r="IY23" s="21"/>
      <c r="IZ23" s="21"/>
      <c r="JA23" s="21"/>
    </row>
    <row r="24" s="191" customFormat="true" ht="13.8" hidden="false" customHeight="false" outlineLevel="0" collapsed="false">
      <c r="A24" s="90"/>
      <c r="B24" s="91"/>
      <c r="C24" s="92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5"/>
      <c r="Z24" s="92"/>
      <c r="AA24" s="92"/>
      <c r="AB24" s="92"/>
      <c r="AC24" s="92"/>
      <c r="AD24" s="95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6"/>
      <c r="AQ24" s="96"/>
      <c r="AR24" s="96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21"/>
      <c r="IX24" s="21"/>
      <c r="IY24" s="21"/>
      <c r="IZ24" s="21"/>
      <c r="JA24" s="21"/>
    </row>
    <row r="25" customFormat="false" ht="13.8" hidden="false" customHeight="false" outlineLevel="0" collapsed="false">
      <c r="E25" s="92"/>
      <c r="M25" s="92"/>
      <c r="O25" s="92"/>
      <c r="P25" s="92"/>
      <c r="Y25" s="95"/>
    </row>
    <row r="26" s="112" customFormat="true" ht="13.8" hidden="false" customHeight="false" outlineLevel="0" collapsed="false">
      <c r="A26" s="90"/>
      <c r="B26" s="91"/>
      <c r="C26" s="92"/>
      <c r="D26" s="9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5"/>
      <c r="Z26" s="90"/>
      <c r="AA26" s="90"/>
      <c r="AB26" s="92"/>
      <c r="AC26" s="92"/>
      <c r="AD26" s="95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6"/>
      <c r="AQ26" s="96"/>
      <c r="AR26" s="96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21"/>
      <c r="IX26" s="21"/>
      <c r="IY26" s="21"/>
      <c r="IZ26" s="21"/>
      <c r="JA26" s="21"/>
    </row>
    <row r="27" s="112" customFormat="true" ht="13.8" hidden="false" customHeight="false" outlineLevel="0" collapsed="false">
      <c r="A27" s="90"/>
      <c r="B27" s="91"/>
      <c r="C27" s="92"/>
      <c r="D27" s="90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5"/>
      <c r="Z27" s="90"/>
      <c r="AA27" s="90"/>
      <c r="AB27" s="92"/>
      <c r="AC27" s="92"/>
      <c r="AD27" s="95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6"/>
      <c r="AQ27" s="96"/>
      <c r="AR27" s="96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21"/>
      <c r="IX27" s="21"/>
      <c r="IY27" s="21"/>
      <c r="IZ27" s="21"/>
      <c r="JA27" s="21"/>
    </row>
    <row r="28" s="112" customFormat="true" ht="13.8" hidden="false" customHeight="false" outlineLevel="0" collapsed="false">
      <c r="A28" s="90"/>
      <c r="B28" s="91"/>
      <c r="C28" s="92"/>
      <c r="D28" s="90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5"/>
      <c r="Z28" s="92"/>
      <c r="AA28" s="92"/>
      <c r="AB28" s="92"/>
      <c r="AC28" s="92"/>
      <c r="AD28" s="95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6"/>
      <c r="AQ28" s="96"/>
      <c r="AR28" s="96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21"/>
      <c r="IX28" s="21"/>
      <c r="IY28" s="21"/>
      <c r="IZ28" s="21"/>
      <c r="JA28" s="21"/>
    </row>
    <row r="29" s="112" customFormat="true" ht="13.8" hidden="false" customHeight="false" outlineLevel="0" collapsed="false">
      <c r="A29" s="90"/>
      <c r="B29" s="91"/>
      <c r="C29" s="92"/>
      <c r="D29" s="9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5"/>
      <c r="Z29" s="92"/>
      <c r="AA29" s="92"/>
      <c r="AB29" s="92"/>
      <c r="AC29" s="92"/>
      <c r="AD29" s="95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6"/>
      <c r="AQ29" s="96"/>
      <c r="AR29" s="96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21"/>
      <c r="IX29" s="21"/>
      <c r="IY29" s="21"/>
      <c r="IZ29" s="21"/>
      <c r="JA29" s="21"/>
    </row>
    <row r="30" s="112" customFormat="true" ht="13.8" hidden="false" customHeight="false" outlineLevel="0" collapsed="false">
      <c r="A30" s="90"/>
      <c r="B30" s="91"/>
      <c r="C30" s="92"/>
      <c r="D30" s="9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5"/>
      <c r="Z30" s="92"/>
      <c r="AA30" s="92"/>
      <c r="AB30" s="92"/>
      <c r="AC30" s="92"/>
      <c r="AD30" s="95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6"/>
      <c r="AQ30" s="96"/>
      <c r="AR30" s="96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21"/>
      <c r="IX30" s="21"/>
      <c r="IY30" s="21"/>
      <c r="IZ30" s="21"/>
      <c r="JA30" s="21"/>
    </row>
    <row r="31" s="192" customFormat="true" ht="13.8" hidden="false" customHeight="false" outlineLevel="0" collapsed="false">
      <c r="A31" s="90"/>
      <c r="B31" s="91"/>
      <c r="C31" s="92"/>
      <c r="D31" s="90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5"/>
      <c r="Z31" s="92"/>
      <c r="AA31" s="92"/>
      <c r="AB31" s="92"/>
      <c r="AC31" s="92"/>
      <c r="AD31" s="95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6"/>
      <c r="AQ31" s="96"/>
      <c r="AR31" s="96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112"/>
      <c r="IW31" s="21"/>
      <c r="IX31" s="21"/>
      <c r="IY31" s="21"/>
      <c r="IZ31" s="21"/>
      <c r="JA31" s="21"/>
    </row>
    <row r="32" s="112" customFormat="true" ht="13.8" hidden="false" customHeight="false" outlineLevel="0" collapsed="false">
      <c r="A32" s="90"/>
      <c r="B32" s="91"/>
      <c r="C32" s="92"/>
      <c r="D32" s="90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5"/>
      <c r="Z32" s="92"/>
      <c r="AA32" s="92"/>
      <c r="AB32" s="92"/>
      <c r="AC32" s="92"/>
      <c r="AD32" s="95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6"/>
      <c r="AQ32" s="96"/>
      <c r="AR32" s="96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W32" s="21"/>
      <c r="IX32" s="21"/>
      <c r="IY32" s="21"/>
      <c r="IZ32" s="21"/>
      <c r="JA32" s="21"/>
    </row>
    <row r="33" s="112" customFormat="true" ht="13.8" hidden="false" customHeight="false" outlineLevel="0" collapsed="false">
      <c r="A33" s="90"/>
      <c r="B33" s="91"/>
      <c r="C33" s="92"/>
      <c r="D33" s="90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5"/>
      <c r="Z33" s="92"/>
      <c r="AA33" s="92"/>
      <c r="AB33" s="92"/>
      <c r="AC33" s="92"/>
      <c r="AD33" s="95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6"/>
      <c r="AQ33" s="96"/>
      <c r="AR33" s="96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W33" s="21"/>
      <c r="IX33" s="21"/>
      <c r="IY33" s="21"/>
      <c r="IZ33" s="21"/>
      <c r="JA33" s="21"/>
    </row>
    <row r="34" s="112" customFormat="true" ht="13.8" hidden="false" customHeight="false" outlineLevel="0" collapsed="false">
      <c r="A34" s="90"/>
      <c r="B34" s="91"/>
      <c r="C34" s="92"/>
      <c r="D34" s="90"/>
      <c r="E34" s="93"/>
      <c r="F34" s="92"/>
      <c r="G34" s="92"/>
      <c r="H34" s="92"/>
      <c r="I34" s="92"/>
      <c r="J34" s="92"/>
      <c r="K34" s="92"/>
      <c r="L34" s="92"/>
      <c r="M34" s="93"/>
      <c r="N34" s="92"/>
      <c r="O34" s="93"/>
      <c r="P34" s="93"/>
      <c r="Q34" s="92"/>
      <c r="R34" s="92"/>
      <c r="S34" s="92"/>
      <c r="T34" s="92"/>
      <c r="U34" s="92"/>
      <c r="V34" s="92"/>
      <c r="W34" s="92"/>
      <c r="X34" s="92"/>
      <c r="Y34" s="94"/>
      <c r="Z34" s="92"/>
      <c r="AA34" s="92"/>
      <c r="AB34" s="92"/>
      <c r="AC34" s="92"/>
      <c r="AD34" s="95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6"/>
      <c r="AQ34" s="96"/>
      <c r="AR34" s="96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193"/>
      <c r="IW34" s="21"/>
      <c r="IX34" s="21"/>
      <c r="IY34" s="21"/>
      <c r="IZ34" s="21"/>
      <c r="JA34" s="21"/>
    </row>
    <row r="35" s="112" customFormat="true" ht="13.8" hidden="false" customHeight="false" outlineLevel="0" collapsed="false">
      <c r="A35" s="90"/>
      <c r="B35" s="91"/>
      <c r="C35" s="92"/>
      <c r="D35" s="90"/>
      <c r="E35" s="93"/>
      <c r="F35" s="92"/>
      <c r="G35" s="92"/>
      <c r="H35" s="92"/>
      <c r="I35" s="92"/>
      <c r="J35" s="92"/>
      <c r="K35" s="92"/>
      <c r="L35" s="92"/>
      <c r="M35" s="93"/>
      <c r="N35" s="92"/>
      <c r="O35" s="93"/>
      <c r="P35" s="93"/>
      <c r="Q35" s="92"/>
      <c r="R35" s="92"/>
      <c r="S35" s="92"/>
      <c r="T35" s="92"/>
      <c r="U35" s="92"/>
      <c r="V35" s="92"/>
      <c r="W35" s="92"/>
      <c r="X35" s="92"/>
      <c r="Y35" s="94"/>
      <c r="Z35" s="92"/>
      <c r="AA35" s="92"/>
      <c r="AB35" s="92"/>
      <c r="AC35" s="92"/>
      <c r="AD35" s="95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6"/>
      <c r="AQ35" s="96"/>
      <c r="AR35" s="96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193"/>
      <c r="IW35" s="21"/>
      <c r="IX35" s="21"/>
      <c r="IY35" s="21"/>
      <c r="IZ35" s="21"/>
      <c r="JA35" s="21"/>
    </row>
    <row r="36" s="112" customFormat="true" ht="13.8" hidden="false" customHeight="false" outlineLevel="0" collapsed="false">
      <c r="A36" s="90"/>
      <c r="B36" s="91"/>
      <c r="C36" s="92"/>
      <c r="D36" s="90"/>
      <c r="E36" s="93"/>
      <c r="F36" s="92"/>
      <c r="G36" s="92"/>
      <c r="H36" s="92"/>
      <c r="I36" s="92"/>
      <c r="J36" s="92"/>
      <c r="K36" s="92"/>
      <c r="L36" s="92"/>
      <c r="M36" s="93"/>
      <c r="N36" s="92"/>
      <c r="O36" s="93"/>
      <c r="P36" s="93"/>
      <c r="Q36" s="92"/>
      <c r="R36" s="92"/>
      <c r="S36" s="92"/>
      <c r="T36" s="92"/>
      <c r="U36" s="92"/>
      <c r="V36" s="92"/>
      <c r="W36" s="92"/>
      <c r="X36" s="92"/>
      <c r="Y36" s="94"/>
      <c r="Z36" s="92"/>
      <c r="AA36" s="92"/>
      <c r="AB36" s="92"/>
      <c r="AC36" s="92"/>
      <c r="AD36" s="95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6"/>
      <c r="AQ36" s="96"/>
      <c r="AR36" s="96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193"/>
      <c r="IW36" s="21"/>
      <c r="IX36" s="21"/>
      <c r="IY36" s="21"/>
      <c r="IZ36" s="21"/>
      <c r="JA36" s="21"/>
    </row>
    <row r="37" s="194" customFormat="true" ht="13.8" hidden="false" customHeight="false" outlineLevel="0" collapsed="false">
      <c r="A37" s="90"/>
      <c r="B37" s="91"/>
      <c r="C37" s="92"/>
      <c r="D37" s="90"/>
      <c r="E37" s="93"/>
      <c r="F37" s="92"/>
      <c r="G37" s="92"/>
      <c r="H37" s="92"/>
      <c r="I37" s="92"/>
      <c r="J37" s="92"/>
      <c r="K37" s="92"/>
      <c r="L37" s="92"/>
      <c r="M37" s="93"/>
      <c r="N37" s="92"/>
      <c r="O37" s="93"/>
      <c r="P37" s="93"/>
      <c r="Q37" s="92"/>
      <c r="R37" s="92"/>
      <c r="S37" s="92"/>
      <c r="T37" s="92"/>
      <c r="U37" s="92"/>
      <c r="V37" s="92"/>
      <c r="W37" s="92"/>
      <c r="X37" s="92"/>
      <c r="Y37" s="94"/>
      <c r="Z37" s="92"/>
      <c r="AA37" s="92"/>
      <c r="AB37" s="92"/>
      <c r="AC37" s="92"/>
      <c r="AD37" s="95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6"/>
      <c r="AQ37" s="96"/>
      <c r="AR37" s="96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193"/>
      <c r="IW37" s="21"/>
      <c r="IX37" s="21"/>
      <c r="IY37" s="21"/>
      <c r="IZ37" s="21"/>
      <c r="JA37" s="21"/>
    </row>
    <row r="38" s="112" customFormat="true" ht="13.8" hidden="false" customHeight="false" outlineLevel="0" collapsed="false">
      <c r="A38" s="90"/>
      <c r="B38" s="91"/>
      <c r="C38" s="92"/>
      <c r="D38" s="90"/>
      <c r="E38" s="93"/>
      <c r="F38" s="92"/>
      <c r="G38" s="92"/>
      <c r="H38" s="92"/>
      <c r="I38" s="92"/>
      <c r="J38" s="92"/>
      <c r="K38" s="92"/>
      <c r="L38" s="92"/>
      <c r="M38" s="93"/>
      <c r="N38" s="92"/>
      <c r="O38" s="93"/>
      <c r="P38" s="93"/>
      <c r="Q38" s="92"/>
      <c r="R38" s="92"/>
      <c r="S38" s="92"/>
      <c r="T38" s="92"/>
      <c r="U38" s="92"/>
      <c r="V38" s="92"/>
      <c r="W38" s="92"/>
      <c r="X38" s="92"/>
      <c r="Y38" s="94"/>
      <c r="Z38" s="92"/>
      <c r="AA38" s="92"/>
      <c r="AB38" s="92"/>
      <c r="AC38" s="92"/>
      <c r="AD38" s="95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6"/>
      <c r="AQ38" s="96"/>
      <c r="AR38" s="96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193"/>
      <c r="IW38" s="21"/>
      <c r="IX38" s="21"/>
      <c r="IY38" s="21"/>
      <c r="IZ38" s="21"/>
      <c r="JA38" s="21"/>
    </row>
    <row r="39" customFormat="false" ht="13.8" hidden="false" customHeight="false" outlineLevel="0" collapsed="false">
      <c r="IV39" s="193"/>
    </row>
    <row r="40" customFormat="false" ht="13.8" hidden="false" customHeight="false" outlineLevel="0" collapsed="false">
      <c r="IV40" s="193"/>
    </row>
    <row r="41" customFormat="false" ht="13.8" hidden="false" customHeight="false" outlineLevel="0" collapsed="false">
      <c r="IV41" s="193"/>
    </row>
    <row r="42" s="195" customFormat="true" ht="13.8" hidden="false" customHeight="false" outlineLevel="0" collapsed="false">
      <c r="A42" s="90"/>
      <c r="B42" s="91"/>
      <c r="C42" s="92"/>
      <c r="D42" s="90"/>
      <c r="E42" s="93"/>
      <c r="F42" s="92"/>
      <c r="G42" s="92"/>
      <c r="H42" s="92"/>
      <c r="I42" s="92"/>
      <c r="J42" s="92"/>
      <c r="K42" s="92"/>
      <c r="L42" s="92"/>
      <c r="M42" s="93"/>
      <c r="N42" s="92"/>
      <c r="O42" s="93"/>
      <c r="P42" s="93"/>
      <c r="Q42" s="92"/>
      <c r="R42" s="92"/>
      <c r="S42" s="92"/>
      <c r="T42" s="92"/>
      <c r="U42" s="92"/>
      <c r="V42" s="92"/>
      <c r="W42" s="92"/>
      <c r="X42" s="92"/>
      <c r="Y42" s="94"/>
      <c r="Z42" s="92"/>
      <c r="AA42" s="92"/>
      <c r="AB42" s="92"/>
      <c r="AC42" s="92"/>
      <c r="AD42" s="95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6"/>
      <c r="AQ42" s="96"/>
      <c r="AR42" s="96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193"/>
      <c r="IW42" s="21"/>
      <c r="IX42" s="21"/>
      <c r="IY42" s="21"/>
      <c r="IZ42" s="21"/>
      <c r="JA42" s="21"/>
    </row>
    <row r="43" s="112" customFormat="true" ht="13.8" hidden="false" customHeight="false" outlineLevel="0" collapsed="false">
      <c r="A43" s="90"/>
      <c r="B43" s="91"/>
      <c r="C43" s="92"/>
      <c r="D43" s="90"/>
      <c r="E43" s="93"/>
      <c r="F43" s="92"/>
      <c r="G43" s="92"/>
      <c r="H43" s="92"/>
      <c r="I43" s="92"/>
      <c r="J43" s="92"/>
      <c r="K43" s="92"/>
      <c r="L43" s="92"/>
      <c r="M43" s="93"/>
      <c r="N43" s="92"/>
      <c r="O43" s="93"/>
      <c r="P43" s="93"/>
      <c r="Q43" s="92"/>
      <c r="R43" s="92"/>
      <c r="S43" s="92"/>
      <c r="T43" s="92"/>
      <c r="U43" s="92"/>
      <c r="V43" s="92"/>
      <c r="W43" s="92"/>
      <c r="X43" s="92"/>
      <c r="Y43" s="94"/>
      <c r="Z43" s="92"/>
      <c r="AA43" s="92"/>
      <c r="AB43" s="92"/>
      <c r="AC43" s="92"/>
      <c r="AD43" s="95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6"/>
      <c r="AQ43" s="96"/>
      <c r="AR43" s="96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193"/>
      <c r="IW43" s="21"/>
      <c r="IX43" s="21"/>
      <c r="IY43" s="21"/>
      <c r="IZ43" s="21"/>
      <c r="JA43" s="21"/>
    </row>
    <row r="44" s="194" customFormat="true" ht="13.8" hidden="false" customHeight="false" outlineLevel="0" collapsed="false">
      <c r="A44" s="90"/>
      <c r="B44" s="91"/>
      <c r="C44" s="92"/>
      <c r="D44" s="90"/>
      <c r="E44" s="93"/>
      <c r="F44" s="92"/>
      <c r="G44" s="92"/>
      <c r="H44" s="92"/>
      <c r="I44" s="92"/>
      <c r="J44" s="92"/>
      <c r="K44" s="92"/>
      <c r="L44" s="92"/>
      <c r="M44" s="93"/>
      <c r="N44" s="92"/>
      <c r="O44" s="93"/>
      <c r="P44" s="93"/>
      <c r="Q44" s="92"/>
      <c r="R44" s="92"/>
      <c r="S44" s="92"/>
      <c r="T44" s="92"/>
      <c r="U44" s="92"/>
      <c r="V44" s="92"/>
      <c r="W44" s="92"/>
      <c r="X44" s="92"/>
      <c r="Y44" s="94"/>
      <c r="Z44" s="92"/>
      <c r="AA44" s="92"/>
      <c r="AB44" s="92"/>
      <c r="AC44" s="92"/>
      <c r="AD44" s="95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6"/>
      <c r="AQ44" s="96"/>
      <c r="AR44" s="96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W44" s="21"/>
      <c r="IX44" s="21"/>
      <c r="IY44" s="21"/>
      <c r="IZ44" s="21"/>
      <c r="JA44" s="21"/>
    </row>
    <row r="45" s="194" customFormat="true" ht="13.8" hidden="false" customHeight="false" outlineLevel="0" collapsed="false">
      <c r="A45" s="90"/>
      <c r="B45" s="91"/>
      <c r="C45" s="92"/>
      <c r="D45" s="90"/>
      <c r="E45" s="93"/>
      <c r="F45" s="92"/>
      <c r="G45" s="92"/>
      <c r="H45" s="92"/>
      <c r="I45" s="92"/>
      <c r="J45" s="92"/>
      <c r="K45" s="92"/>
      <c r="L45" s="92"/>
      <c r="M45" s="93"/>
      <c r="N45" s="92"/>
      <c r="O45" s="93"/>
      <c r="P45" s="93"/>
      <c r="Q45" s="92"/>
      <c r="R45" s="92"/>
      <c r="S45" s="92"/>
      <c r="T45" s="92"/>
      <c r="U45" s="92"/>
      <c r="V45" s="92"/>
      <c r="W45" s="92"/>
      <c r="X45" s="92"/>
      <c r="Y45" s="94"/>
      <c r="Z45" s="92"/>
      <c r="AA45" s="92"/>
      <c r="AB45" s="92"/>
      <c r="AC45" s="92"/>
      <c r="AD45" s="95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6"/>
      <c r="AQ45" s="96"/>
      <c r="AR45" s="96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196"/>
      <c r="IW45" s="21"/>
      <c r="IX45" s="21"/>
      <c r="IY45" s="21"/>
      <c r="IZ45" s="21"/>
      <c r="JA45" s="21"/>
    </row>
    <row r="46" s="194" customFormat="true" ht="13.8" hidden="false" customHeight="false" outlineLevel="0" collapsed="false">
      <c r="A46" s="90"/>
      <c r="B46" s="91"/>
      <c r="C46" s="92"/>
      <c r="D46" s="90"/>
      <c r="E46" s="93"/>
      <c r="F46" s="92"/>
      <c r="G46" s="92"/>
      <c r="H46" s="92"/>
      <c r="I46" s="92"/>
      <c r="J46" s="92"/>
      <c r="K46" s="92"/>
      <c r="L46" s="92"/>
      <c r="M46" s="93"/>
      <c r="N46" s="92"/>
      <c r="O46" s="93"/>
      <c r="P46" s="93"/>
      <c r="Q46" s="92"/>
      <c r="R46" s="92"/>
      <c r="S46" s="92"/>
      <c r="T46" s="92"/>
      <c r="U46" s="92"/>
      <c r="V46" s="92"/>
      <c r="W46" s="92"/>
      <c r="X46" s="92"/>
      <c r="Y46" s="94"/>
      <c r="Z46" s="92"/>
      <c r="AA46" s="92"/>
      <c r="AB46" s="92"/>
      <c r="AC46" s="92"/>
      <c r="AD46" s="95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6"/>
      <c r="AQ46" s="96"/>
      <c r="AR46" s="96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193"/>
      <c r="IW46" s="21"/>
      <c r="IX46" s="21"/>
      <c r="IY46" s="21"/>
      <c r="IZ46" s="21"/>
      <c r="JA46" s="21"/>
    </row>
    <row r="47" s="194" customFormat="true" ht="13.8" hidden="false" customHeight="false" outlineLevel="0" collapsed="false">
      <c r="A47" s="90"/>
      <c r="B47" s="91"/>
      <c r="C47" s="92"/>
      <c r="D47" s="90"/>
      <c r="E47" s="93"/>
      <c r="F47" s="92"/>
      <c r="G47" s="92"/>
      <c r="H47" s="92"/>
      <c r="I47" s="92"/>
      <c r="J47" s="92"/>
      <c r="K47" s="92"/>
      <c r="L47" s="92"/>
      <c r="M47" s="93"/>
      <c r="N47" s="92"/>
      <c r="O47" s="93"/>
      <c r="P47" s="93"/>
      <c r="Q47" s="92"/>
      <c r="R47" s="92"/>
      <c r="S47" s="92"/>
      <c r="T47" s="92"/>
      <c r="U47" s="92"/>
      <c r="V47" s="92"/>
      <c r="W47" s="92"/>
      <c r="X47" s="92"/>
      <c r="Y47" s="94"/>
      <c r="Z47" s="92"/>
      <c r="AA47" s="92"/>
      <c r="AB47" s="92"/>
      <c r="AC47" s="92"/>
      <c r="AD47" s="95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6"/>
      <c r="AQ47" s="96"/>
      <c r="AR47" s="96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W47" s="21"/>
      <c r="IX47" s="21"/>
      <c r="IY47" s="21"/>
      <c r="IZ47" s="21"/>
      <c r="JA47" s="21"/>
    </row>
    <row r="48" s="194" customFormat="true" ht="13.8" hidden="false" customHeight="false" outlineLevel="0" collapsed="false">
      <c r="A48" s="90"/>
      <c r="B48" s="91"/>
      <c r="C48" s="92"/>
      <c r="D48" s="90"/>
      <c r="E48" s="93"/>
      <c r="F48" s="92"/>
      <c r="G48" s="92"/>
      <c r="H48" s="92"/>
      <c r="I48" s="92"/>
      <c r="J48" s="92"/>
      <c r="K48" s="92"/>
      <c r="L48" s="92"/>
      <c r="M48" s="93"/>
      <c r="N48" s="92"/>
      <c r="O48" s="93"/>
      <c r="P48" s="93"/>
      <c r="Q48" s="92"/>
      <c r="R48" s="92"/>
      <c r="S48" s="92"/>
      <c r="T48" s="92"/>
      <c r="U48" s="92"/>
      <c r="V48" s="92"/>
      <c r="W48" s="92"/>
      <c r="X48" s="92"/>
      <c r="Y48" s="94"/>
      <c r="Z48" s="92"/>
      <c r="AA48" s="92"/>
      <c r="AB48" s="92"/>
      <c r="AC48" s="92"/>
      <c r="AD48" s="95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6"/>
      <c r="AQ48" s="96"/>
      <c r="AR48" s="96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193"/>
      <c r="IW48" s="21"/>
      <c r="IX48" s="21"/>
      <c r="IY48" s="21"/>
      <c r="IZ48" s="21"/>
      <c r="JA48" s="21"/>
    </row>
    <row r="49" s="194" customFormat="true" ht="13.8" hidden="false" customHeight="false" outlineLevel="0" collapsed="false">
      <c r="A49" s="90"/>
      <c r="B49" s="91"/>
      <c r="C49" s="92"/>
      <c r="D49" s="90"/>
      <c r="E49" s="93"/>
      <c r="F49" s="92"/>
      <c r="G49" s="92"/>
      <c r="H49" s="92"/>
      <c r="I49" s="92"/>
      <c r="J49" s="92"/>
      <c r="K49" s="92"/>
      <c r="L49" s="92"/>
      <c r="M49" s="93"/>
      <c r="N49" s="92"/>
      <c r="O49" s="93"/>
      <c r="P49" s="93"/>
      <c r="Q49" s="92"/>
      <c r="R49" s="92"/>
      <c r="S49" s="92"/>
      <c r="T49" s="92"/>
      <c r="U49" s="92"/>
      <c r="V49" s="92"/>
      <c r="W49" s="92"/>
      <c r="X49" s="92"/>
      <c r="Y49" s="94"/>
      <c r="Z49" s="92"/>
      <c r="AA49" s="92"/>
      <c r="AB49" s="92"/>
      <c r="AC49" s="92"/>
      <c r="AD49" s="95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6"/>
      <c r="AQ49" s="96"/>
      <c r="AR49" s="96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W49" s="21"/>
      <c r="IX49" s="21"/>
      <c r="IY49" s="21"/>
      <c r="IZ49" s="21"/>
      <c r="JA49" s="21"/>
    </row>
    <row r="50" s="194" customFormat="true" ht="13.8" hidden="false" customHeight="false" outlineLevel="0" collapsed="false">
      <c r="A50" s="90"/>
      <c r="B50" s="91"/>
      <c r="C50" s="92"/>
      <c r="D50" s="90"/>
      <c r="E50" s="93"/>
      <c r="F50" s="92"/>
      <c r="G50" s="92"/>
      <c r="H50" s="92"/>
      <c r="I50" s="92"/>
      <c r="J50" s="92"/>
      <c r="K50" s="92"/>
      <c r="L50" s="92"/>
      <c r="M50" s="93"/>
      <c r="N50" s="92"/>
      <c r="O50" s="93"/>
      <c r="P50" s="93"/>
      <c r="Q50" s="92"/>
      <c r="R50" s="92"/>
      <c r="S50" s="92"/>
      <c r="T50" s="92"/>
      <c r="U50" s="92"/>
      <c r="V50" s="92"/>
      <c r="W50" s="92"/>
      <c r="X50" s="92"/>
      <c r="Y50" s="94"/>
      <c r="Z50" s="92"/>
      <c r="AA50" s="92"/>
      <c r="AB50" s="92"/>
      <c r="AC50" s="92"/>
      <c r="AD50" s="95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6"/>
      <c r="AQ50" s="96"/>
      <c r="AR50" s="96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W50" s="21"/>
      <c r="IX50" s="21"/>
      <c r="IY50" s="21"/>
      <c r="IZ50" s="21"/>
      <c r="JA50" s="21"/>
    </row>
    <row r="51" s="194" customFormat="true" ht="13.8" hidden="false" customHeight="false" outlineLevel="0" collapsed="false">
      <c r="A51" s="90"/>
      <c r="B51" s="91"/>
      <c r="C51" s="92"/>
      <c r="D51" s="90"/>
      <c r="E51" s="93"/>
      <c r="F51" s="92"/>
      <c r="G51" s="92"/>
      <c r="H51" s="92"/>
      <c r="I51" s="92"/>
      <c r="J51" s="92"/>
      <c r="K51" s="92"/>
      <c r="L51" s="92"/>
      <c r="M51" s="93"/>
      <c r="N51" s="92"/>
      <c r="O51" s="93"/>
      <c r="P51" s="93"/>
      <c r="Q51" s="92"/>
      <c r="R51" s="92"/>
      <c r="S51" s="92"/>
      <c r="T51" s="92"/>
      <c r="U51" s="92"/>
      <c r="V51" s="92"/>
      <c r="W51" s="92"/>
      <c r="X51" s="92"/>
      <c r="Y51" s="94"/>
      <c r="Z51" s="92"/>
      <c r="AA51" s="92"/>
      <c r="AB51" s="92"/>
      <c r="AC51" s="92"/>
      <c r="AD51" s="95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6"/>
      <c r="AQ51" s="96"/>
      <c r="AR51" s="96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112"/>
      <c r="IW51" s="21"/>
      <c r="IX51" s="21"/>
      <c r="IY51" s="21"/>
      <c r="IZ51" s="21"/>
      <c r="JA51" s="21"/>
    </row>
    <row r="52" s="194" customFormat="true" ht="13.8" hidden="false" customHeight="false" outlineLevel="0" collapsed="false">
      <c r="A52" s="90"/>
      <c r="B52" s="91"/>
      <c r="C52" s="92"/>
      <c r="D52" s="90"/>
      <c r="E52" s="93"/>
      <c r="F52" s="92"/>
      <c r="G52" s="92"/>
      <c r="H52" s="92"/>
      <c r="I52" s="92"/>
      <c r="J52" s="92"/>
      <c r="K52" s="92"/>
      <c r="L52" s="92"/>
      <c r="M52" s="93"/>
      <c r="N52" s="92"/>
      <c r="O52" s="93"/>
      <c r="P52" s="93"/>
      <c r="Q52" s="92"/>
      <c r="R52" s="92"/>
      <c r="S52" s="92"/>
      <c r="T52" s="92"/>
      <c r="U52" s="92"/>
      <c r="V52" s="92"/>
      <c r="W52" s="92"/>
      <c r="X52" s="92"/>
      <c r="Y52" s="94"/>
      <c r="Z52" s="92"/>
      <c r="AA52" s="92"/>
      <c r="AB52" s="92"/>
      <c r="AC52" s="92"/>
      <c r="AD52" s="95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6"/>
      <c r="AQ52" s="96"/>
      <c r="AR52" s="96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W52" s="21"/>
      <c r="IX52" s="21"/>
      <c r="IY52" s="21"/>
      <c r="IZ52" s="21"/>
      <c r="JA52" s="21"/>
    </row>
    <row r="53" s="194" customFormat="true" ht="13.8" hidden="false" customHeight="false" outlineLevel="0" collapsed="false">
      <c r="A53" s="90"/>
      <c r="B53" s="91"/>
      <c r="C53" s="92"/>
      <c r="D53" s="90"/>
      <c r="E53" s="93"/>
      <c r="F53" s="92"/>
      <c r="G53" s="92"/>
      <c r="H53" s="92"/>
      <c r="I53" s="92"/>
      <c r="J53" s="92"/>
      <c r="K53" s="92"/>
      <c r="L53" s="92"/>
      <c r="M53" s="93"/>
      <c r="N53" s="92"/>
      <c r="O53" s="93"/>
      <c r="P53" s="93"/>
      <c r="Q53" s="92"/>
      <c r="R53" s="92"/>
      <c r="S53" s="92"/>
      <c r="T53" s="92"/>
      <c r="U53" s="92"/>
      <c r="V53" s="92"/>
      <c r="W53" s="92"/>
      <c r="X53" s="92"/>
      <c r="Y53" s="94"/>
      <c r="Z53" s="92"/>
      <c r="AA53" s="92"/>
      <c r="AB53" s="92"/>
      <c r="AC53" s="92"/>
      <c r="AD53" s="95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6"/>
      <c r="AQ53" s="96"/>
      <c r="AR53" s="96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193"/>
      <c r="IW53" s="21"/>
      <c r="IX53" s="21"/>
      <c r="IY53" s="21"/>
      <c r="IZ53" s="21"/>
      <c r="JA53" s="21"/>
    </row>
    <row r="54" s="194" customFormat="true" ht="13.8" hidden="false" customHeight="false" outlineLevel="0" collapsed="false">
      <c r="A54" s="90"/>
      <c r="B54" s="91"/>
      <c r="C54" s="92"/>
      <c r="D54" s="90"/>
      <c r="E54" s="93"/>
      <c r="F54" s="92"/>
      <c r="G54" s="92"/>
      <c r="H54" s="92"/>
      <c r="I54" s="92"/>
      <c r="J54" s="92"/>
      <c r="K54" s="92"/>
      <c r="L54" s="92"/>
      <c r="M54" s="93"/>
      <c r="N54" s="92"/>
      <c r="O54" s="93"/>
      <c r="P54" s="93"/>
      <c r="Q54" s="92"/>
      <c r="R54" s="92"/>
      <c r="S54" s="92"/>
      <c r="T54" s="92"/>
      <c r="U54" s="92"/>
      <c r="V54" s="92"/>
      <c r="W54" s="92"/>
      <c r="X54" s="92"/>
      <c r="Y54" s="94"/>
      <c r="Z54" s="92"/>
      <c r="AA54" s="92"/>
      <c r="AB54" s="92"/>
      <c r="AC54" s="92"/>
      <c r="AD54" s="95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6"/>
      <c r="AQ54" s="96"/>
      <c r="AR54" s="96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193"/>
      <c r="IW54" s="21"/>
      <c r="IX54" s="21"/>
      <c r="IY54" s="21"/>
      <c r="IZ54" s="21"/>
      <c r="JA54" s="21"/>
    </row>
    <row r="55" s="194" customFormat="true" ht="13.8" hidden="false" customHeight="false" outlineLevel="0" collapsed="false">
      <c r="A55" s="90"/>
      <c r="B55" s="91"/>
      <c r="C55" s="92"/>
      <c r="D55" s="90"/>
      <c r="E55" s="93"/>
      <c r="F55" s="92"/>
      <c r="G55" s="92"/>
      <c r="H55" s="92"/>
      <c r="I55" s="92"/>
      <c r="J55" s="92"/>
      <c r="K55" s="92"/>
      <c r="L55" s="92"/>
      <c r="M55" s="93"/>
      <c r="N55" s="92"/>
      <c r="O55" s="93"/>
      <c r="P55" s="93"/>
      <c r="Q55" s="92"/>
      <c r="R55" s="92"/>
      <c r="S55" s="92"/>
      <c r="T55" s="92"/>
      <c r="U55" s="92"/>
      <c r="V55" s="92"/>
      <c r="W55" s="92"/>
      <c r="X55" s="92"/>
      <c r="Y55" s="94"/>
      <c r="Z55" s="92"/>
      <c r="AA55" s="92"/>
      <c r="AB55" s="92"/>
      <c r="AC55" s="92"/>
      <c r="AD55" s="95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6"/>
      <c r="AQ55" s="96"/>
      <c r="AR55" s="96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  <c r="IO55" s="90"/>
      <c r="IP55" s="90"/>
      <c r="IQ55" s="90"/>
      <c r="IR55" s="90"/>
      <c r="IS55" s="90"/>
      <c r="IT55" s="90"/>
      <c r="IU55" s="90"/>
      <c r="IV55" s="193"/>
      <c r="IW55" s="21"/>
      <c r="IX55" s="21"/>
      <c r="IY55" s="21"/>
      <c r="IZ55" s="21"/>
      <c r="JA55" s="21"/>
    </row>
    <row r="56" s="112" customFormat="true" ht="13.8" hidden="false" customHeight="false" outlineLevel="0" collapsed="false">
      <c r="A56" s="90"/>
      <c r="B56" s="91"/>
      <c r="C56" s="92"/>
      <c r="D56" s="90"/>
      <c r="E56" s="93"/>
      <c r="F56" s="92"/>
      <c r="G56" s="92"/>
      <c r="H56" s="92"/>
      <c r="I56" s="92"/>
      <c r="J56" s="92"/>
      <c r="K56" s="92"/>
      <c r="L56" s="92"/>
      <c r="M56" s="93"/>
      <c r="N56" s="92"/>
      <c r="O56" s="93"/>
      <c r="P56" s="93"/>
      <c r="Q56" s="92"/>
      <c r="R56" s="92"/>
      <c r="S56" s="92"/>
      <c r="T56" s="92"/>
      <c r="U56" s="92"/>
      <c r="V56" s="92"/>
      <c r="W56" s="92"/>
      <c r="X56" s="92"/>
      <c r="Y56" s="94"/>
      <c r="Z56" s="92"/>
      <c r="AA56" s="92"/>
      <c r="AB56" s="92"/>
      <c r="AC56" s="92"/>
      <c r="AD56" s="95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6"/>
      <c r="AQ56" s="96"/>
      <c r="AR56" s="96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193"/>
      <c r="IW56" s="21"/>
      <c r="IX56" s="21"/>
      <c r="IY56" s="21"/>
      <c r="IZ56" s="21"/>
      <c r="JA56" s="21"/>
    </row>
    <row r="57" s="194" customFormat="true" ht="13.8" hidden="false" customHeight="false" outlineLevel="0" collapsed="false">
      <c r="A57" s="90"/>
      <c r="B57" s="91"/>
      <c r="C57" s="92"/>
      <c r="D57" s="90"/>
      <c r="E57" s="93"/>
      <c r="F57" s="92"/>
      <c r="G57" s="92"/>
      <c r="H57" s="92"/>
      <c r="I57" s="92"/>
      <c r="J57" s="92"/>
      <c r="K57" s="92"/>
      <c r="L57" s="92"/>
      <c r="M57" s="93"/>
      <c r="N57" s="92"/>
      <c r="O57" s="93"/>
      <c r="P57" s="93"/>
      <c r="Q57" s="92"/>
      <c r="R57" s="92"/>
      <c r="S57" s="92"/>
      <c r="T57" s="92"/>
      <c r="U57" s="92"/>
      <c r="V57" s="92"/>
      <c r="W57" s="92"/>
      <c r="X57" s="92"/>
      <c r="Y57" s="94"/>
      <c r="Z57" s="92"/>
      <c r="AA57" s="92"/>
      <c r="AB57" s="92"/>
      <c r="AC57" s="92"/>
      <c r="AD57" s="95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6"/>
      <c r="AQ57" s="96"/>
      <c r="AR57" s="96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W57" s="21"/>
      <c r="IX57" s="21"/>
      <c r="IY57" s="21"/>
      <c r="IZ57" s="21"/>
      <c r="JA57" s="21"/>
    </row>
    <row r="58" s="112" customFormat="true" ht="13.8" hidden="false" customHeight="false" outlineLevel="0" collapsed="false">
      <c r="A58" s="90"/>
      <c r="B58" s="91"/>
      <c r="C58" s="92"/>
      <c r="D58" s="90"/>
      <c r="E58" s="93"/>
      <c r="F58" s="92"/>
      <c r="G58" s="92"/>
      <c r="H58" s="92"/>
      <c r="I58" s="92"/>
      <c r="J58" s="92"/>
      <c r="K58" s="92"/>
      <c r="L58" s="92"/>
      <c r="M58" s="93"/>
      <c r="N58" s="92"/>
      <c r="O58" s="93"/>
      <c r="P58" s="93"/>
      <c r="Q58" s="92"/>
      <c r="R58" s="92"/>
      <c r="S58" s="92"/>
      <c r="T58" s="92"/>
      <c r="U58" s="92"/>
      <c r="V58" s="92"/>
      <c r="W58" s="92"/>
      <c r="X58" s="92"/>
      <c r="Y58" s="94"/>
      <c r="Z58" s="92"/>
      <c r="AA58" s="92"/>
      <c r="AB58" s="92"/>
      <c r="AC58" s="92"/>
      <c r="AD58" s="95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6"/>
      <c r="AQ58" s="96"/>
      <c r="AR58" s="96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194"/>
      <c r="IW58" s="21"/>
      <c r="IX58" s="21"/>
      <c r="IY58" s="21"/>
      <c r="IZ58" s="21"/>
      <c r="JA58" s="21"/>
    </row>
    <row r="59" s="193" customFormat="true" ht="13.8" hidden="false" customHeight="false" outlineLevel="0" collapsed="false">
      <c r="A59" s="90"/>
      <c r="B59" s="91"/>
      <c r="C59" s="92"/>
      <c r="D59" s="90"/>
      <c r="E59" s="93"/>
      <c r="F59" s="92"/>
      <c r="G59" s="92"/>
      <c r="H59" s="92"/>
      <c r="I59" s="92"/>
      <c r="J59" s="92"/>
      <c r="K59" s="92"/>
      <c r="L59" s="92"/>
      <c r="M59" s="93"/>
      <c r="N59" s="92"/>
      <c r="O59" s="93"/>
      <c r="P59" s="93"/>
      <c r="Q59" s="92"/>
      <c r="R59" s="92"/>
      <c r="S59" s="92"/>
      <c r="T59" s="92"/>
      <c r="U59" s="92"/>
      <c r="V59" s="92"/>
      <c r="W59" s="92"/>
      <c r="X59" s="92"/>
      <c r="Y59" s="94"/>
      <c r="Z59" s="92"/>
      <c r="AA59" s="92"/>
      <c r="AB59" s="92"/>
      <c r="AC59" s="92"/>
      <c r="AD59" s="95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6"/>
      <c r="AQ59" s="96"/>
      <c r="AR59" s="96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194"/>
      <c r="IW59" s="21"/>
      <c r="IX59" s="21"/>
      <c r="IY59" s="21"/>
      <c r="IZ59" s="21"/>
      <c r="JA59" s="21"/>
    </row>
    <row r="60" s="194" customFormat="true" ht="13.8" hidden="false" customHeight="false" outlineLevel="0" collapsed="false">
      <c r="A60" s="90"/>
      <c r="B60" s="91"/>
      <c r="C60" s="92"/>
      <c r="D60" s="90"/>
      <c r="E60" s="93"/>
      <c r="F60" s="92"/>
      <c r="G60" s="92"/>
      <c r="H60" s="92"/>
      <c r="I60" s="92"/>
      <c r="J60" s="92"/>
      <c r="K60" s="92"/>
      <c r="L60" s="92"/>
      <c r="M60" s="93"/>
      <c r="N60" s="92"/>
      <c r="O60" s="93"/>
      <c r="P60" s="93"/>
      <c r="Q60" s="92"/>
      <c r="R60" s="92"/>
      <c r="S60" s="92"/>
      <c r="T60" s="92"/>
      <c r="U60" s="92"/>
      <c r="V60" s="92"/>
      <c r="W60" s="92"/>
      <c r="X60" s="92"/>
      <c r="Y60" s="94"/>
      <c r="Z60" s="92"/>
      <c r="AA60" s="92"/>
      <c r="AB60" s="92"/>
      <c r="AC60" s="92"/>
      <c r="AD60" s="95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6"/>
      <c r="AQ60" s="96"/>
      <c r="AR60" s="96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197"/>
      <c r="IW60" s="21"/>
      <c r="IX60" s="21"/>
      <c r="IY60" s="21"/>
      <c r="IZ60" s="21"/>
      <c r="JA60" s="21"/>
    </row>
    <row r="61" s="194" customFormat="true" ht="13.8" hidden="false" customHeight="false" outlineLevel="0" collapsed="false">
      <c r="A61" s="90"/>
      <c r="B61" s="91"/>
      <c r="C61" s="92"/>
      <c r="D61" s="90"/>
      <c r="E61" s="93"/>
      <c r="F61" s="92"/>
      <c r="G61" s="92"/>
      <c r="H61" s="92"/>
      <c r="I61" s="92"/>
      <c r="J61" s="92"/>
      <c r="K61" s="92"/>
      <c r="L61" s="92"/>
      <c r="M61" s="93"/>
      <c r="N61" s="92"/>
      <c r="O61" s="93"/>
      <c r="P61" s="93"/>
      <c r="Q61" s="92"/>
      <c r="R61" s="92"/>
      <c r="S61" s="92"/>
      <c r="T61" s="92"/>
      <c r="U61" s="92"/>
      <c r="V61" s="92"/>
      <c r="W61" s="92"/>
      <c r="X61" s="92"/>
      <c r="Y61" s="94"/>
      <c r="Z61" s="92"/>
      <c r="AA61" s="92"/>
      <c r="AB61" s="92"/>
      <c r="AC61" s="92"/>
      <c r="AD61" s="95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6"/>
      <c r="AQ61" s="96"/>
      <c r="AR61" s="96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112"/>
      <c r="IW61" s="21"/>
      <c r="IX61" s="21"/>
      <c r="IY61" s="21"/>
      <c r="IZ61" s="21"/>
      <c r="JA61" s="21"/>
    </row>
    <row r="62" s="194" customFormat="true" ht="13.8" hidden="false" customHeight="false" outlineLevel="0" collapsed="false">
      <c r="A62" s="90"/>
      <c r="B62" s="91"/>
      <c r="C62" s="92"/>
      <c r="D62" s="90"/>
      <c r="E62" s="93"/>
      <c r="F62" s="92"/>
      <c r="G62" s="92"/>
      <c r="H62" s="92"/>
      <c r="I62" s="92"/>
      <c r="J62" s="92"/>
      <c r="K62" s="92"/>
      <c r="L62" s="92"/>
      <c r="M62" s="93"/>
      <c r="N62" s="92"/>
      <c r="O62" s="93"/>
      <c r="P62" s="93"/>
      <c r="Q62" s="92"/>
      <c r="R62" s="92"/>
      <c r="S62" s="92"/>
      <c r="T62" s="92"/>
      <c r="U62" s="92"/>
      <c r="V62" s="92"/>
      <c r="W62" s="92"/>
      <c r="X62" s="92"/>
      <c r="Y62" s="94"/>
      <c r="Z62" s="92"/>
      <c r="AA62" s="92"/>
      <c r="AB62" s="92"/>
      <c r="AC62" s="92"/>
      <c r="AD62" s="95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6"/>
      <c r="AQ62" s="96"/>
      <c r="AR62" s="96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W62" s="21"/>
      <c r="IX62" s="21"/>
      <c r="IY62" s="21"/>
      <c r="IZ62" s="21"/>
      <c r="JA62" s="21"/>
    </row>
    <row r="63" s="198" customFormat="true" ht="13.8" hidden="false" customHeight="false" outlineLevel="0" collapsed="false">
      <c r="A63" s="90"/>
      <c r="B63" s="91"/>
      <c r="C63" s="92"/>
      <c r="D63" s="90"/>
      <c r="E63" s="93"/>
      <c r="F63" s="92"/>
      <c r="G63" s="92"/>
      <c r="H63" s="92"/>
      <c r="I63" s="92"/>
      <c r="J63" s="92"/>
      <c r="K63" s="92"/>
      <c r="L63" s="92"/>
      <c r="M63" s="93"/>
      <c r="N63" s="92"/>
      <c r="O63" s="93"/>
      <c r="P63" s="93"/>
      <c r="Q63" s="92"/>
      <c r="R63" s="92"/>
      <c r="S63" s="92"/>
      <c r="T63" s="92"/>
      <c r="U63" s="92"/>
      <c r="V63" s="92"/>
      <c r="W63" s="92"/>
      <c r="X63" s="92"/>
      <c r="Y63" s="94"/>
      <c r="Z63" s="92"/>
      <c r="AA63" s="92"/>
      <c r="AB63" s="92"/>
      <c r="AC63" s="92"/>
      <c r="AD63" s="95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6"/>
      <c r="AQ63" s="96"/>
      <c r="AR63" s="96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194"/>
      <c r="IW63" s="21"/>
      <c r="IX63" s="21"/>
      <c r="IY63" s="21"/>
      <c r="IZ63" s="21"/>
      <c r="JA63" s="21"/>
    </row>
    <row r="64" s="194" customFormat="true" ht="13.8" hidden="false" customHeight="false" outlineLevel="0" collapsed="false">
      <c r="A64" s="90"/>
      <c r="B64" s="91"/>
      <c r="C64" s="92"/>
      <c r="D64" s="90"/>
      <c r="E64" s="93"/>
      <c r="F64" s="92"/>
      <c r="G64" s="92"/>
      <c r="H64" s="92"/>
      <c r="I64" s="92"/>
      <c r="J64" s="92"/>
      <c r="K64" s="92"/>
      <c r="L64" s="92"/>
      <c r="M64" s="93"/>
      <c r="N64" s="92"/>
      <c r="O64" s="93"/>
      <c r="P64" s="93"/>
      <c r="Q64" s="92"/>
      <c r="R64" s="92"/>
      <c r="S64" s="92"/>
      <c r="T64" s="92"/>
      <c r="U64" s="92"/>
      <c r="V64" s="92"/>
      <c r="W64" s="92"/>
      <c r="X64" s="92"/>
      <c r="Y64" s="94"/>
      <c r="Z64" s="92"/>
      <c r="AA64" s="92"/>
      <c r="AB64" s="92"/>
      <c r="AC64" s="92"/>
      <c r="AD64" s="95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6"/>
      <c r="AQ64" s="96"/>
      <c r="AR64" s="96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W64" s="21"/>
      <c r="IX64" s="21"/>
      <c r="IY64" s="21"/>
      <c r="IZ64" s="21"/>
      <c r="JA64" s="21"/>
    </row>
    <row r="65" s="112" customFormat="true" ht="13.8" hidden="false" customHeight="false" outlineLevel="0" collapsed="false">
      <c r="A65" s="90"/>
      <c r="B65" s="91"/>
      <c r="C65" s="92"/>
      <c r="D65" s="90"/>
      <c r="E65" s="93"/>
      <c r="F65" s="92"/>
      <c r="G65" s="92"/>
      <c r="H65" s="92"/>
      <c r="I65" s="92"/>
      <c r="J65" s="92"/>
      <c r="K65" s="92"/>
      <c r="L65" s="92"/>
      <c r="M65" s="93"/>
      <c r="N65" s="92"/>
      <c r="O65" s="93"/>
      <c r="P65" s="93"/>
      <c r="Q65" s="92"/>
      <c r="R65" s="92"/>
      <c r="S65" s="92"/>
      <c r="T65" s="92"/>
      <c r="U65" s="92"/>
      <c r="V65" s="92"/>
      <c r="W65" s="92"/>
      <c r="X65" s="92"/>
      <c r="Y65" s="94"/>
      <c r="Z65" s="92"/>
      <c r="AA65" s="92"/>
      <c r="AB65" s="92"/>
      <c r="AC65" s="92"/>
      <c r="AD65" s="95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6"/>
      <c r="AQ65" s="96"/>
      <c r="AR65" s="96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194"/>
      <c r="IW65" s="21"/>
      <c r="IX65" s="21"/>
      <c r="IY65" s="21"/>
      <c r="IZ65" s="21"/>
      <c r="JA65" s="21"/>
    </row>
    <row r="66" s="112" customFormat="true" ht="13.8" hidden="false" customHeight="false" outlineLevel="0" collapsed="false">
      <c r="A66" s="90"/>
      <c r="B66" s="91"/>
      <c r="C66" s="92"/>
      <c r="D66" s="90"/>
      <c r="E66" s="93"/>
      <c r="F66" s="92"/>
      <c r="G66" s="92"/>
      <c r="H66" s="92"/>
      <c r="I66" s="92"/>
      <c r="J66" s="92"/>
      <c r="K66" s="92"/>
      <c r="L66" s="92"/>
      <c r="M66" s="93"/>
      <c r="N66" s="92"/>
      <c r="O66" s="93"/>
      <c r="P66" s="93"/>
      <c r="Q66" s="92"/>
      <c r="R66" s="92"/>
      <c r="S66" s="92"/>
      <c r="T66" s="92"/>
      <c r="U66" s="92"/>
      <c r="V66" s="92"/>
      <c r="W66" s="92"/>
      <c r="X66" s="92"/>
      <c r="Y66" s="94"/>
      <c r="Z66" s="92"/>
      <c r="AA66" s="92"/>
      <c r="AB66" s="92"/>
      <c r="AC66" s="92"/>
      <c r="AD66" s="95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6"/>
      <c r="AQ66" s="96"/>
      <c r="AR66" s="96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194"/>
      <c r="IW66" s="21"/>
      <c r="IX66" s="21"/>
      <c r="IY66" s="21"/>
      <c r="IZ66" s="21"/>
      <c r="JA66" s="21"/>
    </row>
    <row r="67" s="194" customFormat="true" ht="13.8" hidden="false" customHeight="false" outlineLevel="0" collapsed="false">
      <c r="A67" s="90"/>
      <c r="B67" s="91"/>
      <c r="C67" s="92"/>
      <c r="D67" s="90"/>
      <c r="E67" s="93"/>
      <c r="F67" s="92"/>
      <c r="G67" s="92"/>
      <c r="H67" s="92"/>
      <c r="I67" s="92"/>
      <c r="J67" s="92"/>
      <c r="K67" s="92"/>
      <c r="L67" s="92"/>
      <c r="M67" s="93"/>
      <c r="N67" s="92"/>
      <c r="O67" s="93"/>
      <c r="P67" s="93"/>
      <c r="Q67" s="92"/>
      <c r="R67" s="92"/>
      <c r="S67" s="92"/>
      <c r="T67" s="92"/>
      <c r="U67" s="92"/>
      <c r="V67" s="92"/>
      <c r="W67" s="92"/>
      <c r="X67" s="92"/>
      <c r="Y67" s="94"/>
      <c r="Z67" s="92"/>
      <c r="AA67" s="92"/>
      <c r="AB67" s="92"/>
      <c r="AC67" s="92"/>
      <c r="AD67" s="95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6"/>
      <c r="AQ67" s="96"/>
      <c r="AR67" s="96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W67" s="21"/>
      <c r="IX67" s="21"/>
      <c r="IY67" s="21"/>
      <c r="IZ67" s="21"/>
      <c r="JA67" s="21"/>
    </row>
    <row r="68" s="194" customFormat="true" ht="13.8" hidden="false" customHeight="false" outlineLevel="0" collapsed="false">
      <c r="A68" s="90"/>
      <c r="B68" s="91"/>
      <c r="C68" s="92"/>
      <c r="D68" s="90"/>
      <c r="E68" s="93"/>
      <c r="F68" s="92"/>
      <c r="G68" s="92"/>
      <c r="H68" s="92"/>
      <c r="I68" s="92"/>
      <c r="J68" s="92"/>
      <c r="K68" s="92"/>
      <c r="L68" s="92"/>
      <c r="M68" s="93"/>
      <c r="N68" s="92"/>
      <c r="O68" s="93"/>
      <c r="P68" s="93"/>
      <c r="Q68" s="92"/>
      <c r="R68" s="92"/>
      <c r="S68" s="92"/>
      <c r="T68" s="92"/>
      <c r="U68" s="92"/>
      <c r="V68" s="92"/>
      <c r="W68" s="92"/>
      <c r="X68" s="92"/>
      <c r="Y68" s="94"/>
      <c r="Z68" s="92"/>
      <c r="AA68" s="92"/>
      <c r="AB68" s="92"/>
      <c r="AC68" s="92"/>
      <c r="AD68" s="95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6"/>
      <c r="AQ68" s="96"/>
      <c r="AR68" s="96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W68" s="21"/>
      <c r="IX68" s="21"/>
      <c r="IY68" s="21"/>
      <c r="IZ68" s="21"/>
      <c r="JA68" s="21"/>
    </row>
    <row r="69" s="194" customFormat="true" ht="13.8" hidden="false" customHeight="false" outlineLevel="0" collapsed="false">
      <c r="A69" s="90"/>
      <c r="B69" s="91"/>
      <c r="C69" s="92"/>
      <c r="D69" s="90"/>
      <c r="E69" s="93"/>
      <c r="F69" s="92"/>
      <c r="G69" s="92"/>
      <c r="H69" s="92"/>
      <c r="I69" s="92"/>
      <c r="J69" s="92"/>
      <c r="K69" s="92"/>
      <c r="L69" s="92"/>
      <c r="M69" s="93"/>
      <c r="N69" s="92"/>
      <c r="O69" s="93"/>
      <c r="P69" s="93"/>
      <c r="Q69" s="92"/>
      <c r="R69" s="92"/>
      <c r="S69" s="92"/>
      <c r="T69" s="92"/>
      <c r="U69" s="92"/>
      <c r="V69" s="92"/>
      <c r="W69" s="92"/>
      <c r="X69" s="92"/>
      <c r="Y69" s="94"/>
      <c r="Z69" s="92"/>
      <c r="AA69" s="92"/>
      <c r="AB69" s="92"/>
      <c r="AC69" s="92"/>
      <c r="AD69" s="95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6"/>
      <c r="AQ69" s="96"/>
      <c r="AR69" s="96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W69" s="21"/>
      <c r="IX69" s="21"/>
      <c r="IY69" s="21"/>
      <c r="IZ69" s="21"/>
      <c r="JA69" s="21"/>
    </row>
    <row r="70" s="194" customFormat="true" ht="13.8" hidden="false" customHeight="false" outlineLevel="0" collapsed="false">
      <c r="A70" s="90"/>
      <c r="B70" s="91"/>
      <c r="C70" s="92"/>
      <c r="D70" s="90"/>
      <c r="E70" s="93"/>
      <c r="F70" s="92"/>
      <c r="G70" s="92"/>
      <c r="H70" s="92"/>
      <c r="I70" s="92"/>
      <c r="J70" s="92"/>
      <c r="K70" s="92"/>
      <c r="L70" s="92"/>
      <c r="M70" s="93"/>
      <c r="N70" s="92"/>
      <c r="O70" s="93"/>
      <c r="P70" s="93"/>
      <c r="Q70" s="92"/>
      <c r="R70" s="92"/>
      <c r="S70" s="92"/>
      <c r="T70" s="92"/>
      <c r="U70" s="92"/>
      <c r="V70" s="92"/>
      <c r="W70" s="92"/>
      <c r="X70" s="92"/>
      <c r="Y70" s="94"/>
      <c r="Z70" s="92"/>
      <c r="AA70" s="92"/>
      <c r="AB70" s="92"/>
      <c r="AC70" s="92"/>
      <c r="AD70" s="95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6"/>
      <c r="AQ70" s="96"/>
      <c r="AR70" s="96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W70" s="21"/>
      <c r="IX70" s="21"/>
      <c r="IY70" s="21"/>
      <c r="IZ70" s="21"/>
      <c r="JA70" s="21"/>
    </row>
    <row r="71" s="193" customFormat="true" ht="13.8" hidden="false" customHeight="false" outlineLevel="0" collapsed="false">
      <c r="A71" s="90"/>
      <c r="B71" s="91"/>
      <c r="C71" s="92"/>
      <c r="D71" s="90"/>
      <c r="E71" s="93"/>
      <c r="F71" s="92"/>
      <c r="G71" s="92"/>
      <c r="H71" s="92"/>
      <c r="I71" s="92"/>
      <c r="J71" s="92"/>
      <c r="K71" s="92"/>
      <c r="L71" s="92"/>
      <c r="M71" s="93"/>
      <c r="N71" s="92"/>
      <c r="O71" s="93"/>
      <c r="P71" s="93"/>
      <c r="Q71" s="92"/>
      <c r="R71" s="92"/>
      <c r="S71" s="92"/>
      <c r="T71" s="92"/>
      <c r="U71" s="92"/>
      <c r="V71" s="92"/>
      <c r="W71" s="92"/>
      <c r="X71" s="92"/>
      <c r="Y71" s="94"/>
      <c r="Z71" s="92"/>
      <c r="AA71" s="92"/>
      <c r="AB71" s="92"/>
      <c r="AC71" s="92"/>
      <c r="AD71" s="95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6"/>
      <c r="AQ71" s="96"/>
      <c r="AR71" s="96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194"/>
      <c r="IW71" s="21"/>
      <c r="IX71" s="21"/>
      <c r="IY71" s="21"/>
      <c r="IZ71" s="21"/>
      <c r="JA71" s="21"/>
    </row>
    <row r="72" s="194" customFormat="true" ht="13.8" hidden="false" customHeight="false" outlineLevel="0" collapsed="false">
      <c r="A72" s="90"/>
      <c r="B72" s="91"/>
      <c r="C72" s="92"/>
      <c r="D72" s="90"/>
      <c r="E72" s="93"/>
      <c r="F72" s="92"/>
      <c r="G72" s="92"/>
      <c r="H72" s="92"/>
      <c r="I72" s="92"/>
      <c r="J72" s="92"/>
      <c r="K72" s="92"/>
      <c r="L72" s="92"/>
      <c r="M72" s="93"/>
      <c r="N72" s="92"/>
      <c r="O72" s="93"/>
      <c r="P72" s="93"/>
      <c r="Q72" s="92"/>
      <c r="R72" s="92"/>
      <c r="S72" s="92"/>
      <c r="T72" s="92"/>
      <c r="U72" s="92"/>
      <c r="V72" s="92"/>
      <c r="W72" s="92"/>
      <c r="X72" s="92"/>
      <c r="Y72" s="94"/>
      <c r="Z72" s="92"/>
      <c r="AA72" s="92"/>
      <c r="AB72" s="92"/>
      <c r="AC72" s="92"/>
      <c r="AD72" s="95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6"/>
      <c r="AQ72" s="96"/>
      <c r="AR72" s="96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W72" s="21"/>
      <c r="IX72" s="21"/>
      <c r="IY72" s="21"/>
      <c r="IZ72" s="21"/>
      <c r="JA72" s="21"/>
    </row>
    <row r="73" s="194" customFormat="true" ht="13.8" hidden="false" customHeight="false" outlineLevel="0" collapsed="false">
      <c r="A73" s="90"/>
      <c r="B73" s="91"/>
      <c r="C73" s="92"/>
      <c r="D73" s="90"/>
      <c r="E73" s="93"/>
      <c r="F73" s="92"/>
      <c r="G73" s="92"/>
      <c r="H73" s="92"/>
      <c r="I73" s="92"/>
      <c r="J73" s="92"/>
      <c r="K73" s="92"/>
      <c r="L73" s="92"/>
      <c r="M73" s="93"/>
      <c r="N73" s="92"/>
      <c r="O73" s="93"/>
      <c r="P73" s="93"/>
      <c r="Q73" s="92"/>
      <c r="R73" s="92"/>
      <c r="S73" s="92"/>
      <c r="T73" s="92"/>
      <c r="U73" s="92"/>
      <c r="V73" s="92"/>
      <c r="W73" s="92"/>
      <c r="X73" s="92"/>
      <c r="Y73" s="94"/>
      <c r="Z73" s="92"/>
      <c r="AA73" s="92"/>
      <c r="AB73" s="92"/>
      <c r="AC73" s="92"/>
      <c r="AD73" s="95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6"/>
      <c r="AQ73" s="96"/>
      <c r="AR73" s="96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W73" s="21"/>
      <c r="IX73" s="21"/>
      <c r="IY73" s="21"/>
      <c r="IZ73" s="21"/>
      <c r="JA73" s="21"/>
    </row>
    <row r="74" s="194" customFormat="true" ht="13.8" hidden="false" customHeight="false" outlineLevel="0" collapsed="false">
      <c r="A74" s="90"/>
      <c r="B74" s="91"/>
      <c r="C74" s="92"/>
      <c r="D74" s="90"/>
      <c r="E74" s="93"/>
      <c r="F74" s="92"/>
      <c r="G74" s="92"/>
      <c r="H74" s="92"/>
      <c r="I74" s="92"/>
      <c r="J74" s="92"/>
      <c r="K74" s="92"/>
      <c r="L74" s="92"/>
      <c r="M74" s="93"/>
      <c r="N74" s="92"/>
      <c r="O74" s="93"/>
      <c r="P74" s="93"/>
      <c r="Q74" s="92"/>
      <c r="R74" s="92"/>
      <c r="S74" s="92"/>
      <c r="T74" s="92"/>
      <c r="U74" s="92"/>
      <c r="V74" s="92"/>
      <c r="W74" s="92"/>
      <c r="X74" s="92"/>
      <c r="Y74" s="94"/>
      <c r="Z74" s="92"/>
      <c r="AA74" s="92"/>
      <c r="AB74" s="92"/>
      <c r="AC74" s="92"/>
      <c r="AD74" s="95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6"/>
      <c r="AQ74" s="96"/>
      <c r="AR74" s="96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W74" s="21"/>
      <c r="IX74" s="21"/>
      <c r="IY74" s="21"/>
      <c r="IZ74" s="21"/>
      <c r="JA74" s="21"/>
    </row>
    <row r="75" s="194" customFormat="true" ht="13.8" hidden="false" customHeight="false" outlineLevel="0" collapsed="false">
      <c r="A75" s="90"/>
      <c r="B75" s="91"/>
      <c r="C75" s="92"/>
      <c r="D75" s="90"/>
      <c r="E75" s="93"/>
      <c r="F75" s="92"/>
      <c r="G75" s="92"/>
      <c r="H75" s="92"/>
      <c r="I75" s="92"/>
      <c r="J75" s="92"/>
      <c r="K75" s="92"/>
      <c r="L75" s="92"/>
      <c r="M75" s="93"/>
      <c r="N75" s="92"/>
      <c r="O75" s="93"/>
      <c r="P75" s="93"/>
      <c r="Q75" s="92"/>
      <c r="R75" s="92"/>
      <c r="S75" s="92"/>
      <c r="T75" s="92"/>
      <c r="U75" s="92"/>
      <c r="V75" s="92"/>
      <c r="W75" s="92"/>
      <c r="X75" s="92"/>
      <c r="Y75" s="94"/>
      <c r="Z75" s="92"/>
      <c r="AA75" s="92"/>
      <c r="AB75" s="92"/>
      <c r="AC75" s="92"/>
      <c r="AD75" s="95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6"/>
      <c r="AQ75" s="96"/>
      <c r="AR75" s="96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W75" s="21"/>
      <c r="IX75" s="21"/>
      <c r="IY75" s="21"/>
      <c r="IZ75" s="21"/>
      <c r="JA75" s="21"/>
    </row>
    <row r="76" s="194" customFormat="true" ht="13.8" hidden="false" customHeight="false" outlineLevel="0" collapsed="false">
      <c r="A76" s="90"/>
      <c r="B76" s="91"/>
      <c r="C76" s="92"/>
      <c r="D76" s="90"/>
      <c r="E76" s="93"/>
      <c r="F76" s="92"/>
      <c r="G76" s="92"/>
      <c r="H76" s="92"/>
      <c r="I76" s="92"/>
      <c r="J76" s="92"/>
      <c r="K76" s="92"/>
      <c r="L76" s="92"/>
      <c r="M76" s="93"/>
      <c r="N76" s="92"/>
      <c r="O76" s="93"/>
      <c r="P76" s="93"/>
      <c r="Q76" s="92"/>
      <c r="R76" s="92"/>
      <c r="S76" s="92"/>
      <c r="T76" s="92"/>
      <c r="U76" s="92"/>
      <c r="V76" s="92"/>
      <c r="W76" s="92"/>
      <c r="X76" s="92"/>
      <c r="Y76" s="94"/>
      <c r="Z76" s="92"/>
      <c r="AA76" s="92"/>
      <c r="AB76" s="92"/>
      <c r="AC76" s="92"/>
      <c r="AD76" s="95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6"/>
      <c r="AQ76" s="96"/>
      <c r="AR76" s="96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W76" s="21"/>
      <c r="IX76" s="21"/>
      <c r="IY76" s="21"/>
      <c r="IZ76" s="21"/>
      <c r="JA76" s="21"/>
    </row>
    <row r="77" s="194" customFormat="true" ht="13.8" hidden="false" customHeight="false" outlineLevel="0" collapsed="false">
      <c r="A77" s="90"/>
      <c r="B77" s="91"/>
      <c r="C77" s="92"/>
      <c r="D77" s="90"/>
      <c r="E77" s="93"/>
      <c r="F77" s="92"/>
      <c r="G77" s="92"/>
      <c r="H77" s="92"/>
      <c r="I77" s="92"/>
      <c r="J77" s="92"/>
      <c r="K77" s="92"/>
      <c r="L77" s="92"/>
      <c r="M77" s="93"/>
      <c r="N77" s="92"/>
      <c r="O77" s="93"/>
      <c r="P77" s="93"/>
      <c r="Q77" s="92"/>
      <c r="R77" s="92"/>
      <c r="S77" s="92"/>
      <c r="T77" s="92"/>
      <c r="U77" s="92"/>
      <c r="V77" s="92"/>
      <c r="W77" s="92"/>
      <c r="X77" s="92"/>
      <c r="Y77" s="94"/>
      <c r="Z77" s="92"/>
      <c r="AA77" s="92"/>
      <c r="AB77" s="92"/>
      <c r="AC77" s="92"/>
      <c r="AD77" s="95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6"/>
      <c r="AQ77" s="96"/>
      <c r="AR77" s="96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W77" s="21"/>
      <c r="IX77" s="21"/>
      <c r="IY77" s="21"/>
      <c r="IZ77" s="21"/>
      <c r="JA77" s="21"/>
    </row>
    <row r="78" s="194" customFormat="true" ht="13.8" hidden="false" customHeight="false" outlineLevel="0" collapsed="false">
      <c r="A78" s="90"/>
      <c r="B78" s="91"/>
      <c r="C78" s="92"/>
      <c r="D78" s="90"/>
      <c r="E78" s="93"/>
      <c r="F78" s="92"/>
      <c r="G78" s="92"/>
      <c r="H78" s="92"/>
      <c r="I78" s="92"/>
      <c r="J78" s="92"/>
      <c r="K78" s="92"/>
      <c r="L78" s="92"/>
      <c r="M78" s="93"/>
      <c r="N78" s="92"/>
      <c r="O78" s="93"/>
      <c r="P78" s="93"/>
      <c r="Q78" s="92"/>
      <c r="R78" s="92"/>
      <c r="S78" s="92"/>
      <c r="T78" s="92"/>
      <c r="U78" s="92"/>
      <c r="V78" s="92"/>
      <c r="W78" s="92"/>
      <c r="X78" s="92"/>
      <c r="Y78" s="94"/>
      <c r="Z78" s="92"/>
      <c r="AA78" s="92"/>
      <c r="AB78" s="92"/>
      <c r="AC78" s="92"/>
      <c r="AD78" s="95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6"/>
      <c r="AQ78" s="96"/>
      <c r="AR78" s="96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W78" s="21"/>
      <c r="IX78" s="21"/>
      <c r="IY78" s="21"/>
      <c r="IZ78" s="21"/>
      <c r="JA78" s="21"/>
    </row>
    <row r="79" s="194" customFormat="true" ht="13.8" hidden="false" customHeight="false" outlineLevel="0" collapsed="false">
      <c r="A79" s="90"/>
      <c r="B79" s="91"/>
      <c r="C79" s="92"/>
      <c r="D79" s="90"/>
      <c r="E79" s="93"/>
      <c r="F79" s="92"/>
      <c r="G79" s="92"/>
      <c r="H79" s="92"/>
      <c r="I79" s="92"/>
      <c r="J79" s="92"/>
      <c r="K79" s="92"/>
      <c r="L79" s="92"/>
      <c r="M79" s="93"/>
      <c r="N79" s="92"/>
      <c r="O79" s="93"/>
      <c r="P79" s="93"/>
      <c r="Q79" s="92"/>
      <c r="R79" s="92"/>
      <c r="S79" s="92"/>
      <c r="T79" s="92"/>
      <c r="U79" s="92"/>
      <c r="V79" s="92"/>
      <c r="W79" s="92"/>
      <c r="X79" s="92"/>
      <c r="Y79" s="94"/>
      <c r="Z79" s="92"/>
      <c r="AA79" s="92"/>
      <c r="AB79" s="92"/>
      <c r="AC79" s="92"/>
      <c r="AD79" s="95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6"/>
      <c r="AQ79" s="96"/>
      <c r="AR79" s="96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90"/>
      <c r="GA79" s="90"/>
      <c r="GB79" s="90"/>
      <c r="GC79" s="90"/>
      <c r="GD79" s="90"/>
      <c r="GE79" s="90"/>
      <c r="GF79" s="90"/>
      <c r="GG79" s="90"/>
      <c r="GH79" s="90"/>
      <c r="GI79" s="90"/>
      <c r="GJ79" s="90"/>
      <c r="GK79" s="90"/>
      <c r="GL79" s="90"/>
      <c r="GM79" s="90"/>
      <c r="GN79" s="90"/>
      <c r="GO79" s="90"/>
      <c r="GP79" s="90"/>
      <c r="GQ79" s="90"/>
      <c r="GR79" s="90"/>
      <c r="GS79" s="90"/>
      <c r="GT79" s="90"/>
      <c r="GU79" s="90"/>
      <c r="GV79" s="90"/>
      <c r="GW79" s="90"/>
      <c r="GX79" s="90"/>
      <c r="GY79" s="90"/>
      <c r="GZ79" s="90"/>
      <c r="HA79" s="90"/>
      <c r="HB79" s="90"/>
      <c r="HC79" s="90"/>
      <c r="HD79" s="90"/>
      <c r="HE79" s="90"/>
      <c r="HF79" s="90"/>
      <c r="HG79" s="90"/>
      <c r="HH79" s="90"/>
      <c r="HI79" s="90"/>
      <c r="HJ79" s="90"/>
      <c r="HK79" s="90"/>
      <c r="HL79" s="90"/>
      <c r="HM79" s="90"/>
      <c r="HN79" s="90"/>
      <c r="HO79" s="90"/>
      <c r="HP79" s="90"/>
      <c r="HQ79" s="90"/>
      <c r="HR79" s="90"/>
      <c r="HS79" s="90"/>
      <c r="HT79" s="90"/>
      <c r="HU79" s="90"/>
      <c r="HV79" s="90"/>
      <c r="HW79" s="90"/>
      <c r="HX79" s="90"/>
      <c r="HY79" s="90"/>
      <c r="HZ79" s="90"/>
      <c r="IA79" s="90"/>
      <c r="IB79" s="90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W79" s="21"/>
      <c r="IX79" s="21"/>
      <c r="IY79" s="21"/>
      <c r="IZ79" s="21"/>
      <c r="JA79" s="21"/>
    </row>
    <row r="80" s="194" customFormat="true" ht="13.8" hidden="false" customHeight="false" outlineLevel="0" collapsed="false">
      <c r="A80" s="90"/>
      <c r="B80" s="91"/>
      <c r="C80" s="92"/>
      <c r="D80" s="90"/>
      <c r="E80" s="93"/>
      <c r="F80" s="92"/>
      <c r="G80" s="92"/>
      <c r="H80" s="92"/>
      <c r="I80" s="92"/>
      <c r="J80" s="92"/>
      <c r="K80" s="92"/>
      <c r="L80" s="92"/>
      <c r="M80" s="93"/>
      <c r="N80" s="92"/>
      <c r="O80" s="93"/>
      <c r="P80" s="93"/>
      <c r="Q80" s="92"/>
      <c r="R80" s="92"/>
      <c r="S80" s="92"/>
      <c r="T80" s="92"/>
      <c r="U80" s="92"/>
      <c r="V80" s="92"/>
      <c r="W80" s="92"/>
      <c r="X80" s="92"/>
      <c r="Y80" s="94"/>
      <c r="Z80" s="92"/>
      <c r="AA80" s="92"/>
      <c r="AB80" s="92"/>
      <c r="AC80" s="92"/>
      <c r="AD80" s="95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6"/>
      <c r="AQ80" s="96"/>
      <c r="AR80" s="96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90"/>
      <c r="GA80" s="90"/>
      <c r="GB80" s="90"/>
      <c r="GC80" s="90"/>
      <c r="GD80" s="90"/>
      <c r="GE80" s="90"/>
      <c r="GF80" s="90"/>
      <c r="GG80" s="90"/>
      <c r="GH80" s="90"/>
      <c r="GI80" s="90"/>
      <c r="GJ80" s="90"/>
      <c r="GK80" s="90"/>
      <c r="GL80" s="90"/>
      <c r="GM80" s="90"/>
      <c r="GN80" s="90"/>
      <c r="GO80" s="90"/>
      <c r="GP80" s="90"/>
      <c r="GQ80" s="90"/>
      <c r="GR80" s="90"/>
      <c r="GS80" s="90"/>
      <c r="GT80" s="90"/>
      <c r="GU80" s="90"/>
      <c r="GV80" s="90"/>
      <c r="GW80" s="90"/>
      <c r="GX80" s="90"/>
      <c r="GY80" s="90"/>
      <c r="GZ80" s="90"/>
      <c r="HA80" s="90"/>
      <c r="HB80" s="90"/>
      <c r="HC80" s="90"/>
      <c r="HD80" s="90"/>
      <c r="HE80" s="90"/>
      <c r="HF80" s="90"/>
      <c r="HG80" s="90"/>
      <c r="HH80" s="90"/>
      <c r="HI80" s="90"/>
      <c r="HJ80" s="90"/>
      <c r="HK80" s="90"/>
      <c r="HL80" s="90"/>
      <c r="HM80" s="90"/>
      <c r="HN80" s="90"/>
      <c r="HO80" s="90"/>
      <c r="HP80" s="90"/>
      <c r="HQ80" s="90"/>
      <c r="HR80" s="90"/>
      <c r="HS80" s="90"/>
      <c r="HT80" s="90"/>
      <c r="HU80" s="90"/>
      <c r="HV80" s="90"/>
      <c r="HW80" s="90"/>
      <c r="HX80" s="90"/>
      <c r="HY80" s="90"/>
      <c r="HZ80" s="90"/>
      <c r="IA80" s="90"/>
      <c r="IB80" s="90"/>
      <c r="IC80" s="90"/>
      <c r="ID80" s="90"/>
      <c r="IE80" s="90"/>
      <c r="IF80" s="90"/>
      <c r="IG80" s="90"/>
      <c r="IH80" s="90"/>
      <c r="II80" s="90"/>
      <c r="IJ80" s="90"/>
      <c r="IK80" s="90"/>
      <c r="IL80" s="90"/>
      <c r="IM80" s="90"/>
      <c r="IN80" s="90"/>
      <c r="IO80" s="90"/>
      <c r="IP80" s="90"/>
      <c r="IQ80" s="90"/>
      <c r="IR80" s="90"/>
      <c r="IS80" s="90"/>
      <c r="IT80" s="90"/>
      <c r="IU80" s="90"/>
      <c r="IW80" s="21"/>
      <c r="IX80" s="21"/>
      <c r="IY80" s="21"/>
      <c r="IZ80" s="21"/>
      <c r="JA80" s="21"/>
    </row>
    <row r="81" s="194" customFormat="true" ht="13.8" hidden="false" customHeight="false" outlineLevel="0" collapsed="false">
      <c r="A81" s="90"/>
      <c r="B81" s="91"/>
      <c r="C81" s="92"/>
      <c r="D81" s="90"/>
      <c r="E81" s="93"/>
      <c r="F81" s="92"/>
      <c r="G81" s="92"/>
      <c r="H81" s="92"/>
      <c r="I81" s="92"/>
      <c r="J81" s="92"/>
      <c r="K81" s="92"/>
      <c r="L81" s="92"/>
      <c r="M81" s="93"/>
      <c r="N81" s="92"/>
      <c r="O81" s="93"/>
      <c r="P81" s="93"/>
      <c r="Q81" s="92"/>
      <c r="R81" s="92"/>
      <c r="S81" s="92"/>
      <c r="T81" s="92"/>
      <c r="U81" s="92"/>
      <c r="V81" s="92"/>
      <c r="W81" s="92"/>
      <c r="X81" s="92"/>
      <c r="Y81" s="94"/>
      <c r="Z81" s="92"/>
      <c r="AA81" s="92"/>
      <c r="AB81" s="92"/>
      <c r="AC81" s="92"/>
      <c r="AD81" s="95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6"/>
      <c r="AQ81" s="96"/>
      <c r="AR81" s="96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  <c r="GH81" s="90"/>
      <c r="GI81" s="90"/>
      <c r="GJ81" s="90"/>
      <c r="GK81" s="90"/>
      <c r="GL81" s="90"/>
      <c r="GM81" s="90"/>
      <c r="GN81" s="90"/>
      <c r="GO81" s="90"/>
      <c r="GP81" s="90"/>
      <c r="GQ81" s="90"/>
      <c r="GR81" s="90"/>
      <c r="GS81" s="90"/>
      <c r="GT81" s="90"/>
      <c r="GU81" s="90"/>
      <c r="GV81" s="90"/>
      <c r="GW81" s="90"/>
      <c r="GX81" s="90"/>
      <c r="GY81" s="90"/>
      <c r="GZ81" s="90"/>
      <c r="HA81" s="90"/>
      <c r="HB81" s="90"/>
      <c r="HC81" s="90"/>
      <c r="HD81" s="90"/>
      <c r="HE81" s="90"/>
      <c r="HF81" s="90"/>
      <c r="HG81" s="90"/>
      <c r="HH81" s="90"/>
      <c r="HI81" s="90"/>
      <c r="HJ81" s="90"/>
      <c r="HK81" s="90"/>
      <c r="HL81" s="90"/>
      <c r="HM81" s="90"/>
      <c r="HN81" s="90"/>
      <c r="HO81" s="90"/>
      <c r="HP81" s="90"/>
      <c r="HQ81" s="90"/>
      <c r="HR81" s="90"/>
      <c r="HS81" s="90"/>
      <c r="HT81" s="90"/>
      <c r="HU81" s="90"/>
      <c r="HV81" s="90"/>
      <c r="HW81" s="90"/>
      <c r="HX81" s="90"/>
      <c r="HY81" s="90"/>
      <c r="HZ81" s="90"/>
      <c r="IA81" s="90"/>
      <c r="IB81" s="90"/>
      <c r="IC81" s="90"/>
      <c r="ID81" s="90"/>
      <c r="IE81" s="90"/>
      <c r="IF81" s="90"/>
      <c r="IG81" s="90"/>
      <c r="IH81" s="90"/>
      <c r="II81" s="90"/>
      <c r="IJ81" s="90"/>
      <c r="IK81" s="90"/>
      <c r="IL81" s="90"/>
      <c r="IM81" s="90"/>
      <c r="IN81" s="90"/>
      <c r="IO81" s="90"/>
      <c r="IP81" s="90"/>
      <c r="IQ81" s="90"/>
      <c r="IR81" s="90"/>
      <c r="IS81" s="90"/>
      <c r="IT81" s="90"/>
      <c r="IU81" s="90"/>
      <c r="IW81" s="21"/>
      <c r="IX81" s="21"/>
      <c r="IY81" s="21"/>
      <c r="IZ81" s="21"/>
      <c r="JA81" s="21"/>
    </row>
    <row r="82" s="194" customFormat="true" ht="13.8" hidden="false" customHeight="false" outlineLevel="0" collapsed="false">
      <c r="A82" s="90"/>
      <c r="B82" s="91"/>
      <c r="C82" s="92"/>
      <c r="D82" s="90"/>
      <c r="E82" s="93"/>
      <c r="F82" s="92"/>
      <c r="G82" s="92"/>
      <c r="H82" s="92"/>
      <c r="I82" s="92"/>
      <c r="J82" s="92"/>
      <c r="K82" s="92"/>
      <c r="L82" s="92"/>
      <c r="M82" s="93"/>
      <c r="N82" s="92"/>
      <c r="O82" s="93"/>
      <c r="P82" s="93"/>
      <c r="Q82" s="92"/>
      <c r="R82" s="92"/>
      <c r="S82" s="92"/>
      <c r="T82" s="92"/>
      <c r="U82" s="92"/>
      <c r="V82" s="92"/>
      <c r="W82" s="92"/>
      <c r="X82" s="92"/>
      <c r="Y82" s="94"/>
      <c r="Z82" s="92"/>
      <c r="AA82" s="92"/>
      <c r="AB82" s="92"/>
      <c r="AC82" s="92"/>
      <c r="AD82" s="95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6"/>
      <c r="AQ82" s="96"/>
      <c r="AR82" s="96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W82" s="21"/>
      <c r="IX82" s="21"/>
      <c r="IY82" s="21"/>
      <c r="IZ82" s="21"/>
      <c r="JA82" s="21"/>
    </row>
    <row r="83" s="194" customFormat="true" ht="13.8" hidden="false" customHeight="false" outlineLevel="0" collapsed="false">
      <c r="A83" s="90"/>
      <c r="B83" s="91"/>
      <c r="C83" s="92"/>
      <c r="D83" s="90"/>
      <c r="E83" s="93"/>
      <c r="F83" s="92"/>
      <c r="G83" s="92"/>
      <c r="H83" s="92"/>
      <c r="I83" s="92"/>
      <c r="J83" s="92"/>
      <c r="K83" s="92"/>
      <c r="L83" s="92"/>
      <c r="M83" s="93"/>
      <c r="N83" s="92"/>
      <c r="O83" s="93"/>
      <c r="P83" s="93"/>
      <c r="Q83" s="92"/>
      <c r="R83" s="92"/>
      <c r="S83" s="92"/>
      <c r="T83" s="92"/>
      <c r="U83" s="92"/>
      <c r="V83" s="92"/>
      <c r="W83" s="92"/>
      <c r="X83" s="92"/>
      <c r="Y83" s="94"/>
      <c r="Z83" s="92"/>
      <c r="AA83" s="92"/>
      <c r="AB83" s="92"/>
      <c r="AC83" s="92"/>
      <c r="AD83" s="95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6"/>
      <c r="AQ83" s="96"/>
      <c r="AR83" s="96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W83" s="21"/>
      <c r="IX83" s="21"/>
      <c r="IY83" s="21"/>
      <c r="IZ83" s="21"/>
      <c r="JA83" s="21"/>
    </row>
    <row r="84" s="194" customFormat="true" ht="13.8" hidden="false" customHeight="false" outlineLevel="0" collapsed="false">
      <c r="A84" s="90"/>
      <c r="B84" s="91"/>
      <c r="C84" s="92"/>
      <c r="D84" s="90"/>
      <c r="E84" s="93"/>
      <c r="F84" s="92"/>
      <c r="G84" s="92"/>
      <c r="H84" s="92"/>
      <c r="I84" s="92"/>
      <c r="J84" s="92"/>
      <c r="K84" s="92"/>
      <c r="L84" s="92"/>
      <c r="M84" s="93"/>
      <c r="N84" s="92"/>
      <c r="O84" s="93"/>
      <c r="P84" s="93"/>
      <c r="Q84" s="92"/>
      <c r="R84" s="92"/>
      <c r="S84" s="92"/>
      <c r="T84" s="92"/>
      <c r="U84" s="92"/>
      <c r="V84" s="92"/>
      <c r="W84" s="92"/>
      <c r="X84" s="92"/>
      <c r="Y84" s="94"/>
      <c r="Z84" s="92"/>
      <c r="AA84" s="92"/>
      <c r="AB84" s="92"/>
      <c r="AC84" s="92"/>
      <c r="AD84" s="95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6"/>
      <c r="AQ84" s="96"/>
      <c r="AR84" s="96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W84" s="21"/>
      <c r="IX84" s="21"/>
      <c r="IY84" s="21"/>
      <c r="IZ84" s="21"/>
      <c r="JA84" s="21"/>
    </row>
    <row r="85" s="194" customFormat="true" ht="13.8" hidden="false" customHeight="false" outlineLevel="0" collapsed="false">
      <c r="A85" s="90"/>
      <c r="B85" s="91"/>
      <c r="C85" s="92"/>
      <c r="D85" s="90"/>
      <c r="E85" s="93"/>
      <c r="F85" s="92"/>
      <c r="G85" s="92"/>
      <c r="H85" s="92"/>
      <c r="I85" s="92"/>
      <c r="J85" s="92"/>
      <c r="K85" s="92"/>
      <c r="L85" s="92"/>
      <c r="M85" s="93"/>
      <c r="N85" s="92"/>
      <c r="O85" s="93"/>
      <c r="P85" s="93"/>
      <c r="Q85" s="92"/>
      <c r="R85" s="92"/>
      <c r="S85" s="92"/>
      <c r="T85" s="92"/>
      <c r="U85" s="92"/>
      <c r="V85" s="92"/>
      <c r="W85" s="92"/>
      <c r="X85" s="92"/>
      <c r="Y85" s="94"/>
      <c r="Z85" s="92"/>
      <c r="AA85" s="92"/>
      <c r="AB85" s="92"/>
      <c r="AC85" s="92"/>
      <c r="AD85" s="95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6"/>
      <c r="AQ85" s="96"/>
      <c r="AR85" s="96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W85" s="21"/>
      <c r="IX85" s="21"/>
      <c r="IY85" s="21"/>
      <c r="IZ85" s="21"/>
      <c r="JA85" s="21"/>
    </row>
    <row r="86" s="194" customFormat="true" ht="13.8" hidden="false" customHeight="false" outlineLevel="0" collapsed="false">
      <c r="A86" s="90"/>
      <c r="B86" s="91"/>
      <c r="C86" s="92"/>
      <c r="D86" s="90"/>
      <c r="E86" s="93"/>
      <c r="F86" s="92"/>
      <c r="G86" s="92"/>
      <c r="H86" s="92"/>
      <c r="I86" s="92"/>
      <c r="J86" s="92"/>
      <c r="K86" s="92"/>
      <c r="L86" s="92"/>
      <c r="M86" s="93"/>
      <c r="N86" s="92"/>
      <c r="O86" s="93"/>
      <c r="P86" s="93"/>
      <c r="Q86" s="92"/>
      <c r="R86" s="92"/>
      <c r="S86" s="92"/>
      <c r="T86" s="92"/>
      <c r="U86" s="92"/>
      <c r="V86" s="92"/>
      <c r="W86" s="92"/>
      <c r="X86" s="92"/>
      <c r="Y86" s="94"/>
      <c r="Z86" s="92"/>
      <c r="AA86" s="92"/>
      <c r="AB86" s="92"/>
      <c r="AC86" s="92"/>
      <c r="AD86" s="95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6"/>
      <c r="AQ86" s="96"/>
      <c r="AR86" s="96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W86" s="21"/>
      <c r="IX86" s="21"/>
      <c r="IY86" s="21"/>
      <c r="IZ86" s="21"/>
      <c r="JA86" s="21"/>
    </row>
    <row r="87" s="194" customFormat="true" ht="13.8" hidden="false" customHeight="false" outlineLevel="0" collapsed="false">
      <c r="A87" s="90"/>
      <c r="B87" s="91"/>
      <c r="C87" s="92"/>
      <c r="D87" s="90"/>
      <c r="E87" s="93"/>
      <c r="F87" s="92"/>
      <c r="G87" s="92"/>
      <c r="H87" s="92"/>
      <c r="I87" s="92"/>
      <c r="J87" s="92"/>
      <c r="K87" s="92"/>
      <c r="L87" s="92"/>
      <c r="M87" s="93"/>
      <c r="N87" s="92"/>
      <c r="O87" s="93"/>
      <c r="P87" s="93"/>
      <c r="Q87" s="92"/>
      <c r="R87" s="92"/>
      <c r="S87" s="92"/>
      <c r="T87" s="92"/>
      <c r="U87" s="92"/>
      <c r="V87" s="92"/>
      <c r="W87" s="92"/>
      <c r="X87" s="92"/>
      <c r="Y87" s="94"/>
      <c r="Z87" s="92"/>
      <c r="AA87" s="92"/>
      <c r="AB87" s="92"/>
      <c r="AC87" s="92"/>
      <c r="AD87" s="95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6"/>
      <c r="AQ87" s="96"/>
      <c r="AR87" s="96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  <c r="IK87" s="90"/>
      <c r="IL87" s="90"/>
      <c r="IM87" s="90"/>
      <c r="IN87" s="90"/>
      <c r="IO87" s="90"/>
      <c r="IP87" s="90"/>
      <c r="IQ87" s="90"/>
      <c r="IR87" s="90"/>
      <c r="IS87" s="90"/>
      <c r="IT87" s="90"/>
      <c r="IU87" s="90"/>
      <c r="IW87" s="21"/>
      <c r="IX87" s="21"/>
      <c r="IY87" s="21"/>
      <c r="IZ87" s="21"/>
      <c r="JA87" s="21"/>
    </row>
    <row r="88" s="112" customFormat="true" ht="13.8" hidden="false" customHeight="false" outlineLevel="0" collapsed="false">
      <c r="A88" s="90"/>
      <c r="B88" s="91"/>
      <c r="C88" s="92"/>
      <c r="D88" s="90"/>
      <c r="E88" s="93"/>
      <c r="F88" s="92"/>
      <c r="G88" s="92"/>
      <c r="H88" s="92"/>
      <c r="I88" s="92"/>
      <c r="J88" s="92"/>
      <c r="K88" s="92"/>
      <c r="L88" s="92"/>
      <c r="M88" s="93"/>
      <c r="N88" s="92"/>
      <c r="O88" s="93"/>
      <c r="P88" s="93"/>
      <c r="Q88" s="92"/>
      <c r="R88" s="92"/>
      <c r="S88" s="92"/>
      <c r="T88" s="92"/>
      <c r="U88" s="92"/>
      <c r="V88" s="92"/>
      <c r="W88" s="92"/>
      <c r="X88" s="92"/>
      <c r="Y88" s="94"/>
      <c r="Z88" s="92"/>
      <c r="AA88" s="92"/>
      <c r="AB88" s="92"/>
      <c r="AC88" s="92"/>
      <c r="AD88" s="95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6"/>
      <c r="AQ88" s="96"/>
      <c r="AR88" s="96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194"/>
      <c r="IW88" s="21"/>
      <c r="IX88" s="21"/>
      <c r="IY88" s="21"/>
      <c r="IZ88" s="21"/>
      <c r="JA88" s="21"/>
    </row>
    <row r="89" s="112" customFormat="true" ht="13.8" hidden="false" customHeight="false" outlineLevel="0" collapsed="false">
      <c r="A89" s="90"/>
      <c r="B89" s="91"/>
      <c r="C89" s="92"/>
      <c r="D89" s="90"/>
      <c r="E89" s="93"/>
      <c r="F89" s="92"/>
      <c r="G89" s="92"/>
      <c r="H89" s="92"/>
      <c r="I89" s="92"/>
      <c r="J89" s="92"/>
      <c r="K89" s="92"/>
      <c r="L89" s="92"/>
      <c r="M89" s="93"/>
      <c r="N89" s="92"/>
      <c r="O89" s="93"/>
      <c r="P89" s="93"/>
      <c r="Q89" s="92"/>
      <c r="R89" s="92"/>
      <c r="S89" s="92"/>
      <c r="T89" s="92"/>
      <c r="U89" s="92"/>
      <c r="V89" s="92"/>
      <c r="W89" s="92"/>
      <c r="X89" s="92"/>
      <c r="Y89" s="94"/>
      <c r="Z89" s="92"/>
      <c r="AA89" s="92"/>
      <c r="AB89" s="92"/>
      <c r="AC89" s="92"/>
      <c r="AD89" s="95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6"/>
      <c r="AQ89" s="96"/>
      <c r="AR89" s="96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194"/>
      <c r="IW89" s="21"/>
      <c r="IX89" s="21"/>
      <c r="IY89" s="21"/>
      <c r="IZ89" s="21"/>
      <c r="JA89" s="21"/>
    </row>
    <row r="90" s="194" customFormat="true" ht="13.8" hidden="false" customHeight="false" outlineLevel="0" collapsed="false">
      <c r="A90" s="90"/>
      <c r="B90" s="91"/>
      <c r="C90" s="92"/>
      <c r="D90" s="90"/>
      <c r="E90" s="93"/>
      <c r="F90" s="92"/>
      <c r="G90" s="92"/>
      <c r="H90" s="92"/>
      <c r="I90" s="92"/>
      <c r="J90" s="92"/>
      <c r="K90" s="92"/>
      <c r="L90" s="92"/>
      <c r="M90" s="93"/>
      <c r="N90" s="92"/>
      <c r="O90" s="93"/>
      <c r="P90" s="93"/>
      <c r="Q90" s="92"/>
      <c r="R90" s="92"/>
      <c r="S90" s="92"/>
      <c r="T90" s="92"/>
      <c r="U90" s="92"/>
      <c r="V90" s="92"/>
      <c r="W90" s="92"/>
      <c r="X90" s="92"/>
      <c r="Y90" s="94"/>
      <c r="Z90" s="92"/>
      <c r="AA90" s="92"/>
      <c r="AB90" s="92"/>
      <c r="AC90" s="92"/>
      <c r="AD90" s="95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6"/>
      <c r="AQ90" s="96"/>
      <c r="AR90" s="96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W90" s="21"/>
      <c r="IX90" s="21"/>
      <c r="IY90" s="21"/>
      <c r="IZ90" s="21"/>
      <c r="JA90" s="21"/>
    </row>
    <row r="91" s="194" customFormat="true" ht="13.8" hidden="false" customHeight="false" outlineLevel="0" collapsed="false">
      <c r="A91" s="90"/>
      <c r="B91" s="91"/>
      <c r="C91" s="92"/>
      <c r="D91" s="90"/>
      <c r="E91" s="93"/>
      <c r="F91" s="92"/>
      <c r="G91" s="92"/>
      <c r="H91" s="92"/>
      <c r="I91" s="92"/>
      <c r="J91" s="92"/>
      <c r="K91" s="92"/>
      <c r="L91" s="92"/>
      <c r="M91" s="93"/>
      <c r="N91" s="92"/>
      <c r="O91" s="93"/>
      <c r="P91" s="93"/>
      <c r="Q91" s="92"/>
      <c r="R91" s="92"/>
      <c r="S91" s="92"/>
      <c r="T91" s="92"/>
      <c r="U91" s="92"/>
      <c r="V91" s="92"/>
      <c r="W91" s="92"/>
      <c r="X91" s="92"/>
      <c r="Y91" s="94"/>
      <c r="Z91" s="92"/>
      <c r="AA91" s="92"/>
      <c r="AB91" s="92"/>
      <c r="AC91" s="92"/>
      <c r="AD91" s="95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6"/>
      <c r="AQ91" s="96"/>
      <c r="AR91" s="96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W91" s="21"/>
      <c r="IX91" s="21"/>
      <c r="IY91" s="21"/>
      <c r="IZ91" s="21"/>
      <c r="JA91" s="21"/>
    </row>
    <row r="92" s="193" customFormat="true" ht="13.8" hidden="false" customHeight="false" outlineLevel="0" collapsed="false">
      <c r="A92" s="90"/>
      <c r="B92" s="91"/>
      <c r="C92" s="92"/>
      <c r="D92" s="90"/>
      <c r="E92" s="93"/>
      <c r="F92" s="92"/>
      <c r="G92" s="92"/>
      <c r="H92" s="92"/>
      <c r="I92" s="92"/>
      <c r="J92" s="92"/>
      <c r="K92" s="92"/>
      <c r="L92" s="92"/>
      <c r="M92" s="93"/>
      <c r="N92" s="92"/>
      <c r="O92" s="93"/>
      <c r="P92" s="93"/>
      <c r="Q92" s="92"/>
      <c r="R92" s="92"/>
      <c r="S92" s="92"/>
      <c r="T92" s="92"/>
      <c r="U92" s="92"/>
      <c r="V92" s="92"/>
      <c r="W92" s="92"/>
      <c r="X92" s="92"/>
      <c r="Y92" s="94"/>
      <c r="Z92" s="92"/>
      <c r="AA92" s="92"/>
      <c r="AB92" s="92"/>
      <c r="AC92" s="92"/>
      <c r="AD92" s="95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6"/>
      <c r="AQ92" s="96"/>
      <c r="AR92" s="96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194"/>
      <c r="IW92" s="21"/>
      <c r="IX92" s="21"/>
      <c r="IY92" s="21"/>
      <c r="IZ92" s="21"/>
      <c r="JA92" s="21"/>
    </row>
    <row r="93" s="194" customFormat="true" ht="13.8" hidden="false" customHeight="false" outlineLevel="0" collapsed="false">
      <c r="A93" s="90"/>
      <c r="B93" s="91"/>
      <c r="C93" s="92"/>
      <c r="D93" s="90"/>
      <c r="E93" s="93"/>
      <c r="F93" s="92"/>
      <c r="G93" s="92"/>
      <c r="H93" s="92"/>
      <c r="I93" s="92"/>
      <c r="J93" s="92"/>
      <c r="K93" s="92"/>
      <c r="L93" s="92"/>
      <c r="M93" s="93"/>
      <c r="N93" s="92"/>
      <c r="O93" s="93"/>
      <c r="P93" s="93"/>
      <c r="Q93" s="92"/>
      <c r="R93" s="92"/>
      <c r="S93" s="92"/>
      <c r="T93" s="92"/>
      <c r="U93" s="92"/>
      <c r="V93" s="92"/>
      <c r="W93" s="92"/>
      <c r="X93" s="92"/>
      <c r="Y93" s="94"/>
      <c r="Z93" s="92"/>
      <c r="AA93" s="92"/>
      <c r="AB93" s="92"/>
      <c r="AC93" s="92"/>
      <c r="AD93" s="95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6"/>
      <c r="AQ93" s="96"/>
      <c r="AR93" s="96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90"/>
      <c r="GA93" s="90"/>
      <c r="GB93" s="90"/>
      <c r="GC93" s="90"/>
      <c r="GD93" s="90"/>
      <c r="GE93" s="90"/>
      <c r="GF93" s="90"/>
      <c r="GG93" s="90"/>
      <c r="GH93" s="90"/>
      <c r="GI93" s="90"/>
      <c r="GJ93" s="90"/>
      <c r="GK93" s="90"/>
      <c r="GL93" s="90"/>
      <c r="GM93" s="90"/>
      <c r="GN93" s="90"/>
      <c r="GO93" s="90"/>
      <c r="GP93" s="90"/>
      <c r="GQ93" s="90"/>
      <c r="GR93" s="90"/>
      <c r="GS93" s="90"/>
      <c r="GT93" s="90"/>
      <c r="GU93" s="90"/>
      <c r="GV93" s="90"/>
      <c r="GW93" s="90"/>
      <c r="GX93" s="90"/>
      <c r="GY93" s="90"/>
      <c r="GZ93" s="90"/>
      <c r="HA93" s="90"/>
      <c r="HB93" s="90"/>
      <c r="HC93" s="90"/>
      <c r="HD93" s="90"/>
      <c r="HE93" s="90"/>
      <c r="HF93" s="90"/>
      <c r="HG93" s="90"/>
      <c r="HH93" s="90"/>
      <c r="HI93" s="90"/>
      <c r="HJ93" s="90"/>
      <c r="HK93" s="90"/>
      <c r="HL93" s="90"/>
      <c r="HM93" s="90"/>
      <c r="HN93" s="90"/>
      <c r="HO93" s="90"/>
      <c r="HP93" s="90"/>
      <c r="HQ93" s="90"/>
      <c r="HR93" s="90"/>
      <c r="HS93" s="90"/>
      <c r="HT93" s="90"/>
      <c r="HU93" s="90"/>
      <c r="HV93" s="90"/>
      <c r="HW93" s="90"/>
      <c r="HX93" s="90"/>
      <c r="HY93" s="90"/>
      <c r="HZ93" s="90"/>
      <c r="IA93" s="90"/>
      <c r="IB93" s="90"/>
      <c r="IC93" s="90"/>
      <c r="ID93" s="90"/>
      <c r="IE93" s="90"/>
      <c r="IF93" s="90"/>
      <c r="IG93" s="90"/>
      <c r="IH93" s="90"/>
      <c r="II93" s="90"/>
      <c r="IJ93" s="90"/>
      <c r="IK93" s="90"/>
      <c r="IL93" s="90"/>
      <c r="IM93" s="90"/>
      <c r="IN93" s="90"/>
      <c r="IO93" s="90"/>
      <c r="IP93" s="90"/>
      <c r="IQ93" s="90"/>
      <c r="IR93" s="90"/>
      <c r="IS93" s="90"/>
      <c r="IT93" s="90"/>
      <c r="IU93" s="90"/>
      <c r="IW93" s="21"/>
      <c r="IX93" s="21"/>
      <c r="IY93" s="21"/>
      <c r="IZ93" s="21"/>
      <c r="JA93" s="21"/>
    </row>
    <row r="94" s="194" customFormat="true" ht="13.8" hidden="false" customHeight="false" outlineLevel="0" collapsed="false">
      <c r="A94" s="90"/>
      <c r="B94" s="91"/>
      <c r="C94" s="92"/>
      <c r="D94" s="90"/>
      <c r="E94" s="93"/>
      <c r="F94" s="92"/>
      <c r="G94" s="92"/>
      <c r="H94" s="92"/>
      <c r="I94" s="92"/>
      <c r="J94" s="92"/>
      <c r="K94" s="92"/>
      <c r="L94" s="92"/>
      <c r="M94" s="93"/>
      <c r="N94" s="92"/>
      <c r="O94" s="93"/>
      <c r="P94" s="93"/>
      <c r="Q94" s="92"/>
      <c r="R94" s="92"/>
      <c r="S94" s="92"/>
      <c r="T94" s="92"/>
      <c r="U94" s="92"/>
      <c r="V94" s="92"/>
      <c r="W94" s="92"/>
      <c r="X94" s="92"/>
      <c r="Y94" s="94"/>
      <c r="Z94" s="92"/>
      <c r="AA94" s="92"/>
      <c r="AB94" s="92"/>
      <c r="AC94" s="92"/>
      <c r="AD94" s="95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6"/>
      <c r="AQ94" s="96"/>
      <c r="AR94" s="96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90"/>
      <c r="GA94" s="90"/>
      <c r="GB94" s="90"/>
      <c r="GC94" s="90"/>
      <c r="GD94" s="90"/>
      <c r="GE94" s="90"/>
      <c r="GF94" s="90"/>
      <c r="GG94" s="90"/>
      <c r="GH94" s="90"/>
      <c r="GI94" s="90"/>
      <c r="GJ94" s="90"/>
      <c r="GK94" s="90"/>
      <c r="GL94" s="90"/>
      <c r="GM94" s="90"/>
      <c r="GN94" s="90"/>
      <c r="GO94" s="90"/>
      <c r="GP94" s="90"/>
      <c r="GQ94" s="90"/>
      <c r="GR94" s="90"/>
      <c r="GS94" s="90"/>
      <c r="GT94" s="90"/>
      <c r="GU94" s="90"/>
      <c r="GV94" s="90"/>
      <c r="GW94" s="90"/>
      <c r="GX94" s="90"/>
      <c r="GY94" s="90"/>
      <c r="GZ94" s="90"/>
      <c r="HA94" s="90"/>
      <c r="HB94" s="90"/>
      <c r="HC94" s="90"/>
      <c r="HD94" s="90"/>
      <c r="HE94" s="90"/>
      <c r="HF94" s="90"/>
      <c r="HG94" s="90"/>
      <c r="HH94" s="90"/>
      <c r="HI94" s="90"/>
      <c r="HJ94" s="90"/>
      <c r="HK94" s="90"/>
      <c r="HL94" s="90"/>
      <c r="HM94" s="90"/>
      <c r="HN94" s="90"/>
      <c r="HO94" s="90"/>
      <c r="HP94" s="90"/>
      <c r="HQ94" s="90"/>
      <c r="HR94" s="90"/>
      <c r="HS94" s="90"/>
      <c r="HT94" s="90"/>
      <c r="HU94" s="90"/>
      <c r="HV94" s="90"/>
      <c r="HW94" s="90"/>
      <c r="HX94" s="90"/>
      <c r="HY94" s="90"/>
      <c r="HZ94" s="90"/>
      <c r="IA94" s="90"/>
      <c r="IB94" s="90"/>
      <c r="IC94" s="90"/>
      <c r="ID94" s="90"/>
      <c r="IE94" s="90"/>
      <c r="IF94" s="90"/>
      <c r="IG94" s="90"/>
      <c r="IH94" s="90"/>
      <c r="II94" s="90"/>
      <c r="IJ94" s="90"/>
      <c r="IK94" s="90"/>
      <c r="IL94" s="90"/>
      <c r="IM94" s="90"/>
      <c r="IN94" s="90"/>
      <c r="IO94" s="90"/>
      <c r="IP94" s="90"/>
      <c r="IQ94" s="90"/>
      <c r="IR94" s="90"/>
      <c r="IS94" s="90"/>
      <c r="IT94" s="90"/>
      <c r="IU94" s="90"/>
      <c r="IW94" s="21"/>
      <c r="IX94" s="21"/>
      <c r="IY94" s="21"/>
      <c r="IZ94" s="21"/>
      <c r="JA94" s="21"/>
    </row>
    <row r="95" s="194" customFormat="true" ht="13.8" hidden="false" customHeight="false" outlineLevel="0" collapsed="false">
      <c r="A95" s="90"/>
      <c r="B95" s="91"/>
      <c r="C95" s="92"/>
      <c r="D95" s="90"/>
      <c r="E95" s="93"/>
      <c r="F95" s="92"/>
      <c r="G95" s="92"/>
      <c r="H95" s="92"/>
      <c r="I95" s="92"/>
      <c r="J95" s="92"/>
      <c r="K95" s="92"/>
      <c r="L95" s="92"/>
      <c r="M95" s="93"/>
      <c r="N95" s="92"/>
      <c r="O95" s="93"/>
      <c r="P95" s="93"/>
      <c r="Q95" s="92"/>
      <c r="R95" s="92"/>
      <c r="S95" s="92"/>
      <c r="T95" s="92"/>
      <c r="U95" s="92"/>
      <c r="V95" s="92"/>
      <c r="W95" s="92"/>
      <c r="X95" s="92"/>
      <c r="Y95" s="94"/>
      <c r="Z95" s="92"/>
      <c r="AA95" s="92"/>
      <c r="AB95" s="92"/>
      <c r="AC95" s="92"/>
      <c r="AD95" s="95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6"/>
      <c r="AQ95" s="96"/>
      <c r="AR95" s="96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W95" s="21"/>
      <c r="IX95" s="21"/>
      <c r="IY95" s="21"/>
      <c r="IZ95" s="21"/>
      <c r="JA95" s="21"/>
    </row>
    <row r="96" s="194" customFormat="true" ht="13.8" hidden="false" customHeight="false" outlineLevel="0" collapsed="false">
      <c r="A96" s="90"/>
      <c r="B96" s="91"/>
      <c r="C96" s="92"/>
      <c r="D96" s="90"/>
      <c r="E96" s="93"/>
      <c r="F96" s="92"/>
      <c r="G96" s="92"/>
      <c r="H96" s="92"/>
      <c r="I96" s="92"/>
      <c r="J96" s="92"/>
      <c r="K96" s="92"/>
      <c r="L96" s="92"/>
      <c r="M96" s="93"/>
      <c r="N96" s="92"/>
      <c r="O96" s="93"/>
      <c r="P96" s="93"/>
      <c r="Q96" s="92"/>
      <c r="R96" s="92"/>
      <c r="S96" s="92"/>
      <c r="T96" s="92"/>
      <c r="U96" s="92"/>
      <c r="V96" s="92"/>
      <c r="W96" s="92"/>
      <c r="X96" s="92"/>
      <c r="Y96" s="94"/>
      <c r="Z96" s="92"/>
      <c r="AA96" s="92"/>
      <c r="AB96" s="92"/>
      <c r="AC96" s="92"/>
      <c r="AD96" s="95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6"/>
      <c r="AQ96" s="96"/>
      <c r="AR96" s="96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W96" s="21"/>
      <c r="IX96" s="21"/>
      <c r="IY96" s="21"/>
      <c r="IZ96" s="21"/>
      <c r="JA96" s="21"/>
    </row>
    <row r="97" s="193" customFormat="true" ht="13.8" hidden="false" customHeight="false" outlineLevel="0" collapsed="false">
      <c r="A97" s="90"/>
      <c r="B97" s="91"/>
      <c r="C97" s="92"/>
      <c r="D97" s="90"/>
      <c r="E97" s="93"/>
      <c r="F97" s="92"/>
      <c r="G97" s="92"/>
      <c r="H97" s="92"/>
      <c r="I97" s="92"/>
      <c r="J97" s="92"/>
      <c r="K97" s="92"/>
      <c r="L97" s="92"/>
      <c r="M97" s="93"/>
      <c r="N97" s="92"/>
      <c r="O97" s="93"/>
      <c r="P97" s="93"/>
      <c r="Q97" s="92"/>
      <c r="R97" s="92"/>
      <c r="S97" s="92"/>
      <c r="T97" s="92"/>
      <c r="U97" s="92"/>
      <c r="V97" s="92"/>
      <c r="W97" s="92"/>
      <c r="X97" s="92"/>
      <c r="Y97" s="94"/>
      <c r="Z97" s="92"/>
      <c r="AA97" s="92"/>
      <c r="AB97" s="92"/>
      <c r="AC97" s="92"/>
      <c r="AD97" s="95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6"/>
      <c r="AQ97" s="96"/>
      <c r="AR97" s="96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194"/>
      <c r="IW97" s="21"/>
      <c r="IX97" s="21"/>
      <c r="IY97" s="21"/>
      <c r="IZ97" s="21"/>
      <c r="JA97" s="21"/>
    </row>
    <row r="98" s="194" customFormat="true" ht="13.8" hidden="false" customHeight="false" outlineLevel="0" collapsed="false">
      <c r="A98" s="90"/>
      <c r="B98" s="91"/>
      <c r="C98" s="92"/>
      <c r="D98" s="90"/>
      <c r="E98" s="93"/>
      <c r="F98" s="92"/>
      <c r="G98" s="92"/>
      <c r="H98" s="92"/>
      <c r="I98" s="92"/>
      <c r="J98" s="92"/>
      <c r="K98" s="92"/>
      <c r="L98" s="92"/>
      <c r="M98" s="93"/>
      <c r="N98" s="92"/>
      <c r="O98" s="93"/>
      <c r="P98" s="93"/>
      <c r="Q98" s="92"/>
      <c r="R98" s="92"/>
      <c r="S98" s="92"/>
      <c r="T98" s="92"/>
      <c r="U98" s="92"/>
      <c r="V98" s="92"/>
      <c r="W98" s="92"/>
      <c r="X98" s="92"/>
      <c r="Y98" s="94"/>
      <c r="Z98" s="92"/>
      <c r="AA98" s="92"/>
      <c r="AB98" s="92"/>
      <c r="AC98" s="92"/>
      <c r="AD98" s="95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6"/>
      <c r="AQ98" s="96"/>
      <c r="AR98" s="96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W98" s="21"/>
      <c r="IX98" s="21"/>
      <c r="IY98" s="21"/>
      <c r="IZ98" s="21"/>
      <c r="JA98" s="21"/>
    </row>
    <row r="99" s="193" customFormat="true" ht="13.8" hidden="false" customHeight="false" outlineLevel="0" collapsed="false">
      <c r="A99" s="90"/>
      <c r="B99" s="91"/>
      <c r="C99" s="92"/>
      <c r="D99" s="90"/>
      <c r="E99" s="93"/>
      <c r="F99" s="92"/>
      <c r="G99" s="92"/>
      <c r="H99" s="92"/>
      <c r="I99" s="92"/>
      <c r="J99" s="92"/>
      <c r="K99" s="92"/>
      <c r="L99" s="92"/>
      <c r="M99" s="93"/>
      <c r="N99" s="92"/>
      <c r="O99" s="93"/>
      <c r="P99" s="93"/>
      <c r="Q99" s="92"/>
      <c r="R99" s="92"/>
      <c r="S99" s="92"/>
      <c r="T99" s="92"/>
      <c r="U99" s="92"/>
      <c r="V99" s="92"/>
      <c r="W99" s="92"/>
      <c r="X99" s="92"/>
      <c r="Y99" s="94"/>
      <c r="Z99" s="92"/>
      <c r="AA99" s="92"/>
      <c r="AB99" s="92"/>
      <c r="AC99" s="92"/>
      <c r="AD99" s="95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6"/>
      <c r="AQ99" s="96"/>
      <c r="AR99" s="96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194"/>
      <c r="IW99" s="21"/>
      <c r="IX99" s="21"/>
      <c r="IY99" s="21"/>
      <c r="IZ99" s="21"/>
      <c r="JA99" s="21"/>
    </row>
    <row r="100" s="194" customFormat="true" ht="13.8" hidden="false" customHeight="false" outlineLevel="0" collapsed="false">
      <c r="A100" s="90"/>
      <c r="B100" s="91"/>
      <c r="C100" s="92"/>
      <c r="D100" s="90"/>
      <c r="E100" s="93"/>
      <c r="F100" s="92"/>
      <c r="G100" s="92"/>
      <c r="H100" s="92"/>
      <c r="I100" s="92"/>
      <c r="J100" s="92"/>
      <c r="K100" s="92"/>
      <c r="L100" s="92"/>
      <c r="M100" s="93"/>
      <c r="N100" s="92"/>
      <c r="O100" s="93"/>
      <c r="P100" s="93"/>
      <c r="Q100" s="92"/>
      <c r="R100" s="92"/>
      <c r="S100" s="92"/>
      <c r="T100" s="92"/>
      <c r="U100" s="92"/>
      <c r="V100" s="92"/>
      <c r="W100" s="92"/>
      <c r="X100" s="92"/>
      <c r="Y100" s="94"/>
      <c r="Z100" s="92"/>
      <c r="AA100" s="92"/>
      <c r="AB100" s="92"/>
      <c r="AC100" s="92"/>
      <c r="AD100" s="95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6"/>
      <c r="AQ100" s="96"/>
      <c r="AR100" s="96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W100" s="21"/>
      <c r="IX100" s="21"/>
      <c r="IY100" s="21"/>
      <c r="IZ100" s="21"/>
      <c r="JA100" s="21"/>
    </row>
    <row r="101" s="194" customFormat="true" ht="13.8" hidden="false" customHeight="false" outlineLevel="0" collapsed="false">
      <c r="A101" s="90"/>
      <c r="B101" s="91"/>
      <c r="C101" s="92"/>
      <c r="D101" s="90"/>
      <c r="E101" s="93"/>
      <c r="F101" s="92"/>
      <c r="G101" s="92"/>
      <c r="H101" s="92"/>
      <c r="I101" s="92"/>
      <c r="J101" s="92"/>
      <c r="K101" s="92"/>
      <c r="L101" s="92"/>
      <c r="M101" s="93"/>
      <c r="N101" s="92"/>
      <c r="O101" s="93"/>
      <c r="P101" s="93"/>
      <c r="Q101" s="92"/>
      <c r="R101" s="92"/>
      <c r="S101" s="92"/>
      <c r="T101" s="92"/>
      <c r="U101" s="92"/>
      <c r="V101" s="92"/>
      <c r="W101" s="92"/>
      <c r="X101" s="92"/>
      <c r="Y101" s="94"/>
      <c r="Z101" s="92"/>
      <c r="AA101" s="92"/>
      <c r="AB101" s="92"/>
      <c r="AC101" s="92"/>
      <c r="AD101" s="95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6"/>
      <c r="AQ101" s="96"/>
      <c r="AR101" s="96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W101" s="21"/>
      <c r="IX101" s="21"/>
      <c r="IY101" s="21"/>
      <c r="IZ101" s="21"/>
      <c r="JA101" s="21"/>
    </row>
    <row r="102" s="193" customFormat="true" ht="13.8" hidden="false" customHeight="false" outlineLevel="0" collapsed="false">
      <c r="A102" s="90"/>
      <c r="B102" s="91"/>
      <c r="C102" s="92"/>
      <c r="D102" s="90"/>
      <c r="E102" s="93"/>
      <c r="F102" s="92"/>
      <c r="G102" s="92"/>
      <c r="H102" s="92"/>
      <c r="I102" s="92"/>
      <c r="J102" s="92"/>
      <c r="K102" s="92"/>
      <c r="L102" s="92"/>
      <c r="M102" s="93"/>
      <c r="N102" s="92"/>
      <c r="O102" s="93"/>
      <c r="P102" s="93"/>
      <c r="Q102" s="92"/>
      <c r="R102" s="92"/>
      <c r="S102" s="92"/>
      <c r="T102" s="92"/>
      <c r="U102" s="92"/>
      <c r="V102" s="92"/>
      <c r="W102" s="92"/>
      <c r="X102" s="92"/>
      <c r="Y102" s="94"/>
      <c r="Z102" s="92"/>
      <c r="AA102" s="92"/>
      <c r="AB102" s="92"/>
      <c r="AC102" s="92"/>
      <c r="AD102" s="95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6"/>
      <c r="AQ102" s="96"/>
      <c r="AR102" s="96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194"/>
      <c r="IW102" s="21"/>
      <c r="IX102" s="21"/>
      <c r="IY102" s="21"/>
      <c r="IZ102" s="21"/>
      <c r="JA102" s="21"/>
    </row>
    <row r="103" s="193" customFormat="true" ht="13.8" hidden="false" customHeight="false" outlineLevel="0" collapsed="false">
      <c r="A103" s="90"/>
      <c r="B103" s="91"/>
      <c r="C103" s="92"/>
      <c r="D103" s="90"/>
      <c r="E103" s="93"/>
      <c r="F103" s="92"/>
      <c r="G103" s="92"/>
      <c r="H103" s="92"/>
      <c r="I103" s="92"/>
      <c r="J103" s="92"/>
      <c r="K103" s="92"/>
      <c r="L103" s="92"/>
      <c r="M103" s="93"/>
      <c r="N103" s="92"/>
      <c r="O103" s="93"/>
      <c r="P103" s="93"/>
      <c r="Q103" s="92"/>
      <c r="R103" s="92"/>
      <c r="S103" s="92"/>
      <c r="T103" s="92"/>
      <c r="U103" s="92"/>
      <c r="V103" s="92"/>
      <c r="W103" s="92"/>
      <c r="X103" s="92"/>
      <c r="Y103" s="94"/>
      <c r="Z103" s="92"/>
      <c r="AA103" s="92"/>
      <c r="AB103" s="92"/>
      <c r="AC103" s="92"/>
      <c r="AD103" s="95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6"/>
      <c r="AQ103" s="96"/>
      <c r="AR103" s="96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194"/>
      <c r="IW103" s="21"/>
      <c r="IX103" s="21"/>
      <c r="IY103" s="21"/>
      <c r="IZ103" s="21"/>
      <c r="JA103" s="21"/>
    </row>
    <row r="104" s="194" customFormat="true" ht="13.8" hidden="false" customHeight="false" outlineLevel="0" collapsed="false">
      <c r="A104" s="90"/>
      <c r="B104" s="91"/>
      <c r="C104" s="92"/>
      <c r="D104" s="90"/>
      <c r="E104" s="93"/>
      <c r="F104" s="92"/>
      <c r="G104" s="92"/>
      <c r="H104" s="92"/>
      <c r="I104" s="92"/>
      <c r="J104" s="92"/>
      <c r="K104" s="92"/>
      <c r="L104" s="92"/>
      <c r="M104" s="93"/>
      <c r="N104" s="92"/>
      <c r="O104" s="93"/>
      <c r="P104" s="93"/>
      <c r="Q104" s="92"/>
      <c r="R104" s="92"/>
      <c r="S104" s="92"/>
      <c r="T104" s="92"/>
      <c r="U104" s="92"/>
      <c r="V104" s="92"/>
      <c r="W104" s="92"/>
      <c r="X104" s="92"/>
      <c r="Y104" s="94"/>
      <c r="Z104" s="92"/>
      <c r="AA104" s="92"/>
      <c r="AB104" s="92"/>
      <c r="AC104" s="92"/>
      <c r="AD104" s="95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6"/>
      <c r="AQ104" s="96"/>
      <c r="AR104" s="96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W104" s="21"/>
      <c r="IX104" s="21"/>
      <c r="IY104" s="21"/>
      <c r="IZ104" s="21"/>
      <c r="JA104" s="21"/>
    </row>
    <row r="105" s="194" customFormat="true" ht="13.8" hidden="false" customHeight="false" outlineLevel="0" collapsed="false">
      <c r="A105" s="90"/>
      <c r="B105" s="91"/>
      <c r="C105" s="92"/>
      <c r="D105" s="90"/>
      <c r="E105" s="93"/>
      <c r="F105" s="92"/>
      <c r="G105" s="92"/>
      <c r="H105" s="92"/>
      <c r="I105" s="92"/>
      <c r="J105" s="92"/>
      <c r="K105" s="92"/>
      <c r="L105" s="92"/>
      <c r="M105" s="93"/>
      <c r="N105" s="92"/>
      <c r="O105" s="93"/>
      <c r="P105" s="93"/>
      <c r="Q105" s="92"/>
      <c r="R105" s="92"/>
      <c r="S105" s="92"/>
      <c r="T105" s="92"/>
      <c r="U105" s="92"/>
      <c r="V105" s="92"/>
      <c r="W105" s="92"/>
      <c r="X105" s="92"/>
      <c r="Y105" s="94"/>
      <c r="Z105" s="92"/>
      <c r="AA105" s="92"/>
      <c r="AB105" s="92"/>
      <c r="AC105" s="92"/>
      <c r="AD105" s="95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6"/>
      <c r="AQ105" s="96"/>
      <c r="AR105" s="96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W105" s="21"/>
      <c r="IX105" s="21"/>
      <c r="IY105" s="21"/>
      <c r="IZ105" s="21"/>
      <c r="JA105" s="21"/>
    </row>
    <row r="106" s="199" customFormat="true" ht="13.8" hidden="false" customHeight="false" outlineLevel="0" collapsed="false">
      <c r="A106" s="90"/>
      <c r="B106" s="91"/>
      <c r="C106" s="92"/>
      <c r="D106" s="90"/>
      <c r="E106" s="93"/>
      <c r="F106" s="92"/>
      <c r="G106" s="92"/>
      <c r="H106" s="92"/>
      <c r="I106" s="92"/>
      <c r="J106" s="92"/>
      <c r="K106" s="92"/>
      <c r="L106" s="92"/>
      <c r="M106" s="93"/>
      <c r="N106" s="92"/>
      <c r="O106" s="93"/>
      <c r="P106" s="93"/>
      <c r="Q106" s="92"/>
      <c r="R106" s="92"/>
      <c r="S106" s="92"/>
      <c r="T106" s="92"/>
      <c r="U106" s="92"/>
      <c r="V106" s="92"/>
      <c r="W106" s="92"/>
      <c r="X106" s="92"/>
      <c r="Y106" s="94"/>
      <c r="Z106" s="92"/>
      <c r="AA106" s="92"/>
      <c r="AB106" s="92"/>
      <c r="AC106" s="92"/>
      <c r="AD106" s="95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6"/>
      <c r="AQ106" s="96"/>
      <c r="AR106" s="96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194"/>
      <c r="IW106" s="21"/>
      <c r="IX106" s="21"/>
      <c r="IY106" s="21"/>
      <c r="IZ106" s="21"/>
      <c r="JA106" s="21"/>
    </row>
    <row r="107" s="194" customFormat="true" ht="13.8" hidden="false" customHeight="false" outlineLevel="0" collapsed="false">
      <c r="A107" s="90"/>
      <c r="B107" s="91"/>
      <c r="C107" s="92"/>
      <c r="D107" s="90"/>
      <c r="E107" s="93"/>
      <c r="F107" s="92"/>
      <c r="G107" s="92"/>
      <c r="H107" s="92"/>
      <c r="I107" s="92"/>
      <c r="J107" s="92"/>
      <c r="K107" s="92"/>
      <c r="L107" s="92"/>
      <c r="M107" s="93"/>
      <c r="N107" s="92"/>
      <c r="O107" s="93"/>
      <c r="P107" s="93"/>
      <c r="Q107" s="92"/>
      <c r="R107" s="92"/>
      <c r="S107" s="92"/>
      <c r="T107" s="92"/>
      <c r="U107" s="92"/>
      <c r="V107" s="92"/>
      <c r="W107" s="92"/>
      <c r="X107" s="92"/>
      <c r="Y107" s="94"/>
      <c r="Z107" s="92"/>
      <c r="AA107" s="92"/>
      <c r="AB107" s="92"/>
      <c r="AC107" s="92"/>
      <c r="AD107" s="95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6"/>
      <c r="AQ107" s="96"/>
      <c r="AR107" s="96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W107" s="21"/>
      <c r="IX107" s="21"/>
      <c r="IY107" s="21"/>
      <c r="IZ107" s="21"/>
      <c r="JA107" s="21"/>
    </row>
    <row r="108" s="196" customFormat="true" ht="13.8" hidden="false" customHeight="false" outlineLevel="0" collapsed="false">
      <c r="A108" s="90"/>
      <c r="B108" s="91"/>
      <c r="C108" s="92"/>
      <c r="D108" s="90"/>
      <c r="E108" s="93"/>
      <c r="F108" s="92"/>
      <c r="G108" s="92"/>
      <c r="H108" s="92"/>
      <c r="I108" s="92"/>
      <c r="J108" s="92"/>
      <c r="K108" s="92"/>
      <c r="L108" s="92"/>
      <c r="M108" s="93"/>
      <c r="N108" s="92"/>
      <c r="O108" s="93"/>
      <c r="P108" s="93"/>
      <c r="Q108" s="92"/>
      <c r="R108" s="92"/>
      <c r="S108" s="92"/>
      <c r="T108" s="92"/>
      <c r="U108" s="92"/>
      <c r="V108" s="92"/>
      <c r="W108" s="92"/>
      <c r="X108" s="92"/>
      <c r="Y108" s="94"/>
      <c r="Z108" s="92"/>
      <c r="AA108" s="92"/>
      <c r="AB108" s="92"/>
      <c r="AC108" s="92"/>
      <c r="AD108" s="95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6"/>
      <c r="AQ108" s="96"/>
      <c r="AR108" s="96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194"/>
      <c r="IW108" s="21"/>
      <c r="IX108" s="21"/>
      <c r="IY108" s="21"/>
      <c r="IZ108" s="21"/>
      <c r="JA108" s="21"/>
    </row>
    <row r="109" s="112" customFormat="true" ht="13.8" hidden="false" customHeight="false" outlineLevel="0" collapsed="false">
      <c r="A109" s="90"/>
      <c r="B109" s="91"/>
      <c r="C109" s="92"/>
      <c r="D109" s="90"/>
      <c r="E109" s="93"/>
      <c r="F109" s="92"/>
      <c r="G109" s="92"/>
      <c r="H109" s="92"/>
      <c r="I109" s="92"/>
      <c r="J109" s="92"/>
      <c r="K109" s="92"/>
      <c r="L109" s="92"/>
      <c r="M109" s="93"/>
      <c r="N109" s="92"/>
      <c r="O109" s="93"/>
      <c r="P109" s="93"/>
      <c r="Q109" s="92"/>
      <c r="R109" s="92"/>
      <c r="S109" s="92"/>
      <c r="T109" s="92"/>
      <c r="U109" s="92"/>
      <c r="V109" s="92"/>
      <c r="W109" s="92"/>
      <c r="X109" s="92"/>
      <c r="Y109" s="94"/>
      <c r="Z109" s="92"/>
      <c r="AA109" s="92"/>
      <c r="AB109" s="92"/>
      <c r="AC109" s="92"/>
      <c r="AD109" s="95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6"/>
      <c r="AQ109" s="96"/>
      <c r="AR109" s="96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194"/>
      <c r="IW109" s="21"/>
      <c r="IX109" s="21"/>
      <c r="IY109" s="21"/>
      <c r="IZ109" s="21"/>
      <c r="JA109" s="21"/>
    </row>
    <row r="110" s="193" customFormat="true" ht="13.8" hidden="false" customHeight="false" outlineLevel="0" collapsed="false">
      <c r="A110" s="90"/>
      <c r="B110" s="91"/>
      <c r="C110" s="92"/>
      <c r="D110" s="90"/>
      <c r="E110" s="93"/>
      <c r="F110" s="92"/>
      <c r="G110" s="92"/>
      <c r="H110" s="92"/>
      <c r="I110" s="92"/>
      <c r="J110" s="92"/>
      <c r="K110" s="92"/>
      <c r="L110" s="92"/>
      <c r="M110" s="93"/>
      <c r="N110" s="92"/>
      <c r="O110" s="93"/>
      <c r="P110" s="93"/>
      <c r="Q110" s="92"/>
      <c r="R110" s="92"/>
      <c r="S110" s="92"/>
      <c r="T110" s="92"/>
      <c r="U110" s="92"/>
      <c r="V110" s="92"/>
      <c r="W110" s="92"/>
      <c r="X110" s="92"/>
      <c r="Y110" s="94"/>
      <c r="Z110" s="92"/>
      <c r="AA110" s="92"/>
      <c r="AB110" s="92"/>
      <c r="AC110" s="92"/>
      <c r="AD110" s="95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6"/>
      <c r="AQ110" s="96"/>
      <c r="AR110" s="96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194"/>
      <c r="IW110" s="21"/>
      <c r="IX110" s="21"/>
      <c r="IY110" s="21"/>
      <c r="IZ110" s="21"/>
      <c r="JA110" s="21"/>
    </row>
    <row r="111" s="194" customFormat="true" ht="13.8" hidden="false" customHeight="false" outlineLevel="0" collapsed="false">
      <c r="A111" s="90"/>
      <c r="B111" s="91"/>
      <c r="C111" s="92"/>
      <c r="D111" s="90"/>
      <c r="E111" s="93"/>
      <c r="F111" s="92"/>
      <c r="G111" s="92"/>
      <c r="H111" s="92"/>
      <c r="I111" s="92"/>
      <c r="J111" s="92"/>
      <c r="K111" s="92"/>
      <c r="L111" s="92"/>
      <c r="M111" s="93"/>
      <c r="N111" s="92"/>
      <c r="O111" s="93"/>
      <c r="P111" s="93"/>
      <c r="Q111" s="92"/>
      <c r="R111" s="92"/>
      <c r="S111" s="92"/>
      <c r="T111" s="92"/>
      <c r="U111" s="92"/>
      <c r="V111" s="92"/>
      <c r="W111" s="92"/>
      <c r="X111" s="92"/>
      <c r="Y111" s="94"/>
      <c r="Z111" s="92"/>
      <c r="AA111" s="92"/>
      <c r="AB111" s="92"/>
      <c r="AC111" s="92"/>
      <c r="AD111" s="95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6"/>
      <c r="AQ111" s="96"/>
      <c r="AR111" s="96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W111" s="21"/>
      <c r="IX111" s="21"/>
      <c r="IY111" s="21"/>
      <c r="IZ111" s="21"/>
      <c r="JA111" s="21"/>
    </row>
    <row r="112" s="194" customFormat="true" ht="13.8" hidden="false" customHeight="false" outlineLevel="0" collapsed="false">
      <c r="A112" s="90"/>
      <c r="B112" s="91"/>
      <c r="C112" s="92"/>
      <c r="D112" s="90"/>
      <c r="E112" s="93"/>
      <c r="F112" s="92"/>
      <c r="G112" s="92"/>
      <c r="H112" s="92"/>
      <c r="I112" s="92"/>
      <c r="J112" s="92"/>
      <c r="K112" s="92"/>
      <c r="L112" s="92"/>
      <c r="M112" s="93"/>
      <c r="N112" s="92"/>
      <c r="O112" s="93"/>
      <c r="P112" s="93"/>
      <c r="Q112" s="92"/>
      <c r="R112" s="92"/>
      <c r="S112" s="92"/>
      <c r="T112" s="92"/>
      <c r="U112" s="92"/>
      <c r="V112" s="92"/>
      <c r="W112" s="92"/>
      <c r="X112" s="92"/>
      <c r="Y112" s="94"/>
      <c r="Z112" s="92"/>
      <c r="AA112" s="92"/>
      <c r="AB112" s="92"/>
      <c r="AC112" s="92"/>
      <c r="AD112" s="95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6"/>
      <c r="AQ112" s="96"/>
      <c r="AR112" s="96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90"/>
      <c r="GA112" s="90"/>
      <c r="GB112" s="90"/>
      <c r="GC112" s="90"/>
      <c r="GD112" s="90"/>
      <c r="GE112" s="90"/>
      <c r="GF112" s="90"/>
      <c r="GG112" s="90"/>
      <c r="GH112" s="90"/>
      <c r="GI112" s="90"/>
      <c r="GJ112" s="90"/>
      <c r="GK112" s="90"/>
      <c r="GL112" s="90"/>
      <c r="GM112" s="90"/>
      <c r="GN112" s="90"/>
      <c r="GO112" s="90"/>
      <c r="GP112" s="90"/>
      <c r="GQ112" s="90"/>
      <c r="GR112" s="90"/>
      <c r="GS112" s="90"/>
      <c r="GT112" s="90"/>
      <c r="GU112" s="90"/>
      <c r="GV112" s="90"/>
      <c r="GW112" s="90"/>
      <c r="GX112" s="90"/>
      <c r="GY112" s="90"/>
      <c r="GZ112" s="90"/>
      <c r="HA112" s="90"/>
      <c r="HB112" s="90"/>
      <c r="HC112" s="90"/>
      <c r="HD112" s="90"/>
      <c r="HE112" s="90"/>
      <c r="HF112" s="90"/>
      <c r="HG112" s="90"/>
      <c r="HH112" s="90"/>
      <c r="HI112" s="90"/>
      <c r="HJ112" s="90"/>
      <c r="HK112" s="90"/>
      <c r="HL112" s="90"/>
      <c r="HM112" s="90"/>
      <c r="HN112" s="90"/>
      <c r="HO112" s="90"/>
      <c r="HP112" s="90"/>
      <c r="HQ112" s="90"/>
      <c r="HR112" s="90"/>
      <c r="HS112" s="90"/>
      <c r="HT112" s="90"/>
      <c r="HU112" s="90"/>
      <c r="HV112" s="90"/>
      <c r="HW112" s="90"/>
      <c r="HX112" s="90"/>
      <c r="HY112" s="90"/>
      <c r="HZ112" s="90"/>
      <c r="IA112" s="90"/>
      <c r="IB112" s="90"/>
      <c r="IC112" s="90"/>
      <c r="ID112" s="90"/>
      <c r="IE112" s="90"/>
      <c r="IF112" s="90"/>
      <c r="IG112" s="90"/>
      <c r="IH112" s="90"/>
      <c r="II112" s="90"/>
      <c r="IJ112" s="90"/>
      <c r="IK112" s="90"/>
      <c r="IL112" s="90"/>
      <c r="IM112" s="90"/>
      <c r="IN112" s="90"/>
      <c r="IO112" s="90"/>
      <c r="IP112" s="90"/>
      <c r="IQ112" s="90"/>
      <c r="IR112" s="90"/>
      <c r="IS112" s="90"/>
      <c r="IT112" s="90"/>
      <c r="IU112" s="90"/>
      <c r="IW112" s="21"/>
      <c r="IX112" s="21"/>
      <c r="IY112" s="21"/>
      <c r="IZ112" s="21"/>
      <c r="JA112" s="21"/>
    </row>
    <row r="113" s="197" customFormat="true" ht="13.8" hidden="false" customHeight="false" outlineLevel="0" collapsed="false">
      <c r="A113" s="90"/>
      <c r="B113" s="91"/>
      <c r="C113" s="92"/>
      <c r="D113" s="90"/>
      <c r="E113" s="93"/>
      <c r="F113" s="92"/>
      <c r="G113" s="92"/>
      <c r="H113" s="92"/>
      <c r="I113" s="92"/>
      <c r="J113" s="92"/>
      <c r="K113" s="92"/>
      <c r="L113" s="92"/>
      <c r="M113" s="93"/>
      <c r="N113" s="92"/>
      <c r="O113" s="93"/>
      <c r="P113" s="93"/>
      <c r="Q113" s="92"/>
      <c r="R113" s="92"/>
      <c r="S113" s="92"/>
      <c r="T113" s="92"/>
      <c r="U113" s="92"/>
      <c r="V113" s="92"/>
      <c r="W113" s="92"/>
      <c r="X113" s="92"/>
      <c r="Y113" s="94"/>
      <c r="Z113" s="92"/>
      <c r="AA113" s="92"/>
      <c r="AB113" s="92"/>
      <c r="AC113" s="92"/>
      <c r="AD113" s="95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6"/>
      <c r="AQ113" s="96"/>
      <c r="AR113" s="96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194"/>
      <c r="IW113" s="21"/>
      <c r="IX113" s="21"/>
      <c r="IY113" s="21"/>
      <c r="IZ113" s="21"/>
      <c r="JA113" s="21"/>
    </row>
    <row r="114" s="194" customFormat="true" ht="13.8" hidden="false" customHeight="false" outlineLevel="0" collapsed="false">
      <c r="A114" s="90"/>
      <c r="B114" s="91"/>
      <c r="C114" s="92"/>
      <c r="D114" s="90"/>
      <c r="E114" s="93"/>
      <c r="F114" s="92"/>
      <c r="G114" s="92"/>
      <c r="H114" s="92"/>
      <c r="I114" s="92"/>
      <c r="J114" s="92"/>
      <c r="K114" s="92"/>
      <c r="L114" s="92"/>
      <c r="M114" s="93"/>
      <c r="N114" s="92"/>
      <c r="O114" s="93"/>
      <c r="P114" s="93"/>
      <c r="Q114" s="92"/>
      <c r="R114" s="92"/>
      <c r="S114" s="92"/>
      <c r="T114" s="92"/>
      <c r="U114" s="92"/>
      <c r="V114" s="92"/>
      <c r="W114" s="92"/>
      <c r="X114" s="92"/>
      <c r="Y114" s="94"/>
      <c r="Z114" s="92"/>
      <c r="AA114" s="92"/>
      <c r="AB114" s="92"/>
      <c r="AC114" s="92"/>
      <c r="AD114" s="95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6"/>
      <c r="AQ114" s="96"/>
      <c r="AR114" s="96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W114" s="21"/>
      <c r="IX114" s="21"/>
      <c r="IY114" s="21"/>
      <c r="IZ114" s="21"/>
      <c r="JA114" s="21"/>
    </row>
    <row r="115" s="194" customFormat="true" ht="13.8" hidden="false" customHeight="false" outlineLevel="0" collapsed="false">
      <c r="A115" s="90"/>
      <c r="B115" s="91"/>
      <c r="C115" s="92"/>
      <c r="D115" s="90"/>
      <c r="E115" s="93"/>
      <c r="F115" s="92"/>
      <c r="G115" s="92"/>
      <c r="H115" s="92"/>
      <c r="I115" s="92"/>
      <c r="J115" s="92"/>
      <c r="K115" s="92"/>
      <c r="L115" s="92"/>
      <c r="M115" s="93"/>
      <c r="N115" s="92"/>
      <c r="O115" s="93"/>
      <c r="P115" s="93"/>
      <c r="Q115" s="92"/>
      <c r="R115" s="92"/>
      <c r="S115" s="92"/>
      <c r="T115" s="92"/>
      <c r="U115" s="92"/>
      <c r="V115" s="92"/>
      <c r="W115" s="92"/>
      <c r="X115" s="92"/>
      <c r="Y115" s="94"/>
      <c r="Z115" s="92"/>
      <c r="AA115" s="92"/>
      <c r="AB115" s="92"/>
      <c r="AC115" s="92"/>
      <c r="AD115" s="95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6"/>
      <c r="AQ115" s="96"/>
      <c r="AR115" s="96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W115" s="21"/>
      <c r="IX115" s="21"/>
      <c r="IY115" s="21"/>
      <c r="IZ115" s="21"/>
      <c r="JA115" s="21"/>
    </row>
    <row r="116" s="194" customFormat="true" ht="13.8" hidden="false" customHeight="false" outlineLevel="0" collapsed="false">
      <c r="A116" s="90"/>
      <c r="B116" s="91"/>
      <c r="C116" s="92"/>
      <c r="D116" s="90"/>
      <c r="E116" s="93"/>
      <c r="F116" s="92"/>
      <c r="G116" s="92"/>
      <c r="H116" s="92"/>
      <c r="I116" s="92"/>
      <c r="J116" s="92"/>
      <c r="K116" s="92"/>
      <c r="L116" s="92"/>
      <c r="M116" s="93"/>
      <c r="N116" s="92"/>
      <c r="O116" s="93"/>
      <c r="P116" s="93"/>
      <c r="Q116" s="92"/>
      <c r="R116" s="92"/>
      <c r="S116" s="92"/>
      <c r="T116" s="92"/>
      <c r="U116" s="92"/>
      <c r="V116" s="92"/>
      <c r="W116" s="92"/>
      <c r="X116" s="92"/>
      <c r="Y116" s="94"/>
      <c r="Z116" s="92"/>
      <c r="AA116" s="92"/>
      <c r="AB116" s="92"/>
      <c r="AC116" s="92"/>
      <c r="AD116" s="95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6"/>
      <c r="AQ116" s="96"/>
      <c r="AR116" s="96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90"/>
      <c r="GA116" s="90"/>
      <c r="GB116" s="90"/>
      <c r="GC116" s="90"/>
      <c r="GD116" s="90"/>
      <c r="GE116" s="90"/>
      <c r="GF116" s="90"/>
      <c r="GG116" s="90"/>
      <c r="GH116" s="90"/>
      <c r="GI116" s="90"/>
      <c r="GJ116" s="90"/>
      <c r="GK116" s="90"/>
      <c r="GL116" s="90"/>
      <c r="GM116" s="90"/>
      <c r="GN116" s="90"/>
      <c r="GO116" s="90"/>
      <c r="GP116" s="90"/>
      <c r="GQ116" s="90"/>
      <c r="GR116" s="90"/>
      <c r="GS116" s="90"/>
      <c r="GT116" s="90"/>
      <c r="GU116" s="90"/>
      <c r="GV116" s="90"/>
      <c r="GW116" s="90"/>
      <c r="GX116" s="90"/>
      <c r="GY116" s="90"/>
      <c r="GZ116" s="90"/>
      <c r="HA116" s="90"/>
      <c r="HB116" s="90"/>
      <c r="HC116" s="90"/>
      <c r="HD116" s="90"/>
      <c r="HE116" s="90"/>
      <c r="HF116" s="90"/>
      <c r="HG116" s="90"/>
      <c r="HH116" s="90"/>
      <c r="HI116" s="90"/>
      <c r="HJ116" s="90"/>
      <c r="HK116" s="90"/>
      <c r="HL116" s="90"/>
      <c r="HM116" s="90"/>
      <c r="HN116" s="90"/>
      <c r="HO116" s="90"/>
      <c r="HP116" s="90"/>
      <c r="HQ116" s="90"/>
      <c r="HR116" s="90"/>
      <c r="HS116" s="90"/>
      <c r="HT116" s="90"/>
      <c r="HU116" s="90"/>
      <c r="HV116" s="90"/>
      <c r="HW116" s="90"/>
      <c r="HX116" s="90"/>
      <c r="HY116" s="90"/>
      <c r="HZ116" s="90"/>
      <c r="IA116" s="90"/>
      <c r="IB116" s="90"/>
      <c r="IC116" s="90"/>
      <c r="ID116" s="90"/>
      <c r="IE116" s="90"/>
      <c r="IF116" s="90"/>
      <c r="IG116" s="90"/>
      <c r="IH116" s="90"/>
      <c r="II116" s="90"/>
      <c r="IJ116" s="90"/>
      <c r="IK116" s="90"/>
      <c r="IL116" s="90"/>
      <c r="IM116" s="90"/>
      <c r="IN116" s="90"/>
      <c r="IO116" s="90"/>
      <c r="IP116" s="90"/>
      <c r="IQ116" s="90"/>
      <c r="IR116" s="90"/>
      <c r="IS116" s="90"/>
      <c r="IT116" s="90"/>
      <c r="IU116" s="90"/>
      <c r="IW116" s="21"/>
      <c r="IX116" s="21"/>
      <c r="IY116" s="21"/>
      <c r="IZ116" s="21"/>
      <c r="JA116" s="21"/>
    </row>
    <row r="117" s="194" customFormat="true" ht="13.8" hidden="false" customHeight="false" outlineLevel="0" collapsed="false">
      <c r="A117" s="90"/>
      <c r="B117" s="91"/>
      <c r="C117" s="92"/>
      <c r="D117" s="90"/>
      <c r="E117" s="93"/>
      <c r="F117" s="92"/>
      <c r="G117" s="92"/>
      <c r="H117" s="92"/>
      <c r="I117" s="92"/>
      <c r="J117" s="92"/>
      <c r="K117" s="92"/>
      <c r="L117" s="92"/>
      <c r="M117" s="93"/>
      <c r="N117" s="92"/>
      <c r="O117" s="93"/>
      <c r="P117" s="93"/>
      <c r="Q117" s="92"/>
      <c r="R117" s="92"/>
      <c r="S117" s="92"/>
      <c r="T117" s="92"/>
      <c r="U117" s="92"/>
      <c r="V117" s="92"/>
      <c r="W117" s="92"/>
      <c r="X117" s="92"/>
      <c r="Y117" s="94"/>
      <c r="Z117" s="92"/>
      <c r="AA117" s="92"/>
      <c r="AB117" s="92"/>
      <c r="AC117" s="92"/>
      <c r="AD117" s="95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6"/>
      <c r="AQ117" s="96"/>
      <c r="AR117" s="96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90"/>
      <c r="GA117" s="90"/>
      <c r="GB117" s="90"/>
      <c r="GC117" s="90"/>
      <c r="GD117" s="90"/>
      <c r="GE117" s="90"/>
      <c r="GF117" s="90"/>
      <c r="GG117" s="90"/>
      <c r="GH117" s="90"/>
      <c r="GI117" s="90"/>
      <c r="GJ117" s="90"/>
      <c r="GK117" s="90"/>
      <c r="GL117" s="90"/>
      <c r="GM117" s="90"/>
      <c r="GN117" s="90"/>
      <c r="GO117" s="90"/>
      <c r="GP117" s="90"/>
      <c r="GQ117" s="90"/>
      <c r="GR117" s="90"/>
      <c r="GS117" s="90"/>
      <c r="GT117" s="90"/>
      <c r="GU117" s="90"/>
      <c r="GV117" s="90"/>
      <c r="GW117" s="90"/>
      <c r="GX117" s="90"/>
      <c r="GY117" s="90"/>
      <c r="GZ117" s="90"/>
      <c r="HA117" s="90"/>
      <c r="HB117" s="90"/>
      <c r="HC117" s="90"/>
      <c r="HD117" s="90"/>
      <c r="HE117" s="90"/>
      <c r="HF117" s="90"/>
      <c r="HG117" s="90"/>
      <c r="HH117" s="90"/>
      <c r="HI117" s="90"/>
      <c r="HJ117" s="90"/>
      <c r="HK117" s="90"/>
      <c r="HL117" s="90"/>
      <c r="HM117" s="90"/>
      <c r="HN117" s="90"/>
      <c r="HO117" s="90"/>
      <c r="HP117" s="90"/>
      <c r="HQ117" s="90"/>
      <c r="HR117" s="90"/>
      <c r="HS117" s="90"/>
      <c r="HT117" s="90"/>
      <c r="HU117" s="90"/>
      <c r="HV117" s="90"/>
      <c r="HW117" s="90"/>
      <c r="HX117" s="90"/>
      <c r="HY117" s="90"/>
      <c r="HZ117" s="90"/>
      <c r="IA117" s="90"/>
      <c r="IB117" s="90"/>
      <c r="IC117" s="90"/>
      <c r="ID117" s="90"/>
      <c r="IE117" s="90"/>
      <c r="IF117" s="90"/>
      <c r="IG117" s="90"/>
      <c r="IH117" s="90"/>
      <c r="II117" s="90"/>
      <c r="IJ117" s="90"/>
      <c r="IK117" s="90"/>
      <c r="IL117" s="90"/>
      <c r="IM117" s="90"/>
      <c r="IN117" s="90"/>
      <c r="IO117" s="90"/>
      <c r="IP117" s="90"/>
      <c r="IQ117" s="90"/>
      <c r="IR117" s="90"/>
      <c r="IS117" s="90"/>
      <c r="IT117" s="90"/>
      <c r="IU117" s="90"/>
      <c r="IW117" s="21"/>
      <c r="IX117" s="21"/>
      <c r="IY117" s="21"/>
      <c r="IZ117" s="21"/>
      <c r="JA117" s="21"/>
    </row>
    <row r="118" s="193" customFormat="true" ht="13.8" hidden="false" customHeight="false" outlineLevel="0" collapsed="false">
      <c r="A118" s="90"/>
      <c r="B118" s="91"/>
      <c r="C118" s="92"/>
      <c r="D118" s="90"/>
      <c r="E118" s="93"/>
      <c r="F118" s="92"/>
      <c r="G118" s="92"/>
      <c r="H118" s="92"/>
      <c r="I118" s="92"/>
      <c r="J118" s="92"/>
      <c r="K118" s="92"/>
      <c r="L118" s="92"/>
      <c r="M118" s="93"/>
      <c r="N118" s="92"/>
      <c r="O118" s="93"/>
      <c r="P118" s="93"/>
      <c r="Q118" s="92"/>
      <c r="R118" s="92"/>
      <c r="S118" s="92"/>
      <c r="T118" s="92"/>
      <c r="U118" s="92"/>
      <c r="V118" s="92"/>
      <c r="W118" s="92"/>
      <c r="X118" s="92"/>
      <c r="Y118" s="94"/>
      <c r="Z118" s="92"/>
      <c r="AA118" s="92"/>
      <c r="AB118" s="92"/>
      <c r="AC118" s="92"/>
      <c r="AD118" s="95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6"/>
      <c r="AQ118" s="96"/>
      <c r="AR118" s="96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90"/>
      <c r="GA118" s="90"/>
      <c r="GB118" s="90"/>
      <c r="GC118" s="90"/>
      <c r="GD118" s="90"/>
      <c r="GE118" s="90"/>
      <c r="GF118" s="90"/>
      <c r="GG118" s="90"/>
      <c r="GH118" s="90"/>
      <c r="GI118" s="90"/>
      <c r="GJ118" s="90"/>
      <c r="GK118" s="90"/>
      <c r="GL118" s="90"/>
      <c r="GM118" s="90"/>
      <c r="GN118" s="90"/>
      <c r="GO118" s="90"/>
      <c r="GP118" s="90"/>
      <c r="GQ118" s="90"/>
      <c r="GR118" s="90"/>
      <c r="GS118" s="90"/>
      <c r="GT118" s="90"/>
      <c r="GU118" s="90"/>
      <c r="GV118" s="90"/>
      <c r="GW118" s="90"/>
      <c r="GX118" s="90"/>
      <c r="GY118" s="90"/>
      <c r="GZ118" s="90"/>
      <c r="HA118" s="90"/>
      <c r="HB118" s="90"/>
      <c r="HC118" s="90"/>
      <c r="HD118" s="90"/>
      <c r="HE118" s="90"/>
      <c r="HF118" s="90"/>
      <c r="HG118" s="90"/>
      <c r="HH118" s="90"/>
      <c r="HI118" s="90"/>
      <c r="HJ118" s="90"/>
      <c r="HK118" s="90"/>
      <c r="HL118" s="90"/>
      <c r="HM118" s="90"/>
      <c r="HN118" s="90"/>
      <c r="HO118" s="90"/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112"/>
      <c r="IW118" s="21"/>
      <c r="IX118" s="21"/>
      <c r="IY118" s="21"/>
      <c r="IZ118" s="21"/>
      <c r="JA118" s="21"/>
    </row>
    <row r="119" s="193" customFormat="true" ht="13.8" hidden="false" customHeight="false" outlineLevel="0" collapsed="false">
      <c r="A119" s="90"/>
      <c r="B119" s="91"/>
      <c r="C119" s="92"/>
      <c r="D119" s="90"/>
      <c r="E119" s="93"/>
      <c r="F119" s="92"/>
      <c r="G119" s="92"/>
      <c r="H119" s="92"/>
      <c r="I119" s="92"/>
      <c r="J119" s="92"/>
      <c r="K119" s="92"/>
      <c r="L119" s="92"/>
      <c r="M119" s="93"/>
      <c r="N119" s="92"/>
      <c r="O119" s="93"/>
      <c r="P119" s="93"/>
      <c r="Q119" s="92"/>
      <c r="R119" s="92"/>
      <c r="S119" s="92"/>
      <c r="T119" s="92"/>
      <c r="U119" s="92"/>
      <c r="V119" s="92"/>
      <c r="W119" s="92"/>
      <c r="X119" s="92"/>
      <c r="Y119" s="94"/>
      <c r="Z119" s="92"/>
      <c r="AA119" s="92"/>
      <c r="AB119" s="92"/>
      <c r="AC119" s="92"/>
      <c r="AD119" s="95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6"/>
      <c r="AQ119" s="96"/>
      <c r="AR119" s="96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21"/>
      <c r="IX119" s="21"/>
      <c r="IY119" s="21"/>
      <c r="IZ119" s="21"/>
      <c r="JA119" s="21"/>
    </row>
    <row r="120" s="193" customFormat="true" ht="13.8" hidden="false" customHeight="false" outlineLevel="0" collapsed="false">
      <c r="A120" s="90"/>
      <c r="B120" s="91"/>
      <c r="C120" s="92"/>
      <c r="D120" s="90"/>
      <c r="E120" s="93"/>
      <c r="F120" s="92"/>
      <c r="G120" s="92"/>
      <c r="H120" s="92"/>
      <c r="I120" s="92"/>
      <c r="J120" s="92"/>
      <c r="K120" s="92"/>
      <c r="L120" s="92"/>
      <c r="M120" s="93"/>
      <c r="N120" s="92"/>
      <c r="O120" s="93"/>
      <c r="P120" s="93"/>
      <c r="Q120" s="92"/>
      <c r="R120" s="92"/>
      <c r="S120" s="92"/>
      <c r="T120" s="92"/>
      <c r="U120" s="92"/>
      <c r="V120" s="92"/>
      <c r="W120" s="92"/>
      <c r="X120" s="92"/>
      <c r="Y120" s="94"/>
      <c r="Z120" s="92"/>
      <c r="AA120" s="92"/>
      <c r="AB120" s="92"/>
      <c r="AC120" s="92"/>
      <c r="AD120" s="95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6"/>
      <c r="AQ120" s="96"/>
      <c r="AR120" s="96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21"/>
      <c r="IX120" s="21"/>
      <c r="IY120" s="21"/>
      <c r="IZ120" s="21"/>
      <c r="JA120" s="21"/>
    </row>
    <row r="121" s="194" customFormat="true" ht="13.8" hidden="false" customHeight="false" outlineLevel="0" collapsed="false">
      <c r="A121" s="90"/>
      <c r="B121" s="91"/>
      <c r="C121" s="92"/>
      <c r="D121" s="90"/>
      <c r="E121" s="93"/>
      <c r="F121" s="92"/>
      <c r="G121" s="92"/>
      <c r="H121" s="92"/>
      <c r="I121" s="92"/>
      <c r="J121" s="92"/>
      <c r="K121" s="92"/>
      <c r="L121" s="92"/>
      <c r="M121" s="93"/>
      <c r="N121" s="92"/>
      <c r="O121" s="93"/>
      <c r="P121" s="93"/>
      <c r="Q121" s="92"/>
      <c r="R121" s="92"/>
      <c r="S121" s="92"/>
      <c r="T121" s="92"/>
      <c r="U121" s="92"/>
      <c r="V121" s="92"/>
      <c r="W121" s="92"/>
      <c r="X121" s="92"/>
      <c r="Y121" s="94"/>
      <c r="Z121" s="92"/>
      <c r="AA121" s="92"/>
      <c r="AB121" s="92"/>
      <c r="AC121" s="92"/>
      <c r="AD121" s="95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6"/>
      <c r="AQ121" s="96"/>
      <c r="AR121" s="96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21"/>
      <c r="IX121" s="21"/>
      <c r="IY121" s="21"/>
      <c r="IZ121" s="21"/>
      <c r="JA121" s="21"/>
    </row>
    <row r="122" s="194" customFormat="true" ht="13.8" hidden="false" customHeight="false" outlineLevel="0" collapsed="false">
      <c r="A122" s="90"/>
      <c r="B122" s="91"/>
      <c r="C122" s="92"/>
      <c r="D122" s="90"/>
      <c r="E122" s="93"/>
      <c r="F122" s="92"/>
      <c r="G122" s="92"/>
      <c r="H122" s="92"/>
      <c r="I122" s="92"/>
      <c r="J122" s="92"/>
      <c r="K122" s="92"/>
      <c r="L122" s="92"/>
      <c r="M122" s="93"/>
      <c r="N122" s="92"/>
      <c r="O122" s="93"/>
      <c r="P122" s="93"/>
      <c r="Q122" s="92"/>
      <c r="R122" s="92"/>
      <c r="S122" s="92"/>
      <c r="T122" s="92"/>
      <c r="U122" s="92"/>
      <c r="V122" s="92"/>
      <c r="W122" s="92"/>
      <c r="X122" s="92"/>
      <c r="Y122" s="94"/>
      <c r="Z122" s="92"/>
      <c r="AA122" s="92"/>
      <c r="AB122" s="92"/>
      <c r="AC122" s="92"/>
      <c r="AD122" s="95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6"/>
      <c r="AQ122" s="96"/>
      <c r="AR122" s="96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21"/>
      <c r="IX122" s="21"/>
      <c r="IY122" s="21"/>
      <c r="IZ122" s="21"/>
      <c r="JA122" s="21"/>
    </row>
    <row r="123" s="194" customFormat="true" ht="13.8" hidden="false" customHeight="false" outlineLevel="0" collapsed="false">
      <c r="A123" s="90"/>
      <c r="B123" s="91"/>
      <c r="C123" s="92"/>
      <c r="D123" s="90"/>
      <c r="E123" s="93"/>
      <c r="F123" s="92"/>
      <c r="G123" s="92"/>
      <c r="H123" s="92"/>
      <c r="I123" s="92"/>
      <c r="J123" s="92"/>
      <c r="K123" s="92"/>
      <c r="L123" s="92"/>
      <c r="M123" s="93"/>
      <c r="N123" s="92"/>
      <c r="O123" s="93"/>
      <c r="P123" s="93"/>
      <c r="Q123" s="92"/>
      <c r="R123" s="92"/>
      <c r="S123" s="92"/>
      <c r="T123" s="92"/>
      <c r="U123" s="92"/>
      <c r="V123" s="92"/>
      <c r="W123" s="92"/>
      <c r="X123" s="92"/>
      <c r="Y123" s="94"/>
      <c r="Z123" s="92"/>
      <c r="AA123" s="92"/>
      <c r="AB123" s="92"/>
      <c r="AC123" s="92"/>
      <c r="AD123" s="95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6"/>
      <c r="AQ123" s="96"/>
      <c r="AR123" s="96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21"/>
      <c r="IX123" s="21"/>
      <c r="IY123" s="21"/>
      <c r="IZ123" s="21"/>
      <c r="JA123" s="21"/>
    </row>
    <row r="124" s="193" customFormat="true" ht="13.8" hidden="false" customHeight="false" outlineLevel="0" collapsed="false">
      <c r="A124" s="90"/>
      <c r="B124" s="91"/>
      <c r="C124" s="92"/>
      <c r="D124" s="90"/>
      <c r="E124" s="93"/>
      <c r="F124" s="92"/>
      <c r="G124" s="92"/>
      <c r="H124" s="92"/>
      <c r="I124" s="92"/>
      <c r="J124" s="92"/>
      <c r="K124" s="92"/>
      <c r="L124" s="92"/>
      <c r="M124" s="93"/>
      <c r="N124" s="92"/>
      <c r="O124" s="93"/>
      <c r="P124" s="93"/>
      <c r="Q124" s="92"/>
      <c r="R124" s="92"/>
      <c r="S124" s="92"/>
      <c r="T124" s="92"/>
      <c r="U124" s="92"/>
      <c r="V124" s="92"/>
      <c r="W124" s="92"/>
      <c r="X124" s="92"/>
      <c r="Y124" s="94"/>
      <c r="Z124" s="92"/>
      <c r="AA124" s="92"/>
      <c r="AB124" s="92"/>
      <c r="AC124" s="92"/>
      <c r="AD124" s="95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6"/>
      <c r="AQ124" s="96"/>
      <c r="AR124" s="96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90"/>
      <c r="GA124" s="90"/>
      <c r="GB124" s="90"/>
      <c r="GC124" s="90"/>
      <c r="GD124" s="90"/>
      <c r="GE124" s="90"/>
      <c r="GF124" s="90"/>
      <c r="GG124" s="90"/>
      <c r="GH124" s="90"/>
      <c r="GI124" s="90"/>
      <c r="GJ124" s="90"/>
      <c r="GK124" s="90"/>
      <c r="GL124" s="90"/>
      <c r="GM124" s="90"/>
      <c r="GN124" s="90"/>
      <c r="GO124" s="90"/>
      <c r="GP124" s="90"/>
      <c r="GQ124" s="90"/>
      <c r="GR124" s="90"/>
      <c r="GS124" s="90"/>
      <c r="GT124" s="90"/>
      <c r="GU124" s="90"/>
      <c r="GV124" s="90"/>
      <c r="GW124" s="90"/>
      <c r="GX124" s="90"/>
      <c r="GY124" s="90"/>
      <c r="GZ124" s="90"/>
      <c r="HA124" s="90"/>
      <c r="HB124" s="90"/>
      <c r="HC124" s="90"/>
      <c r="HD124" s="90"/>
      <c r="HE124" s="90"/>
      <c r="HF124" s="90"/>
      <c r="HG124" s="90"/>
      <c r="HH124" s="90"/>
      <c r="HI124" s="90"/>
      <c r="HJ124" s="90"/>
      <c r="HK124" s="90"/>
      <c r="HL124" s="90"/>
      <c r="HM124" s="90"/>
      <c r="HN124" s="90"/>
      <c r="HO124" s="90"/>
      <c r="HP124" s="90"/>
      <c r="HQ124" s="90"/>
      <c r="HR124" s="90"/>
      <c r="HS124" s="90"/>
      <c r="HT124" s="90"/>
      <c r="HU124" s="90"/>
      <c r="HV124" s="90"/>
      <c r="HW124" s="90"/>
      <c r="HX124" s="90"/>
      <c r="HY124" s="90"/>
      <c r="HZ124" s="90"/>
      <c r="IA124" s="90"/>
      <c r="IB124" s="90"/>
      <c r="IC124" s="90"/>
      <c r="ID124" s="90"/>
      <c r="IE124" s="90"/>
      <c r="IF124" s="90"/>
      <c r="IG124" s="90"/>
      <c r="IH124" s="90"/>
      <c r="II124" s="90"/>
      <c r="IJ124" s="90"/>
      <c r="IK124" s="90"/>
      <c r="IL124" s="90"/>
      <c r="IM124" s="90"/>
      <c r="IN124" s="90"/>
      <c r="IO124" s="90"/>
      <c r="IP124" s="90"/>
      <c r="IQ124" s="90"/>
      <c r="IR124" s="90"/>
      <c r="IS124" s="90"/>
      <c r="IT124" s="90"/>
      <c r="IU124" s="90"/>
      <c r="IV124" s="90"/>
      <c r="IW124" s="21"/>
      <c r="IX124" s="21"/>
      <c r="IY124" s="21"/>
      <c r="IZ124" s="21"/>
      <c r="JA124" s="21"/>
    </row>
    <row r="125" s="194" customFormat="true" ht="13.8" hidden="false" customHeight="false" outlineLevel="0" collapsed="false">
      <c r="A125" s="90"/>
      <c r="B125" s="91"/>
      <c r="C125" s="92"/>
      <c r="D125" s="90"/>
      <c r="E125" s="93"/>
      <c r="F125" s="92"/>
      <c r="G125" s="92"/>
      <c r="H125" s="92"/>
      <c r="I125" s="92"/>
      <c r="J125" s="92"/>
      <c r="K125" s="92"/>
      <c r="L125" s="92"/>
      <c r="M125" s="93"/>
      <c r="N125" s="92"/>
      <c r="O125" s="93"/>
      <c r="P125" s="93"/>
      <c r="Q125" s="92"/>
      <c r="R125" s="92"/>
      <c r="S125" s="92"/>
      <c r="T125" s="92"/>
      <c r="U125" s="92"/>
      <c r="V125" s="92"/>
      <c r="W125" s="92"/>
      <c r="X125" s="92"/>
      <c r="Y125" s="94"/>
      <c r="Z125" s="92"/>
      <c r="AA125" s="92"/>
      <c r="AB125" s="92"/>
      <c r="AC125" s="92"/>
      <c r="AD125" s="95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6"/>
      <c r="AQ125" s="96"/>
      <c r="AR125" s="96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21"/>
      <c r="IX125" s="21"/>
      <c r="IY125" s="21"/>
      <c r="IZ125" s="21"/>
      <c r="JA125" s="21"/>
    </row>
    <row r="126" s="193" customFormat="true" ht="13.8" hidden="false" customHeight="false" outlineLevel="0" collapsed="false">
      <c r="A126" s="90"/>
      <c r="B126" s="91"/>
      <c r="C126" s="92"/>
      <c r="D126" s="90"/>
      <c r="E126" s="93"/>
      <c r="F126" s="92"/>
      <c r="G126" s="92"/>
      <c r="H126" s="92"/>
      <c r="I126" s="92"/>
      <c r="J126" s="92"/>
      <c r="K126" s="92"/>
      <c r="L126" s="92"/>
      <c r="M126" s="93"/>
      <c r="N126" s="92"/>
      <c r="O126" s="93"/>
      <c r="P126" s="93"/>
      <c r="Q126" s="92"/>
      <c r="R126" s="92"/>
      <c r="S126" s="92"/>
      <c r="T126" s="92"/>
      <c r="U126" s="92"/>
      <c r="V126" s="92"/>
      <c r="W126" s="92"/>
      <c r="X126" s="92"/>
      <c r="Y126" s="94"/>
      <c r="Z126" s="92"/>
      <c r="AA126" s="92"/>
      <c r="AB126" s="92"/>
      <c r="AC126" s="92"/>
      <c r="AD126" s="95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6"/>
      <c r="AQ126" s="96"/>
      <c r="AR126" s="96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21"/>
      <c r="IX126" s="21"/>
      <c r="IY126" s="21"/>
      <c r="IZ126" s="21"/>
      <c r="JA126" s="21"/>
    </row>
    <row r="127" s="112" customFormat="true" ht="13.8" hidden="false" customHeight="false" outlineLevel="0" collapsed="false">
      <c r="A127" s="90"/>
      <c r="B127" s="91"/>
      <c r="C127" s="92"/>
      <c r="D127" s="90"/>
      <c r="E127" s="93"/>
      <c r="F127" s="92"/>
      <c r="G127" s="92"/>
      <c r="H127" s="92"/>
      <c r="I127" s="92"/>
      <c r="J127" s="92"/>
      <c r="K127" s="92"/>
      <c r="L127" s="92"/>
      <c r="M127" s="93"/>
      <c r="N127" s="92"/>
      <c r="O127" s="93"/>
      <c r="P127" s="93"/>
      <c r="Q127" s="92"/>
      <c r="R127" s="92"/>
      <c r="S127" s="92"/>
      <c r="T127" s="92"/>
      <c r="U127" s="92"/>
      <c r="V127" s="92"/>
      <c r="W127" s="92"/>
      <c r="X127" s="92"/>
      <c r="Y127" s="94"/>
      <c r="Z127" s="92"/>
      <c r="AA127" s="92"/>
      <c r="AB127" s="92"/>
      <c r="AC127" s="92"/>
      <c r="AD127" s="95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6"/>
      <c r="AQ127" s="96"/>
      <c r="AR127" s="96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21"/>
      <c r="IX127" s="21"/>
      <c r="IY127" s="21"/>
      <c r="IZ127" s="21"/>
      <c r="JA127" s="21"/>
    </row>
    <row r="151" s="21" customFormat="true" ht="13.8" hidden="false" customHeight="false" outlineLevel="0" collapsed="false">
      <c r="A151" s="90"/>
      <c r="B151" s="91"/>
      <c r="C151" s="92"/>
      <c r="D151" s="90"/>
      <c r="E151" s="93"/>
      <c r="F151" s="92"/>
      <c r="G151" s="92"/>
      <c r="H151" s="92"/>
      <c r="I151" s="92"/>
      <c r="J151" s="92"/>
      <c r="K151" s="92"/>
      <c r="L151" s="92"/>
      <c r="M151" s="93"/>
      <c r="N151" s="92"/>
      <c r="O151" s="93"/>
      <c r="P151" s="93"/>
      <c r="Q151" s="92"/>
      <c r="R151" s="92"/>
      <c r="S151" s="92"/>
      <c r="T151" s="92"/>
      <c r="U151" s="92"/>
      <c r="V151" s="92"/>
      <c r="W151" s="92"/>
      <c r="X151" s="92"/>
      <c r="Y151" s="94"/>
      <c r="Z151" s="92"/>
      <c r="AA151" s="92"/>
      <c r="AB151" s="92"/>
      <c r="AC151" s="92"/>
      <c r="AD151" s="95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6"/>
      <c r="AQ151" s="96"/>
      <c r="AR151" s="96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</row>
    <row r="152" s="21" customFormat="true" ht="13.8" hidden="false" customHeight="false" outlineLevel="0" collapsed="false">
      <c r="A152" s="90"/>
      <c r="B152" s="91"/>
      <c r="C152" s="92"/>
      <c r="D152" s="90"/>
      <c r="E152" s="93"/>
      <c r="F152" s="92"/>
      <c r="G152" s="92"/>
      <c r="H152" s="92"/>
      <c r="I152" s="92"/>
      <c r="J152" s="92"/>
      <c r="K152" s="92"/>
      <c r="L152" s="92"/>
      <c r="M152" s="93"/>
      <c r="N152" s="92"/>
      <c r="O152" s="93"/>
      <c r="P152" s="93"/>
      <c r="Q152" s="92"/>
      <c r="R152" s="92"/>
      <c r="S152" s="92"/>
      <c r="T152" s="92"/>
      <c r="U152" s="92"/>
      <c r="V152" s="92"/>
      <c r="W152" s="92"/>
      <c r="X152" s="92"/>
      <c r="Y152" s="94"/>
      <c r="Z152" s="92"/>
      <c r="AA152" s="92"/>
      <c r="AB152" s="92"/>
      <c r="AC152" s="92"/>
      <c r="AD152" s="95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6"/>
      <c r="AQ152" s="96"/>
      <c r="AR152" s="96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</row>
    <row r="153" s="21" customFormat="true" ht="13.8" hidden="false" customHeight="false" outlineLevel="0" collapsed="false">
      <c r="A153" s="90"/>
      <c r="B153" s="91"/>
      <c r="C153" s="92"/>
      <c r="D153" s="90"/>
      <c r="E153" s="93"/>
      <c r="F153" s="92"/>
      <c r="G153" s="92"/>
      <c r="H153" s="92"/>
      <c r="I153" s="92"/>
      <c r="J153" s="92"/>
      <c r="K153" s="92"/>
      <c r="L153" s="92"/>
      <c r="M153" s="93"/>
      <c r="N153" s="92"/>
      <c r="O153" s="93"/>
      <c r="P153" s="93"/>
      <c r="Q153" s="92"/>
      <c r="R153" s="92"/>
      <c r="S153" s="92"/>
      <c r="T153" s="92"/>
      <c r="U153" s="92"/>
      <c r="V153" s="92"/>
      <c r="W153" s="92"/>
      <c r="X153" s="92"/>
      <c r="Y153" s="94"/>
      <c r="Z153" s="92"/>
      <c r="AA153" s="92"/>
      <c r="AB153" s="92"/>
      <c r="AC153" s="92"/>
      <c r="AD153" s="95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6"/>
      <c r="AQ153" s="96"/>
      <c r="AR153" s="96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</row>
    <row r="154" s="21" customFormat="true" ht="13.8" hidden="false" customHeight="false" outlineLevel="0" collapsed="false">
      <c r="A154" s="90"/>
      <c r="B154" s="91"/>
      <c r="C154" s="92"/>
      <c r="D154" s="90"/>
      <c r="E154" s="93"/>
      <c r="F154" s="92"/>
      <c r="G154" s="92"/>
      <c r="H154" s="92"/>
      <c r="I154" s="92"/>
      <c r="J154" s="92"/>
      <c r="K154" s="92"/>
      <c r="L154" s="92"/>
      <c r="M154" s="93"/>
      <c r="N154" s="92"/>
      <c r="O154" s="93"/>
      <c r="P154" s="93"/>
      <c r="Q154" s="92"/>
      <c r="R154" s="92"/>
      <c r="S154" s="92"/>
      <c r="T154" s="92"/>
      <c r="U154" s="92"/>
      <c r="V154" s="92"/>
      <c r="W154" s="92"/>
      <c r="X154" s="92"/>
      <c r="Y154" s="94"/>
      <c r="Z154" s="92"/>
      <c r="AA154" s="92"/>
      <c r="AB154" s="92"/>
      <c r="AC154" s="92"/>
      <c r="AD154" s="95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6"/>
      <c r="AQ154" s="96"/>
      <c r="AR154" s="96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90"/>
      <c r="GA154" s="90"/>
      <c r="GB154" s="90"/>
      <c r="GC154" s="90"/>
      <c r="GD154" s="90"/>
      <c r="GE154" s="90"/>
      <c r="GF154" s="90"/>
      <c r="GG154" s="90"/>
      <c r="GH154" s="90"/>
      <c r="GI154" s="90"/>
      <c r="GJ154" s="90"/>
      <c r="GK154" s="90"/>
      <c r="GL154" s="90"/>
      <c r="GM154" s="90"/>
      <c r="GN154" s="90"/>
      <c r="GO154" s="90"/>
      <c r="GP154" s="90"/>
      <c r="GQ154" s="90"/>
      <c r="GR154" s="90"/>
      <c r="GS154" s="90"/>
      <c r="GT154" s="90"/>
      <c r="GU154" s="90"/>
      <c r="GV154" s="90"/>
      <c r="GW154" s="90"/>
      <c r="GX154" s="90"/>
      <c r="GY154" s="90"/>
      <c r="GZ154" s="90"/>
      <c r="HA154" s="90"/>
      <c r="HB154" s="90"/>
      <c r="HC154" s="90"/>
      <c r="HD154" s="90"/>
      <c r="HE154" s="90"/>
      <c r="HF154" s="90"/>
      <c r="HG154" s="90"/>
      <c r="HH154" s="90"/>
      <c r="HI154" s="90"/>
      <c r="HJ154" s="90"/>
      <c r="HK154" s="90"/>
      <c r="HL154" s="90"/>
      <c r="HM154" s="90"/>
      <c r="HN154" s="90"/>
      <c r="HO154" s="90"/>
      <c r="HP154" s="90"/>
      <c r="HQ154" s="90"/>
      <c r="HR154" s="90"/>
      <c r="HS154" s="90"/>
      <c r="HT154" s="90"/>
      <c r="HU154" s="90"/>
      <c r="HV154" s="90"/>
      <c r="HW154" s="90"/>
      <c r="HX154" s="90"/>
      <c r="HY154" s="90"/>
      <c r="HZ154" s="90"/>
      <c r="IA154" s="90"/>
      <c r="IB154" s="90"/>
      <c r="IC154" s="90"/>
      <c r="ID154" s="90"/>
      <c r="IE154" s="90"/>
      <c r="IF154" s="90"/>
      <c r="IG154" s="90"/>
      <c r="IH154" s="90"/>
      <c r="II154" s="90"/>
      <c r="IJ154" s="90"/>
      <c r="IK154" s="90"/>
      <c r="IL154" s="90"/>
      <c r="IM154" s="90"/>
      <c r="IN154" s="90"/>
      <c r="IO154" s="90"/>
      <c r="IP154" s="90"/>
      <c r="IQ154" s="90"/>
      <c r="IR154" s="90"/>
      <c r="IS154" s="90"/>
      <c r="IT154" s="90"/>
      <c r="IU154" s="90"/>
      <c r="IV154" s="90"/>
    </row>
    <row r="155" s="21" customFormat="true" ht="13.8" hidden="false" customHeight="false" outlineLevel="0" collapsed="false">
      <c r="A155" s="90"/>
      <c r="B155" s="91"/>
      <c r="C155" s="92"/>
      <c r="D155" s="90"/>
      <c r="E155" s="93"/>
      <c r="F155" s="92"/>
      <c r="G155" s="92"/>
      <c r="H155" s="92"/>
      <c r="I155" s="92"/>
      <c r="J155" s="92"/>
      <c r="K155" s="92"/>
      <c r="L155" s="92"/>
      <c r="M155" s="93"/>
      <c r="N155" s="92"/>
      <c r="O155" s="93"/>
      <c r="P155" s="93"/>
      <c r="Q155" s="92"/>
      <c r="R155" s="92"/>
      <c r="S155" s="92"/>
      <c r="T155" s="92"/>
      <c r="U155" s="92"/>
      <c r="V155" s="92"/>
      <c r="W155" s="92"/>
      <c r="X155" s="92"/>
      <c r="Y155" s="94"/>
      <c r="Z155" s="92"/>
      <c r="AA155" s="92"/>
      <c r="AB155" s="92"/>
      <c r="AC155" s="92"/>
      <c r="AD155" s="95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6"/>
      <c r="AQ155" s="96"/>
      <c r="AR155" s="96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</row>
    <row r="156" s="21" customFormat="true" ht="13.8" hidden="false" customHeight="false" outlineLevel="0" collapsed="false">
      <c r="A156" s="90"/>
      <c r="B156" s="91"/>
      <c r="C156" s="92"/>
      <c r="D156" s="90"/>
      <c r="E156" s="93"/>
      <c r="F156" s="92"/>
      <c r="G156" s="92"/>
      <c r="H156" s="92"/>
      <c r="I156" s="92"/>
      <c r="J156" s="92"/>
      <c r="K156" s="92"/>
      <c r="L156" s="92"/>
      <c r="M156" s="93"/>
      <c r="N156" s="92"/>
      <c r="O156" s="93"/>
      <c r="P156" s="93"/>
      <c r="Q156" s="92"/>
      <c r="R156" s="92"/>
      <c r="S156" s="92"/>
      <c r="T156" s="92"/>
      <c r="U156" s="92"/>
      <c r="V156" s="92"/>
      <c r="W156" s="92"/>
      <c r="X156" s="92"/>
      <c r="Y156" s="94"/>
      <c r="Z156" s="92"/>
      <c r="AA156" s="92"/>
      <c r="AB156" s="92"/>
      <c r="AC156" s="92"/>
      <c r="AD156" s="95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6"/>
      <c r="AQ156" s="96"/>
      <c r="AR156" s="96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</row>
    <row r="157" s="21" customFormat="true" ht="13.8" hidden="false" customHeight="false" outlineLevel="0" collapsed="false">
      <c r="A157" s="90"/>
      <c r="B157" s="91"/>
      <c r="C157" s="92"/>
      <c r="D157" s="90"/>
      <c r="E157" s="93"/>
      <c r="F157" s="92"/>
      <c r="G157" s="92"/>
      <c r="H157" s="92"/>
      <c r="I157" s="92"/>
      <c r="J157" s="92"/>
      <c r="K157" s="92"/>
      <c r="L157" s="92"/>
      <c r="M157" s="93"/>
      <c r="N157" s="92"/>
      <c r="O157" s="93"/>
      <c r="P157" s="93"/>
      <c r="Q157" s="92"/>
      <c r="R157" s="92"/>
      <c r="S157" s="92"/>
      <c r="T157" s="92"/>
      <c r="U157" s="92"/>
      <c r="V157" s="92"/>
      <c r="W157" s="92"/>
      <c r="X157" s="92"/>
      <c r="Y157" s="94"/>
      <c r="Z157" s="92"/>
      <c r="AA157" s="92"/>
      <c r="AB157" s="92"/>
      <c r="AC157" s="92"/>
      <c r="AD157" s="95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6"/>
      <c r="AQ157" s="96"/>
      <c r="AR157" s="96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</row>
    <row r="158" s="21" customFormat="true" ht="13.8" hidden="false" customHeight="false" outlineLevel="0" collapsed="false">
      <c r="A158" s="90"/>
      <c r="B158" s="91"/>
      <c r="C158" s="92"/>
      <c r="D158" s="90"/>
      <c r="E158" s="93"/>
      <c r="F158" s="92"/>
      <c r="G158" s="92"/>
      <c r="H158" s="92"/>
      <c r="I158" s="92"/>
      <c r="J158" s="92"/>
      <c r="K158" s="92"/>
      <c r="L158" s="92"/>
      <c r="M158" s="93"/>
      <c r="N158" s="92"/>
      <c r="O158" s="93"/>
      <c r="P158" s="93"/>
      <c r="Q158" s="92"/>
      <c r="R158" s="92"/>
      <c r="S158" s="92"/>
      <c r="T158" s="92"/>
      <c r="U158" s="92"/>
      <c r="V158" s="92"/>
      <c r="W158" s="92"/>
      <c r="X158" s="92"/>
      <c r="Y158" s="94"/>
      <c r="Z158" s="92"/>
      <c r="AA158" s="92"/>
      <c r="AB158" s="92"/>
      <c r="AC158" s="92"/>
      <c r="AD158" s="95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6"/>
      <c r="AQ158" s="96"/>
      <c r="AR158" s="96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</row>
    <row r="159" s="21" customFormat="true" ht="13.8" hidden="false" customHeight="false" outlineLevel="0" collapsed="false">
      <c r="A159" s="90"/>
      <c r="B159" s="91"/>
      <c r="C159" s="92"/>
      <c r="D159" s="90"/>
      <c r="E159" s="93"/>
      <c r="F159" s="92"/>
      <c r="G159" s="92"/>
      <c r="H159" s="92"/>
      <c r="I159" s="92"/>
      <c r="J159" s="92"/>
      <c r="K159" s="92"/>
      <c r="L159" s="92"/>
      <c r="M159" s="93"/>
      <c r="N159" s="92"/>
      <c r="O159" s="93"/>
      <c r="P159" s="93"/>
      <c r="Q159" s="92"/>
      <c r="R159" s="92"/>
      <c r="S159" s="92"/>
      <c r="T159" s="92"/>
      <c r="U159" s="92"/>
      <c r="V159" s="92"/>
      <c r="W159" s="92"/>
      <c r="X159" s="92"/>
      <c r="Y159" s="94"/>
      <c r="Z159" s="92"/>
      <c r="AA159" s="92"/>
      <c r="AB159" s="92"/>
      <c r="AC159" s="92"/>
      <c r="AD159" s="95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6"/>
      <c r="AQ159" s="96"/>
      <c r="AR159" s="96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</row>
    <row r="160" s="21" customFormat="true" ht="13.8" hidden="false" customHeight="false" outlineLevel="0" collapsed="false">
      <c r="A160" s="90"/>
      <c r="B160" s="91"/>
      <c r="C160" s="92"/>
      <c r="D160" s="90"/>
      <c r="E160" s="93"/>
      <c r="F160" s="92"/>
      <c r="G160" s="92"/>
      <c r="H160" s="92"/>
      <c r="I160" s="92"/>
      <c r="J160" s="92"/>
      <c r="K160" s="92"/>
      <c r="L160" s="92"/>
      <c r="M160" s="93"/>
      <c r="N160" s="92"/>
      <c r="O160" s="93"/>
      <c r="P160" s="93"/>
      <c r="Q160" s="92"/>
      <c r="R160" s="92"/>
      <c r="S160" s="92"/>
      <c r="T160" s="92"/>
      <c r="U160" s="92"/>
      <c r="V160" s="92"/>
      <c r="W160" s="92"/>
      <c r="X160" s="92"/>
      <c r="Y160" s="94"/>
      <c r="Z160" s="92"/>
      <c r="AA160" s="92"/>
      <c r="AB160" s="92"/>
      <c r="AC160" s="92"/>
      <c r="AD160" s="95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6"/>
      <c r="AQ160" s="96"/>
      <c r="AR160" s="96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90"/>
      <c r="GA160" s="90"/>
      <c r="GB160" s="90"/>
      <c r="GC160" s="90"/>
      <c r="GD160" s="90"/>
      <c r="GE160" s="90"/>
      <c r="GF160" s="90"/>
      <c r="GG160" s="90"/>
      <c r="GH160" s="90"/>
      <c r="GI160" s="90"/>
      <c r="GJ160" s="90"/>
      <c r="GK160" s="90"/>
      <c r="GL160" s="90"/>
      <c r="GM160" s="90"/>
      <c r="GN160" s="90"/>
      <c r="GO160" s="90"/>
      <c r="GP160" s="90"/>
      <c r="GQ160" s="90"/>
      <c r="GR160" s="90"/>
      <c r="GS160" s="90"/>
      <c r="GT160" s="90"/>
      <c r="GU160" s="90"/>
      <c r="GV160" s="90"/>
      <c r="GW160" s="90"/>
      <c r="GX160" s="90"/>
      <c r="GY160" s="90"/>
      <c r="GZ160" s="90"/>
      <c r="HA160" s="90"/>
      <c r="HB160" s="90"/>
      <c r="HC160" s="90"/>
      <c r="HD160" s="90"/>
      <c r="HE160" s="90"/>
      <c r="HF160" s="90"/>
      <c r="HG160" s="90"/>
      <c r="HH160" s="90"/>
      <c r="HI160" s="90"/>
      <c r="HJ160" s="90"/>
      <c r="HK160" s="90"/>
      <c r="HL160" s="90"/>
      <c r="HM160" s="90"/>
      <c r="HN160" s="90"/>
      <c r="HO160" s="90"/>
      <c r="HP160" s="90"/>
      <c r="HQ160" s="90"/>
      <c r="HR160" s="90"/>
      <c r="HS160" s="90"/>
      <c r="HT160" s="90"/>
      <c r="HU160" s="90"/>
      <c r="HV160" s="90"/>
      <c r="HW160" s="90"/>
      <c r="HX160" s="90"/>
      <c r="HY160" s="90"/>
      <c r="HZ160" s="90"/>
      <c r="IA160" s="90"/>
      <c r="IB160" s="90"/>
      <c r="IC160" s="90"/>
      <c r="ID160" s="90"/>
      <c r="IE160" s="90"/>
      <c r="IF160" s="90"/>
      <c r="IG160" s="90"/>
      <c r="IH160" s="90"/>
      <c r="II160" s="90"/>
      <c r="IJ160" s="90"/>
      <c r="IK160" s="90"/>
      <c r="IL160" s="90"/>
      <c r="IM160" s="90"/>
      <c r="IN160" s="90"/>
      <c r="IO160" s="90"/>
      <c r="IP160" s="90"/>
      <c r="IQ160" s="90"/>
      <c r="IR160" s="90"/>
      <c r="IS160" s="90"/>
      <c r="IT160" s="90"/>
      <c r="IU160" s="90"/>
      <c r="IV160" s="90"/>
    </row>
    <row r="161" s="21" customFormat="true" ht="13.8" hidden="false" customHeight="false" outlineLevel="0" collapsed="false">
      <c r="A161" s="90"/>
      <c r="B161" s="91"/>
      <c r="C161" s="92"/>
      <c r="D161" s="90"/>
      <c r="E161" s="93"/>
      <c r="F161" s="92"/>
      <c r="G161" s="92"/>
      <c r="H161" s="92"/>
      <c r="I161" s="92"/>
      <c r="J161" s="92"/>
      <c r="K161" s="92"/>
      <c r="L161" s="92"/>
      <c r="M161" s="93"/>
      <c r="N161" s="92"/>
      <c r="O161" s="93"/>
      <c r="P161" s="93"/>
      <c r="Q161" s="92"/>
      <c r="R161" s="92"/>
      <c r="S161" s="92"/>
      <c r="T161" s="92"/>
      <c r="U161" s="92"/>
      <c r="V161" s="92"/>
      <c r="W161" s="92"/>
      <c r="X161" s="92"/>
      <c r="Y161" s="94"/>
      <c r="Z161" s="92"/>
      <c r="AA161" s="92"/>
      <c r="AB161" s="92"/>
      <c r="AC161" s="92"/>
      <c r="AD161" s="95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6"/>
      <c r="AQ161" s="96"/>
      <c r="AR161" s="96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90"/>
      <c r="GA161" s="90"/>
      <c r="GB161" s="90"/>
      <c r="GC161" s="90"/>
      <c r="GD161" s="90"/>
      <c r="GE161" s="90"/>
      <c r="GF161" s="90"/>
      <c r="GG161" s="90"/>
      <c r="GH161" s="90"/>
      <c r="GI161" s="90"/>
      <c r="GJ161" s="90"/>
      <c r="GK161" s="90"/>
      <c r="GL161" s="90"/>
      <c r="GM161" s="90"/>
      <c r="GN161" s="90"/>
      <c r="GO161" s="90"/>
      <c r="GP161" s="90"/>
      <c r="GQ161" s="90"/>
      <c r="GR161" s="90"/>
      <c r="GS161" s="90"/>
      <c r="GT161" s="90"/>
      <c r="GU161" s="90"/>
      <c r="GV161" s="90"/>
      <c r="GW161" s="90"/>
      <c r="GX161" s="90"/>
      <c r="GY161" s="90"/>
      <c r="GZ161" s="90"/>
      <c r="HA161" s="90"/>
      <c r="HB161" s="90"/>
      <c r="HC161" s="90"/>
      <c r="HD161" s="90"/>
      <c r="HE161" s="90"/>
      <c r="HF161" s="90"/>
      <c r="HG161" s="90"/>
      <c r="HH161" s="90"/>
      <c r="HI161" s="90"/>
      <c r="HJ161" s="90"/>
      <c r="HK161" s="90"/>
      <c r="HL161" s="90"/>
      <c r="HM161" s="90"/>
      <c r="HN161" s="90"/>
      <c r="HO161" s="90"/>
      <c r="HP161" s="90"/>
      <c r="HQ161" s="90"/>
      <c r="HR161" s="90"/>
      <c r="HS161" s="90"/>
      <c r="HT161" s="90"/>
      <c r="HU161" s="90"/>
      <c r="HV161" s="90"/>
      <c r="HW161" s="90"/>
      <c r="HX161" s="90"/>
      <c r="HY161" s="90"/>
      <c r="HZ161" s="90"/>
      <c r="IA161" s="90"/>
      <c r="IB161" s="90"/>
      <c r="IC161" s="90"/>
      <c r="ID161" s="90"/>
      <c r="IE161" s="90"/>
      <c r="IF161" s="90"/>
      <c r="IG161" s="90"/>
      <c r="IH161" s="90"/>
      <c r="II161" s="90"/>
      <c r="IJ161" s="90"/>
      <c r="IK161" s="90"/>
      <c r="IL161" s="90"/>
      <c r="IM161" s="90"/>
      <c r="IN161" s="90"/>
      <c r="IO161" s="90"/>
      <c r="IP161" s="90"/>
      <c r="IQ161" s="90"/>
      <c r="IR161" s="90"/>
      <c r="IS161" s="90"/>
      <c r="IT161" s="90"/>
      <c r="IU161" s="90"/>
      <c r="IV161" s="90"/>
    </row>
    <row r="162" s="21" customFormat="true" ht="13.8" hidden="false" customHeight="false" outlineLevel="0" collapsed="false">
      <c r="A162" s="90"/>
      <c r="B162" s="91"/>
      <c r="C162" s="92"/>
      <c r="D162" s="90"/>
      <c r="E162" s="93"/>
      <c r="F162" s="92"/>
      <c r="G162" s="92"/>
      <c r="H162" s="92"/>
      <c r="I162" s="92"/>
      <c r="J162" s="92"/>
      <c r="K162" s="92"/>
      <c r="L162" s="92"/>
      <c r="M162" s="93"/>
      <c r="N162" s="92"/>
      <c r="O162" s="93"/>
      <c r="P162" s="93"/>
      <c r="Q162" s="92"/>
      <c r="R162" s="92"/>
      <c r="S162" s="92"/>
      <c r="T162" s="92"/>
      <c r="U162" s="92"/>
      <c r="V162" s="92"/>
      <c r="W162" s="92"/>
      <c r="X162" s="92"/>
      <c r="Y162" s="94"/>
      <c r="Z162" s="92"/>
      <c r="AA162" s="92"/>
      <c r="AB162" s="92"/>
      <c r="AC162" s="92"/>
      <c r="AD162" s="95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6"/>
      <c r="AQ162" s="96"/>
      <c r="AR162" s="96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</row>
    <row r="163" s="21" customFormat="true" ht="13.8" hidden="false" customHeight="false" outlineLevel="0" collapsed="false">
      <c r="A163" s="90"/>
      <c r="B163" s="91"/>
      <c r="C163" s="92"/>
      <c r="D163" s="90"/>
      <c r="E163" s="93"/>
      <c r="F163" s="92"/>
      <c r="G163" s="92"/>
      <c r="H163" s="92"/>
      <c r="I163" s="92"/>
      <c r="J163" s="92"/>
      <c r="K163" s="92"/>
      <c r="L163" s="92"/>
      <c r="M163" s="93"/>
      <c r="N163" s="92"/>
      <c r="O163" s="93"/>
      <c r="P163" s="93"/>
      <c r="Q163" s="92"/>
      <c r="R163" s="92"/>
      <c r="S163" s="92"/>
      <c r="T163" s="92"/>
      <c r="U163" s="92"/>
      <c r="V163" s="92"/>
      <c r="W163" s="92"/>
      <c r="X163" s="92"/>
      <c r="Y163" s="94"/>
      <c r="Z163" s="92"/>
      <c r="AA163" s="92"/>
      <c r="AB163" s="92"/>
      <c r="AC163" s="92"/>
      <c r="AD163" s="95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6"/>
      <c r="AQ163" s="96"/>
      <c r="AR163" s="96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</row>
    <row r="164" s="112" customFormat="true" ht="13.8" hidden="false" customHeight="false" outlineLevel="0" collapsed="false">
      <c r="A164" s="90"/>
      <c r="B164" s="91"/>
      <c r="C164" s="92"/>
      <c r="D164" s="90"/>
      <c r="E164" s="93"/>
      <c r="F164" s="92"/>
      <c r="G164" s="92"/>
      <c r="H164" s="92"/>
      <c r="I164" s="92"/>
      <c r="J164" s="92"/>
      <c r="K164" s="92"/>
      <c r="L164" s="92"/>
      <c r="M164" s="93"/>
      <c r="N164" s="92"/>
      <c r="O164" s="93"/>
      <c r="P164" s="93"/>
      <c r="Q164" s="92"/>
      <c r="R164" s="92"/>
      <c r="S164" s="92"/>
      <c r="T164" s="92"/>
      <c r="U164" s="92"/>
      <c r="V164" s="92"/>
      <c r="W164" s="92"/>
      <c r="X164" s="92"/>
      <c r="Y164" s="94"/>
      <c r="Z164" s="92"/>
      <c r="AA164" s="92"/>
      <c r="AB164" s="92"/>
      <c r="AC164" s="92"/>
      <c r="AD164" s="95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6"/>
      <c r="AQ164" s="96"/>
      <c r="AR164" s="96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90"/>
      <c r="GA164" s="90"/>
      <c r="GB164" s="90"/>
      <c r="GC164" s="90"/>
      <c r="GD164" s="90"/>
      <c r="GE164" s="90"/>
      <c r="GF164" s="90"/>
      <c r="GG164" s="90"/>
      <c r="GH164" s="90"/>
      <c r="GI164" s="90"/>
      <c r="GJ164" s="90"/>
      <c r="GK164" s="90"/>
      <c r="GL164" s="90"/>
      <c r="GM164" s="90"/>
      <c r="GN164" s="90"/>
      <c r="GO164" s="90"/>
      <c r="GP164" s="90"/>
      <c r="GQ164" s="90"/>
      <c r="GR164" s="90"/>
      <c r="GS164" s="90"/>
      <c r="GT164" s="90"/>
      <c r="GU164" s="90"/>
      <c r="GV164" s="90"/>
      <c r="GW164" s="90"/>
      <c r="GX164" s="90"/>
      <c r="GY164" s="90"/>
      <c r="GZ164" s="90"/>
      <c r="HA164" s="90"/>
      <c r="HB164" s="90"/>
      <c r="HC164" s="90"/>
      <c r="HD164" s="90"/>
      <c r="HE164" s="90"/>
      <c r="HF164" s="90"/>
      <c r="HG164" s="90"/>
      <c r="HH164" s="90"/>
      <c r="HI164" s="90"/>
      <c r="HJ164" s="90"/>
      <c r="HK164" s="90"/>
      <c r="HL164" s="90"/>
      <c r="HM164" s="90"/>
      <c r="HN164" s="90"/>
      <c r="HO164" s="90"/>
      <c r="HP164" s="90"/>
      <c r="HQ164" s="90"/>
      <c r="HR164" s="90"/>
      <c r="HS164" s="90"/>
      <c r="HT164" s="90"/>
      <c r="HU164" s="90"/>
      <c r="HV164" s="90"/>
      <c r="HW164" s="90"/>
      <c r="HX164" s="90"/>
      <c r="HY164" s="90"/>
      <c r="HZ164" s="90"/>
      <c r="IA164" s="90"/>
      <c r="IB164" s="90"/>
      <c r="IC164" s="90"/>
      <c r="ID164" s="90"/>
      <c r="IE164" s="90"/>
      <c r="IF164" s="90"/>
      <c r="IG164" s="90"/>
      <c r="IH164" s="90"/>
      <c r="II164" s="90"/>
      <c r="IJ164" s="90"/>
      <c r="IK164" s="90"/>
      <c r="IL164" s="90"/>
      <c r="IM164" s="90"/>
      <c r="IN164" s="90"/>
      <c r="IO164" s="90"/>
      <c r="IP164" s="90"/>
      <c r="IQ164" s="90"/>
      <c r="IR164" s="90"/>
      <c r="IS164" s="90"/>
      <c r="IT164" s="90"/>
      <c r="IU164" s="90"/>
      <c r="IV164" s="90"/>
      <c r="IW164" s="21"/>
      <c r="IX164" s="21"/>
      <c r="IY164" s="21"/>
      <c r="IZ164" s="21"/>
      <c r="JA164" s="21"/>
    </row>
    <row r="165" s="112" customFormat="true" ht="13.8" hidden="false" customHeight="false" outlineLevel="0" collapsed="false">
      <c r="A165" s="90"/>
      <c r="B165" s="91"/>
      <c r="C165" s="92"/>
      <c r="D165" s="90"/>
      <c r="E165" s="93"/>
      <c r="F165" s="92"/>
      <c r="G165" s="92"/>
      <c r="H165" s="92"/>
      <c r="I165" s="92"/>
      <c r="J165" s="92"/>
      <c r="K165" s="92"/>
      <c r="L165" s="92"/>
      <c r="M165" s="93"/>
      <c r="N165" s="92"/>
      <c r="O165" s="93"/>
      <c r="P165" s="93"/>
      <c r="Q165" s="92"/>
      <c r="R165" s="92"/>
      <c r="S165" s="92"/>
      <c r="T165" s="92"/>
      <c r="U165" s="92"/>
      <c r="V165" s="92"/>
      <c r="W165" s="92"/>
      <c r="X165" s="92"/>
      <c r="Y165" s="94"/>
      <c r="Z165" s="92"/>
      <c r="AA165" s="92"/>
      <c r="AB165" s="92"/>
      <c r="AC165" s="92"/>
      <c r="AD165" s="95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6"/>
      <c r="AQ165" s="96"/>
      <c r="AR165" s="96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90"/>
      <c r="GA165" s="90"/>
      <c r="GB165" s="90"/>
      <c r="GC165" s="90"/>
      <c r="GD165" s="90"/>
      <c r="GE165" s="90"/>
      <c r="GF165" s="90"/>
      <c r="GG165" s="90"/>
      <c r="GH165" s="90"/>
      <c r="GI165" s="90"/>
      <c r="GJ165" s="90"/>
      <c r="GK165" s="90"/>
      <c r="GL165" s="90"/>
      <c r="GM165" s="90"/>
      <c r="GN165" s="90"/>
      <c r="GO165" s="90"/>
      <c r="GP165" s="90"/>
      <c r="GQ165" s="90"/>
      <c r="GR165" s="90"/>
      <c r="GS165" s="90"/>
      <c r="GT165" s="90"/>
      <c r="GU165" s="90"/>
      <c r="GV165" s="90"/>
      <c r="GW165" s="90"/>
      <c r="GX165" s="90"/>
      <c r="GY165" s="90"/>
      <c r="GZ165" s="90"/>
      <c r="HA165" s="90"/>
      <c r="HB165" s="90"/>
      <c r="HC165" s="90"/>
      <c r="HD165" s="90"/>
      <c r="HE165" s="90"/>
      <c r="HF165" s="90"/>
      <c r="HG165" s="90"/>
      <c r="HH165" s="90"/>
      <c r="HI165" s="90"/>
      <c r="HJ165" s="90"/>
      <c r="HK165" s="90"/>
      <c r="HL165" s="90"/>
      <c r="HM165" s="90"/>
      <c r="HN165" s="90"/>
      <c r="HO165" s="90"/>
      <c r="HP165" s="90"/>
      <c r="HQ165" s="90"/>
      <c r="HR165" s="90"/>
      <c r="HS165" s="90"/>
      <c r="HT165" s="90"/>
      <c r="HU165" s="90"/>
      <c r="HV165" s="90"/>
      <c r="HW165" s="90"/>
      <c r="HX165" s="90"/>
      <c r="HY165" s="90"/>
      <c r="HZ165" s="90"/>
      <c r="IA165" s="90"/>
      <c r="IB165" s="90"/>
      <c r="IC165" s="90"/>
      <c r="ID165" s="90"/>
      <c r="IE165" s="90"/>
      <c r="IF165" s="90"/>
      <c r="IG165" s="90"/>
      <c r="IH165" s="90"/>
      <c r="II165" s="90"/>
      <c r="IJ165" s="90"/>
      <c r="IK165" s="90"/>
      <c r="IL165" s="90"/>
      <c r="IM165" s="90"/>
      <c r="IN165" s="90"/>
      <c r="IO165" s="90"/>
      <c r="IP165" s="90"/>
      <c r="IQ165" s="90"/>
      <c r="IR165" s="90"/>
      <c r="IS165" s="90"/>
      <c r="IT165" s="90"/>
      <c r="IU165" s="90"/>
      <c r="IV165" s="90"/>
      <c r="IW165" s="21"/>
      <c r="IX165" s="21"/>
      <c r="IY165" s="21"/>
      <c r="IZ165" s="21"/>
      <c r="JA165" s="21"/>
    </row>
    <row r="166" s="112" customFormat="true" ht="13.8" hidden="false" customHeight="false" outlineLevel="0" collapsed="false">
      <c r="A166" s="90"/>
      <c r="B166" s="91"/>
      <c r="C166" s="92"/>
      <c r="D166" s="90"/>
      <c r="E166" s="93"/>
      <c r="F166" s="92"/>
      <c r="G166" s="92"/>
      <c r="H166" s="92"/>
      <c r="I166" s="92"/>
      <c r="J166" s="92"/>
      <c r="K166" s="92"/>
      <c r="L166" s="92"/>
      <c r="M166" s="93"/>
      <c r="N166" s="92"/>
      <c r="O166" s="93"/>
      <c r="P166" s="93"/>
      <c r="Q166" s="92"/>
      <c r="R166" s="92"/>
      <c r="S166" s="92"/>
      <c r="T166" s="92"/>
      <c r="U166" s="92"/>
      <c r="V166" s="92"/>
      <c r="W166" s="92"/>
      <c r="X166" s="92"/>
      <c r="Y166" s="94"/>
      <c r="Z166" s="92"/>
      <c r="AA166" s="92"/>
      <c r="AB166" s="92"/>
      <c r="AC166" s="92"/>
      <c r="AD166" s="95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6"/>
      <c r="AQ166" s="96"/>
      <c r="AR166" s="96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90"/>
      <c r="GA166" s="90"/>
      <c r="GB166" s="90"/>
      <c r="GC166" s="90"/>
      <c r="GD166" s="90"/>
      <c r="GE166" s="90"/>
      <c r="GF166" s="90"/>
      <c r="GG166" s="90"/>
      <c r="GH166" s="90"/>
      <c r="GI166" s="90"/>
      <c r="GJ166" s="90"/>
      <c r="GK166" s="90"/>
      <c r="GL166" s="90"/>
      <c r="GM166" s="90"/>
      <c r="GN166" s="90"/>
      <c r="GO166" s="90"/>
      <c r="GP166" s="90"/>
      <c r="GQ166" s="90"/>
      <c r="GR166" s="90"/>
      <c r="GS166" s="90"/>
      <c r="GT166" s="90"/>
      <c r="GU166" s="90"/>
      <c r="GV166" s="90"/>
      <c r="GW166" s="90"/>
      <c r="GX166" s="90"/>
      <c r="GY166" s="90"/>
      <c r="GZ166" s="90"/>
      <c r="HA166" s="90"/>
      <c r="HB166" s="90"/>
      <c r="HC166" s="90"/>
      <c r="HD166" s="90"/>
      <c r="HE166" s="90"/>
      <c r="HF166" s="90"/>
      <c r="HG166" s="90"/>
      <c r="HH166" s="90"/>
      <c r="HI166" s="90"/>
      <c r="HJ166" s="90"/>
      <c r="HK166" s="90"/>
      <c r="HL166" s="90"/>
      <c r="HM166" s="90"/>
      <c r="HN166" s="90"/>
      <c r="HO166" s="90"/>
      <c r="HP166" s="90"/>
      <c r="HQ166" s="90"/>
      <c r="HR166" s="90"/>
      <c r="HS166" s="90"/>
      <c r="HT166" s="90"/>
      <c r="HU166" s="90"/>
      <c r="HV166" s="90"/>
      <c r="HW166" s="90"/>
      <c r="HX166" s="90"/>
      <c r="HY166" s="90"/>
      <c r="HZ166" s="90"/>
      <c r="IA166" s="90"/>
      <c r="IB166" s="90"/>
      <c r="IC166" s="90"/>
      <c r="ID166" s="90"/>
      <c r="IE166" s="90"/>
      <c r="IF166" s="90"/>
      <c r="IG166" s="90"/>
      <c r="IH166" s="90"/>
      <c r="II166" s="90"/>
      <c r="IJ166" s="90"/>
      <c r="IK166" s="90"/>
      <c r="IL166" s="90"/>
      <c r="IM166" s="90"/>
      <c r="IN166" s="90"/>
      <c r="IO166" s="90"/>
      <c r="IP166" s="90"/>
      <c r="IQ166" s="90"/>
      <c r="IR166" s="90"/>
      <c r="IS166" s="90"/>
      <c r="IT166" s="90"/>
      <c r="IU166" s="90"/>
      <c r="IV166" s="90"/>
      <c r="IW166" s="21"/>
      <c r="IX166" s="21"/>
      <c r="IY166" s="21"/>
      <c r="IZ166" s="21"/>
      <c r="JA166" s="21"/>
    </row>
    <row r="167" s="193" customFormat="true" ht="13.8" hidden="false" customHeight="false" outlineLevel="0" collapsed="false">
      <c r="A167" s="90"/>
      <c r="B167" s="91"/>
      <c r="C167" s="92"/>
      <c r="D167" s="90"/>
      <c r="E167" s="93"/>
      <c r="F167" s="92"/>
      <c r="G167" s="92"/>
      <c r="H167" s="92"/>
      <c r="I167" s="92"/>
      <c r="J167" s="92"/>
      <c r="K167" s="92"/>
      <c r="L167" s="92"/>
      <c r="M167" s="93"/>
      <c r="N167" s="92"/>
      <c r="O167" s="93"/>
      <c r="P167" s="93"/>
      <c r="Q167" s="92"/>
      <c r="R167" s="92"/>
      <c r="S167" s="92"/>
      <c r="T167" s="92"/>
      <c r="U167" s="92"/>
      <c r="V167" s="92"/>
      <c r="W167" s="92"/>
      <c r="X167" s="92"/>
      <c r="Y167" s="94"/>
      <c r="Z167" s="92"/>
      <c r="AA167" s="92"/>
      <c r="AB167" s="92"/>
      <c r="AC167" s="92"/>
      <c r="AD167" s="95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6"/>
      <c r="AQ167" s="96"/>
      <c r="AR167" s="96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90"/>
      <c r="GA167" s="90"/>
      <c r="GB167" s="90"/>
      <c r="GC167" s="90"/>
      <c r="GD167" s="90"/>
      <c r="GE167" s="90"/>
      <c r="GF167" s="90"/>
      <c r="GG167" s="90"/>
      <c r="GH167" s="90"/>
      <c r="GI167" s="90"/>
      <c r="GJ167" s="90"/>
      <c r="GK167" s="90"/>
      <c r="GL167" s="90"/>
      <c r="GM167" s="90"/>
      <c r="GN167" s="90"/>
      <c r="GO167" s="90"/>
      <c r="GP167" s="90"/>
      <c r="GQ167" s="90"/>
      <c r="GR167" s="90"/>
      <c r="GS167" s="90"/>
      <c r="GT167" s="90"/>
      <c r="GU167" s="90"/>
      <c r="GV167" s="90"/>
      <c r="GW167" s="90"/>
      <c r="GX167" s="90"/>
      <c r="GY167" s="90"/>
      <c r="GZ167" s="90"/>
      <c r="HA167" s="90"/>
      <c r="HB167" s="90"/>
      <c r="HC167" s="90"/>
      <c r="HD167" s="90"/>
      <c r="HE167" s="90"/>
      <c r="HF167" s="90"/>
      <c r="HG167" s="90"/>
      <c r="HH167" s="90"/>
      <c r="HI167" s="90"/>
      <c r="HJ167" s="90"/>
      <c r="HK167" s="90"/>
      <c r="HL167" s="90"/>
      <c r="HM167" s="90"/>
      <c r="HN167" s="90"/>
      <c r="HO167" s="90"/>
      <c r="HP167" s="90"/>
      <c r="HQ167" s="90"/>
      <c r="HR167" s="90"/>
      <c r="HS167" s="90"/>
      <c r="HT167" s="90"/>
      <c r="HU167" s="90"/>
      <c r="HV167" s="90"/>
      <c r="HW167" s="90"/>
      <c r="HX167" s="90"/>
      <c r="HY167" s="90"/>
      <c r="HZ167" s="90"/>
      <c r="IA167" s="90"/>
      <c r="IB167" s="90"/>
      <c r="IC167" s="90"/>
      <c r="ID167" s="90"/>
      <c r="IE167" s="90"/>
      <c r="IF167" s="90"/>
      <c r="IG167" s="90"/>
      <c r="IH167" s="90"/>
      <c r="II167" s="90"/>
      <c r="IJ167" s="90"/>
      <c r="IK167" s="90"/>
      <c r="IL167" s="90"/>
      <c r="IM167" s="90"/>
      <c r="IN167" s="90"/>
      <c r="IO167" s="90"/>
      <c r="IP167" s="90"/>
      <c r="IQ167" s="90"/>
      <c r="IR167" s="90"/>
      <c r="IS167" s="90"/>
      <c r="IT167" s="90"/>
      <c r="IU167" s="90"/>
      <c r="IV167" s="90"/>
      <c r="IW167" s="21"/>
      <c r="IX167" s="21"/>
      <c r="IY167" s="21"/>
      <c r="IZ167" s="21"/>
      <c r="JA167" s="21"/>
    </row>
    <row r="168" s="193" customFormat="true" ht="13.8" hidden="false" customHeight="false" outlineLevel="0" collapsed="false">
      <c r="A168" s="90"/>
      <c r="B168" s="91"/>
      <c r="C168" s="92"/>
      <c r="D168" s="90"/>
      <c r="E168" s="93"/>
      <c r="F168" s="92"/>
      <c r="G168" s="92"/>
      <c r="H168" s="92"/>
      <c r="I168" s="92"/>
      <c r="J168" s="92"/>
      <c r="K168" s="92"/>
      <c r="L168" s="92"/>
      <c r="M168" s="93"/>
      <c r="N168" s="92"/>
      <c r="O168" s="93"/>
      <c r="P168" s="93"/>
      <c r="Q168" s="92"/>
      <c r="R168" s="92"/>
      <c r="S168" s="92"/>
      <c r="T168" s="92"/>
      <c r="U168" s="92"/>
      <c r="V168" s="92"/>
      <c r="W168" s="92"/>
      <c r="X168" s="92"/>
      <c r="Y168" s="94"/>
      <c r="Z168" s="92"/>
      <c r="AA168" s="92"/>
      <c r="AB168" s="92"/>
      <c r="AC168" s="92"/>
      <c r="AD168" s="95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6"/>
      <c r="AQ168" s="96"/>
      <c r="AR168" s="96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21"/>
      <c r="IX168" s="21"/>
      <c r="IY168" s="21"/>
      <c r="IZ168" s="21"/>
      <c r="JA168" s="21"/>
    </row>
    <row r="169" s="193" customFormat="true" ht="13.8" hidden="false" customHeight="false" outlineLevel="0" collapsed="false">
      <c r="A169" s="90"/>
      <c r="B169" s="91"/>
      <c r="C169" s="92"/>
      <c r="D169" s="90"/>
      <c r="E169" s="93"/>
      <c r="F169" s="92"/>
      <c r="G169" s="92"/>
      <c r="H169" s="92"/>
      <c r="I169" s="92"/>
      <c r="J169" s="92"/>
      <c r="K169" s="92"/>
      <c r="L169" s="92"/>
      <c r="M169" s="93"/>
      <c r="N169" s="92"/>
      <c r="O169" s="93"/>
      <c r="P169" s="93"/>
      <c r="Q169" s="92"/>
      <c r="R169" s="92"/>
      <c r="S169" s="92"/>
      <c r="T169" s="92"/>
      <c r="U169" s="92"/>
      <c r="V169" s="92"/>
      <c r="W169" s="92"/>
      <c r="X169" s="92"/>
      <c r="Y169" s="94"/>
      <c r="Z169" s="92"/>
      <c r="AA169" s="92"/>
      <c r="AB169" s="92"/>
      <c r="AC169" s="92"/>
      <c r="AD169" s="95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6"/>
      <c r="AQ169" s="96"/>
      <c r="AR169" s="96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21"/>
      <c r="IX169" s="21"/>
      <c r="IY169" s="21"/>
      <c r="IZ169" s="21"/>
      <c r="JA169" s="21"/>
    </row>
    <row r="170" s="193" customFormat="true" ht="13.8" hidden="false" customHeight="false" outlineLevel="0" collapsed="false">
      <c r="A170" s="90"/>
      <c r="B170" s="91"/>
      <c r="C170" s="92"/>
      <c r="D170" s="90"/>
      <c r="E170" s="93"/>
      <c r="F170" s="92"/>
      <c r="G170" s="92"/>
      <c r="H170" s="92"/>
      <c r="I170" s="92"/>
      <c r="J170" s="92"/>
      <c r="K170" s="92"/>
      <c r="L170" s="92"/>
      <c r="M170" s="93"/>
      <c r="N170" s="92"/>
      <c r="O170" s="93"/>
      <c r="P170" s="93"/>
      <c r="Q170" s="92"/>
      <c r="R170" s="92"/>
      <c r="S170" s="92"/>
      <c r="T170" s="92"/>
      <c r="U170" s="92"/>
      <c r="V170" s="92"/>
      <c r="W170" s="92"/>
      <c r="X170" s="92"/>
      <c r="Y170" s="94"/>
      <c r="Z170" s="92"/>
      <c r="AA170" s="92"/>
      <c r="AB170" s="92"/>
      <c r="AC170" s="92"/>
      <c r="AD170" s="95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6"/>
      <c r="AQ170" s="96"/>
      <c r="AR170" s="96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90"/>
      <c r="GA170" s="90"/>
      <c r="GB170" s="90"/>
      <c r="GC170" s="90"/>
      <c r="GD170" s="90"/>
      <c r="GE170" s="90"/>
      <c r="GF170" s="90"/>
      <c r="GG170" s="90"/>
      <c r="GH170" s="90"/>
      <c r="GI170" s="90"/>
      <c r="GJ170" s="90"/>
      <c r="GK170" s="90"/>
      <c r="GL170" s="90"/>
      <c r="GM170" s="90"/>
      <c r="GN170" s="90"/>
      <c r="GO170" s="90"/>
      <c r="GP170" s="90"/>
      <c r="GQ170" s="90"/>
      <c r="GR170" s="90"/>
      <c r="GS170" s="90"/>
      <c r="GT170" s="90"/>
      <c r="GU170" s="90"/>
      <c r="GV170" s="90"/>
      <c r="GW170" s="90"/>
      <c r="GX170" s="90"/>
      <c r="GY170" s="90"/>
      <c r="GZ170" s="90"/>
      <c r="HA170" s="90"/>
      <c r="HB170" s="90"/>
      <c r="HC170" s="90"/>
      <c r="HD170" s="90"/>
      <c r="HE170" s="90"/>
      <c r="HF170" s="90"/>
      <c r="HG170" s="90"/>
      <c r="HH170" s="90"/>
      <c r="HI170" s="90"/>
      <c r="HJ170" s="90"/>
      <c r="HK170" s="90"/>
      <c r="HL170" s="90"/>
      <c r="HM170" s="90"/>
      <c r="HN170" s="90"/>
      <c r="HO170" s="90"/>
      <c r="HP170" s="90"/>
      <c r="HQ170" s="90"/>
      <c r="HR170" s="90"/>
      <c r="HS170" s="90"/>
      <c r="HT170" s="90"/>
      <c r="HU170" s="90"/>
      <c r="HV170" s="90"/>
      <c r="HW170" s="90"/>
      <c r="HX170" s="90"/>
      <c r="HY170" s="90"/>
      <c r="HZ170" s="90"/>
      <c r="IA170" s="90"/>
      <c r="IB170" s="90"/>
      <c r="IC170" s="90"/>
      <c r="ID170" s="90"/>
      <c r="IE170" s="90"/>
      <c r="IF170" s="90"/>
      <c r="IG170" s="90"/>
      <c r="IH170" s="90"/>
      <c r="II170" s="90"/>
      <c r="IJ170" s="90"/>
      <c r="IK170" s="90"/>
      <c r="IL170" s="90"/>
      <c r="IM170" s="90"/>
      <c r="IN170" s="90"/>
      <c r="IO170" s="90"/>
      <c r="IP170" s="90"/>
      <c r="IQ170" s="90"/>
      <c r="IR170" s="90"/>
      <c r="IS170" s="90"/>
      <c r="IT170" s="90"/>
      <c r="IU170" s="90"/>
      <c r="IV170" s="90"/>
      <c r="IW170" s="21"/>
      <c r="IX170" s="21"/>
      <c r="IY170" s="21"/>
      <c r="IZ170" s="21"/>
      <c r="JA170" s="21"/>
    </row>
    <row r="171" s="193" customFormat="true" ht="13.8" hidden="false" customHeight="false" outlineLevel="0" collapsed="false">
      <c r="A171" s="90"/>
      <c r="B171" s="91"/>
      <c r="C171" s="92"/>
      <c r="D171" s="90"/>
      <c r="E171" s="93"/>
      <c r="F171" s="92"/>
      <c r="G171" s="92"/>
      <c r="H171" s="92"/>
      <c r="I171" s="92"/>
      <c r="J171" s="92"/>
      <c r="K171" s="92"/>
      <c r="L171" s="92"/>
      <c r="M171" s="93"/>
      <c r="N171" s="92"/>
      <c r="O171" s="93"/>
      <c r="P171" s="93"/>
      <c r="Q171" s="92"/>
      <c r="R171" s="92"/>
      <c r="S171" s="92"/>
      <c r="T171" s="92"/>
      <c r="U171" s="92"/>
      <c r="V171" s="92"/>
      <c r="W171" s="92"/>
      <c r="X171" s="92"/>
      <c r="Y171" s="94"/>
      <c r="Z171" s="92"/>
      <c r="AA171" s="92"/>
      <c r="AB171" s="92"/>
      <c r="AC171" s="92"/>
      <c r="AD171" s="95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6"/>
      <c r="AQ171" s="96"/>
      <c r="AR171" s="96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21"/>
      <c r="IX171" s="21"/>
      <c r="IY171" s="21"/>
      <c r="IZ171" s="21"/>
      <c r="JA171" s="21"/>
    </row>
    <row r="172" s="193" customFormat="true" ht="13.8" hidden="false" customHeight="false" outlineLevel="0" collapsed="false">
      <c r="A172" s="90"/>
      <c r="B172" s="91"/>
      <c r="C172" s="92"/>
      <c r="D172" s="90"/>
      <c r="E172" s="93"/>
      <c r="F172" s="92"/>
      <c r="G172" s="92"/>
      <c r="H172" s="92"/>
      <c r="I172" s="92"/>
      <c r="J172" s="92"/>
      <c r="K172" s="92"/>
      <c r="L172" s="92"/>
      <c r="M172" s="93"/>
      <c r="N172" s="92"/>
      <c r="O172" s="93"/>
      <c r="P172" s="93"/>
      <c r="Q172" s="92"/>
      <c r="R172" s="92"/>
      <c r="S172" s="92"/>
      <c r="T172" s="92"/>
      <c r="U172" s="92"/>
      <c r="V172" s="92"/>
      <c r="W172" s="92"/>
      <c r="X172" s="92"/>
      <c r="Y172" s="94"/>
      <c r="Z172" s="92"/>
      <c r="AA172" s="92"/>
      <c r="AB172" s="92"/>
      <c r="AC172" s="92"/>
      <c r="AD172" s="95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6"/>
      <c r="AQ172" s="96"/>
      <c r="AR172" s="96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21"/>
      <c r="IX172" s="21"/>
      <c r="IY172" s="21"/>
      <c r="IZ172" s="21"/>
      <c r="JA172" s="21"/>
    </row>
    <row r="173" s="193" customFormat="true" ht="13.8" hidden="false" customHeight="false" outlineLevel="0" collapsed="false">
      <c r="A173" s="90"/>
      <c r="B173" s="91"/>
      <c r="C173" s="92"/>
      <c r="D173" s="90"/>
      <c r="E173" s="93"/>
      <c r="F173" s="92"/>
      <c r="G173" s="92"/>
      <c r="H173" s="92"/>
      <c r="I173" s="92"/>
      <c r="J173" s="92"/>
      <c r="K173" s="92"/>
      <c r="L173" s="92"/>
      <c r="M173" s="93"/>
      <c r="N173" s="92"/>
      <c r="O173" s="93"/>
      <c r="P173" s="93"/>
      <c r="Q173" s="92"/>
      <c r="R173" s="92"/>
      <c r="S173" s="92"/>
      <c r="T173" s="92"/>
      <c r="U173" s="92"/>
      <c r="V173" s="92"/>
      <c r="W173" s="92"/>
      <c r="X173" s="92"/>
      <c r="Y173" s="94"/>
      <c r="Z173" s="92"/>
      <c r="AA173" s="92"/>
      <c r="AB173" s="92"/>
      <c r="AC173" s="92"/>
      <c r="AD173" s="95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6"/>
      <c r="AQ173" s="96"/>
      <c r="AR173" s="96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21"/>
      <c r="IX173" s="21"/>
      <c r="IY173" s="21"/>
      <c r="IZ173" s="21"/>
      <c r="JA173" s="21"/>
    </row>
    <row r="174" s="193" customFormat="true" ht="13.8" hidden="false" customHeight="false" outlineLevel="0" collapsed="false">
      <c r="A174" s="90"/>
      <c r="B174" s="91"/>
      <c r="C174" s="92"/>
      <c r="D174" s="90"/>
      <c r="E174" s="93"/>
      <c r="F174" s="92"/>
      <c r="G174" s="92"/>
      <c r="H174" s="92"/>
      <c r="I174" s="92"/>
      <c r="J174" s="92"/>
      <c r="K174" s="92"/>
      <c r="L174" s="92"/>
      <c r="M174" s="93"/>
      <c r="N174" s="92"/>
      <c r="O174" s="93"/>
      <c r="P174" s="93"/>
      <c r="Q174" s="92"/>
      <c r="R174" s="92"/>
      <c r="S174" s="92"/>
      <c r="T174" s="92"/>
      <c r="U174" s="92"/>
      <c r="V174" s="92"/>
      <c r="W174" s="92"/>
      <c r="X174" s="92"/>
      <c r="Y174" s="94"/>
      <c r="Z174" s="92"/>
      <c r="AA174" s="92"/>
      <c r="AB174" s="92"/>
      <c r="AC174" s="92"/>
      <c r="AD174" s="95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6"/>
      <c r="AQ174" s="96"/>
      <c r="AR174" s="96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  <c r="GH174" s="90"/>
      <c r="GI174" s="90"/>
      <c r="GJ174" s="90"/>
      <c r="GK174" s="90"/>
      <c r="GL174" s="90"/>
      <c r="GM174" s="90"/>
      <c r="GN174" s="90"/>
      <c r="GO174" s="90"/>
      <c r="GP174" s="90"/>
      <c r="GQ174" s="90"/>
      <c r="GR174" s="90"/>
      <c r="GS174" s="90"/>
      <c r="GT174" s="90"/>
      <c r="GU174" s="90"/>
      <c r="GV174" s="90"/>
      <c r="GW174" s="90"/>
      <c r="GX174" s="90"/>
      <c r="GY174" s="90"/>
      <c r="GZ174" s="90"/>
      <c r="HA174" s="90"/>
      <c r="HB174" s="90"/>
      <c r="HC174" s="90"/>
      <c r="HD174" s="90"/>
      <c r="HE174" s="90"/>
      <c r="HF174" s="90"/>
      <c r="HG174" s="90"/>
      <c r="HH174" s="90"/>
      <c r="HI174" s="90"/>
      <c r="HJ174" s="90"/>
      <c r="HK174" s="90"/>
      <c r="HL174" s="90"/>
      <c r="HM174" s="90"/>
      <c r="HN174" s="90"/>
      <c r="HO174" s="90"/>
      <c r="HP174" s="90"/>
      <c r="HQ174" s="90"/>
      <c r="HR174" s="90"/>
      <c r="HS174" s="90"/>
      <c r="HT174" s="90"/>
      <c r="HU174" s="90"/>
      <c r="HV174" s="90"/>
      <c r="HW174" s="90"/>
      <c r="HX174" s="90"/>
      <c r="HY174" s="90"/>
      <c r="HZ174" s="90"/>
      <c r="IA174" s="90"/>
      <c r="IB174" s="90"/>
      <c r="IC174" s="90"/>
      <c r="ID174" s="90"/>
      <c r="IE174" s="90"/>
      <c r="IF174" s="90"/>
      <c r="IG174" s="90"/>
      <c r="IH174" s="90"/>
      <c r="II174" s="90"/>
      <c r="IJ174" s="90"/>
      <c r="IK174" s="90"/>
      <c r="IL174" s="90"/>
      <c r="IM174" s="90"/>
      <c r="IN174" s="90"/>
      <c r="IO174" s="90"/>
      <c r="IP174" s="90"/>
      <c r="IQ174" s="90"/>
      <c r="IR174" s="90"/>
      <c r="IS174" s="90"/>
      <c r="IT174" s="90"/>
      <c r="IU174" s="90"/>
      <c r="IV174" s="90"/>
      <c r="IW174" s="21"/>
      <c r="IX174" s="21"/>
      <c r="IY174" s="21"/>
      <c r="IZ174" s="21"/>
      <c r="JA174" s="21"/>
    </row>
    <row r="175" s="193" customFormat="true" ht="13.8" hidden="false" customHeight="false" outlineLevel="0" collapsed="false">
      <c r="A175" s="90"/>
      <c r="B175" s="91"/>
      <c r="C175" s="92"/>
      <c r="D175" s="90"/>
      <c r="E175" s="93"/>
      <c r="F175" s="92"/>
      <c r="G175" s="92"/>
      <c r="H175" s="92"/>
      <c r="I175" s="92"/>
      <c r="J175" s="92"/>
      <c r="K175" s="92"/>
      <c r="L175" s="92"/>
      <c r="M175" s="93"/>
      <c r="N175" s="92"/>
      <c r="O175" s="93"/>
      <c r="P175" s="93"/>
      <c r="Q175" s="92"/>
      <c r="R175" s="92"/>
      <c r="S175" s="92"/>
      <c r="T175" s="92"/>
      <c r="U175" s="92"/>
      <c r="V175" s="92"/>
      <c r="W175" s="92"/>
      <c r="X175" s="92"/>
      <c r="Y175" s="94"/>
      <c r="Z175" s="92"/>
      <c r="AA175" s="92"/>
      <c r="AB175" s="92"/>
      <c r="AC175" s="92"/>
      <c r="AD175" s="95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6"/>
      <c r="AQ175" s="96"/>
      <c r="AR175" s="96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21"/>
      <c r="IX175" s="21"/>
      <c r="IY175" s="21"/>
      <c r="IZ175" s="21"/>
      <c r="JA175" s="21"/>
    </row>
    <row r="176" s="193" customFormat="true" ht="13.8" hidden="false" customHeight="false" outlineLevel="0" collapsed="false">
      <c r="A176" s="90"/>
      <c r="B176" s="91"/>
      <c r="C176" s="92"/>
      <c r="D176" s="90"/>
      <c r="E176" s="93"/>
      <c r="F176" s="92"/>
      <c r="G176" s="92"/>
      <c r="H176" s="92"/>
      <c r="I176" s="92"/>
      <c r="J176" s="92"/>
      <c r="K176" s="92"/>
      <c r="L176" s="92"/>
      <c r="M176" s="93"/>
      <c r="N176" s="92"/>
      <c r="O176" s="93"/>
      <c r="P176" s="93"/>
      <c r="Q176" s="92"/>
      <c r="R176" s="92"/>
      <c r="S176" s="92"/>
      <c r="T176" s="92"/>
      <c r="U176" s="92"/>
      <c r="V176" s="92"/>
      <c r="W176" s="92"/>
      <c r="X176" s="92"/>
      <c r="Y176" s="94"/>
      <c r="Z176" s="92"/>
      <c r="AA176" s="92"/>
      <c r="AB176" s="92"/>
      <c r="AC176" s="92"/>
      <c r="AD176" s="95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6"/>
      <c r="AQ176" s="96"/>
      <c r="AR176" s="96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  <c r="GH176" s="90"/>
      <c r="GI176" s="90"/>
      <c r="GJ176" s="90"/>
      <c r="GK176" s="90"/>
      <c r="GL176" s="90"/>
      <c r="GM176" s="90"/>
      <c r="GN176" s="90"/>
      <c r="GO176" s="90"/>
      <c r="GP176" s="90"/>
      <c r="GQ176" s="90"/>
      <c r="GR176" s="90"/>
      <c r="GS176" s="90"/>
      <c r="GT176" s="90"/>
      <c r="GU176" s="90"/>
      <c r="GV176" s="90"/>
      <c r="GW176" s="90"/>
      <c r="GX176" s="90"/>
      <c r="GY176" s="90"/>
      <c r="GZ176" s="90"/>
      <c r="HA176" s="90"/>
      <c r="HB176" s="90"/>
      <c r="HC176" s="90"/>
      <c r="HD176" s="90"/>
      <c r="HE176" s="90"/>
      <c r="HF176" s="90"/>
      <c r="HG176" s="90"/>
      <c r="HH176" s="90"/>
      <c r="HI176" s="90"/>
      <c r="HJ176" s="90"/>
      <c r="HK176" s="90"/>
      <c r="HL176" s="90"/>
      <c r="HM176" s="90"/>
      <c r="HN176" s="90"/>
      <c r="HO176" s="90"/>
      <c r="HP176" s="90"/>
      <c r="HQ176" s="90"/>
      <c r="HR176" s="90"/>
      <c r="HS176" s="90"/>
      <c r="HT176" s="90"/>
      <c r="HU176" s="90"/>
      <c r="HV176" s="90"/>
      <c r="HW176" s="90"/>
      <c r="HX176" s="90"/>
      <c r="HY176" s="90"/>
      <c r="HZ176" s="90"/>
      <c r="IA176" s="90"/>
      <c r="IB176" s="90"/>
      <c r="IC176" s="90"/>
      <c r="ID176" s="90"/>
      <c r="IE176" s="90"/>
      <c r="IF176" s="90"/>
      <c r="IG176" s="90"/>
      <c r="IH176" s="90"/>
      <c r="II176" s="90"/>
      <c r="IJ176" s="90"/>
      <c r="IK176" s="90"/>
      <c r="IL176" s="90"/>
      <c r="IM176" s="90"/>
      <c r="IN176" s="90"/>
      <c r="IO176" s="90"/>
      <c r="IP176" s="90"/>
      <c r="IQ176" s="90"/>
      <c r="IR176" s="90"/>
      <c r="IS176" s="90"/>
      <c r="IT176" s="90"/>
      <c r="IU176" s="90"/>
      <c r="IV176" s="90"/>
      <c r="IW176" s="21"/>
      <c r="IX176" s="21"/>
      <c r="IY176" s="21"/>
      <c r="IZ176" s="21"/>
      <c r="JA176" s="21"/>
    </row>
    <row r="177" s="194" customFormat="true" ht="13.8" hidden="false" customHeight="false" outlineLevel="0" collapsed="false">
      <c r="A177" s="90"/>
      <c r="B177" s="91"/>
      <c r="C177" s="92"/>
      <c r="D177" s="90"/>
      <c r="E177" s="93"/>
      <c r="F177" s="92"/>
      <c r="G177" s="92"/>
      <c r="H177" s="92"/>
      <c r="I177" s="92"/>
      <c r="J177" s="92"/>
      <c r="K177" s="92"/>
      <c r="L177" s="92"/>
      <c r="M177" s="93"/>
      <c r="N177" s="92"/>
      <c r="O177" s="93"/>
      <c r="P177" s="93"/>
      <c r="Q177" s="92"/>
      <c r="R177" s="92"/>
      <c r="S177" s="92"/>
      <c r="T177" s="92"/>
      <c r="U177" s="92"/>
      <c r="V177" s="92"/>
      <c r="W177" s="92"/>
      <c r="X177" s="92"/>
      <c r="Y177" s="94"/>
      <c r="Z177" s="92"/>
      <c r="AA177" s="92"/>
      <c r="AB177" s="92"/>
      <c r="AC177" s="92"/>
      <c r="AD177" s="95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6"/>
      <c r="AQ177" s="96"/>
      <c r="AR177" s="96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  <c r="GH177" s="90"/>
      <c r="GI177" s="90"/>
      <c r="GJ177" s="90"/>
      <c r="GK177" s="90"/>
      <c r="GL177" s="90"/>
      <c r="GM177" s="90"/>
      <c r="GN177" s="90"/>
      <c r="GO177" s="90"/>
      <c r="GP177" s="90"/>
      <c r="GQ177" s="90"/>
      <c r="GR177" s="90"/>
      <c r="GS177" s="90"/>
      <c r="GT177" s="90"/>
      <c r="GU177" s="90"/>
      <c r="GV177" s="90"/>
      <c r="GW177" s="90"/>
      <c r="GX177" s="90"/>
      <c r="GY177" s="90"/>
      <c r="GZ177" s="90"/>
      <c r="HA177" s="90"/>
      <c r="HB177" s="90"/>
      <c r="HC177" s="90"/>
      <c r="HD177" s="90"/>
      <c r="HE177" s="90"/>
      <c r="HF177" s="90"/>
      <c r="HG177" s="90"/>
      <c r="HH177" s="90"/>
      <c r="HI177" s="90"/>
      <c r="HJ177" s="90"/>
      <c r="HK177" s="90"/>
      <c r="HL177" s="90"/>
      <c r="HM177" s="90"/>
      <c r="HN177" s="90"/>
      <c r="HO177" s="90"/>
      <c r="HP177" s="90"/>
      <c r="HQ177" s="90"/>
      <c r="HR177" s="90"/>
      <c r="HS177" s="90"/>
      <c r="HT177" s="90"/>
      <c r="HU177" s="90"/>
      <c r="HV177" s="90"/>
      <c r="HW177" s="90"/>
      <c r="HX177" s="90"/>
      <c r="HY177" s="90"/>
      <c r="HZ177" s="90"/>
      <c r="IA177" s="90"/>
      <c r="IB177" s="90"/>
      <c r="IC177" s="90"/>
      <c r="ID177" s="90"/>
      <c r="IE177" s="90"/>
      <c r="IF177" s="90"/>
      <c r="IG177" s="90"/>
      <c r="IH177" s="90"/>
      <c r="II177" s="90"/>
      <c r="IJ177" s="90"/>
      <c r="IK177" s="90"/>
      <c r="IL177" s="90"/>
      <c r="IM177" s="90"/>
      <c r="IN177" s="90"/>
      <c r="IO177" s="90"/>
      <c r="IP177" s="90"/>
      <c r="IQ177" s="90"/>
      <c r="IR177" s="90"/>
      <c r="IS177" s="90"/>
      <c r="IT177" s="90"/>
      <c r="IU177" s="90"/>
      <c r="IV177" s="90"/>
      <c r="IW177" s="21"/>
      <c r="IX177" s="21"/>
      <c r="IY177" s="21"/>
      <c r="IZ177" s="21"/>
      <c r="JA177" s="21"/>
    </row>
    <row r="178" s="196" customFormat="true" ht="13.8" hidden="false" customHeight="false" outlineLevel="0" collapsed="false">
      <c r="A178" s="90"/>
      <c r="B178" s="91"/>
      <c r="C178" s="92"/>
      <c r="D178" s="90"/>
      <c r="E178" s="93"/>
      <c r="F178" s="92"/>
      <c r="G178" s="92"/>
      <c r="H178" s="92"/>
      <c r="I178" s="92"/>
      <c r="J178" s="92"/>
      <c r="K178" s="92"/>
      <c r="L178" s="92"/>
      <c r="M178" s="93"/>
      <c r="N178" s="92"/>
      <c r="O178" s="93"/>
      <c r="P178" s="93"/>
      <c r="Q178" s="92"/>
      <c r="R178" s="92"/>
      <c r="S178" s="92"/>
      <c r="T178" s="92"/>
      <c r="U178" s="92"/>
      <c r="V178" s="92"/>
      <c r="W178" s="92"/>
      <c r="X178" s="92"/>
      <c r="Y178" s="94"/>
      <c r="Z178" s="92"/>
      <c r="AA178" s="92"/>
      <c r="AB178" s="92"/>
      <c r="AC178" s="92"/>
      <c r="AD178" s="95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6"/>
      <c r="AQ178" s="96"/>
      <c r="AR178" s="96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  <c r="GH178" s="90"/>
      <c r="GI178" s="90"/>
      <c r="GJ178" s="90"/>
      <c r="GK178" s="90"/>
      <c r="GL178" s="90"/>
      <c r="GM178" s="90"/>
      <c r="GN178" s="90"/>
      <c r="GO178" s="90"/>
      <c r="GP178" s="90"/>
      <c r="GQ178" s="90"/>
      <c r="GR178" s="90"/>
      <c r="GS178" s="90"/>
      <c r="GT178" s="90"/>
      <c r="GU178" s="90"/>
      <c r="GV178" s="90"/>
      <c r="GW178" s="90"/>
      <c r="GX178" s="90"/>
      <c r="GY178" s="90"/>
      <c r="GZ178" s="90"/>
      <c r="HA178" s="90"/>
      <c r="HB178" s="90"/>
      <c r="HC178" s="90"/>
      <c r="HD178" s="90"/>
      <c r="HE178" s="90"/>
      <c r="HF178" s="90"/>
      <c r="HG178" s="90"/>
      <c r="HH178" s="90"/>
      <c r="HI178" s="90"/>
      <c r="HJ178" s="90"/>
      <c r="HK178" s="90"/>
      <c r="HL178" s="90"/>
      <c r="HM178" s="90"/>
      <c r="HN178" s="90"/>
      <c r="HO178" s="90"/>
      <c r="HP178" s="90"/>
      <c r="HQ178" s="90"/>
      <c r="HR178" s="90"/>
      <c r="HS178" s="90"/>
      <c r="HT178" s="90"/>
      <c r="HU178" s="90"/>
      <c r="HV178" s="90"/>
      <c r="HW178" s="90"/>
      <c r="HX178" s="90"/>
      <c r="HY178" s="90"/>
      <c r="HZ178" s="90"/>
      <c r="IA178" s="90"/>
      <c r="IB178" s="90"/>
      <c r="IC178" s="90"/>
      <c r="ID178" s="90"/>
      <c r="IE178" s="90"/>
      <c r="IF178" s="90"/>
      <c r="IG178" s="90"/>
      <c r="IH178" s="90"/>
      <c r="II178" s="90"/>
      <c r="IJ178" s="90"/>
      <c r="IK178" s="90"/>
      <c r="IL178" s="90"/>
      <c r="IM178" s="90"/>
      <c r="IN178" s="90"/>
      <c r="IO178" s="90"/>
      <c r="IP178" s="90"/>
      <c r="IQ178" s="90"/>
      <c r="IR178" s="90"/>
      <c r="IS178" s="90"/>
      <c r="IT178" s="90"/>
      <c r="IU178" s="90"/>
      <c r="IV178" s="90"/>
      <c r="IW178" s="21"/>
      <c r="IX178" s="21"/>
      <c r="IY178" s="21"/>
      <c r="IZ178" s="21"/>
      <c r="JA178" s="21"/>
    </row>
    <row r="179" s="193" customFormat="true" ht="13.8" hidden="false" customHeight="false" outlineLevel="0" collapsed="false">
      <c r="A179" s="90"/>
      <c r="B179" s="91"/>
      <c r="C179" s="92"/>
      <c r="D179" s="90"/>
      <c r="E179" s="93"/>
      <c r="F179" s="92"/>
      <c r="G179" s="92"/>
      <c r="H179" s="92"/>
      <c r="I179" s="92"/>
      <c r="J179" s="92"/>
      <c r="K179" s="92"/>
      <c r="L179" s="92"/>
      <c r="M179" s="93"/>
      <c r="N179" s="92"/>
      <c r="O179" s="93"/>
      <c r="P179" s="93"/>
      <c r="Q179" s="92"/>
      <c r="R179" s="92"/>
      <c r="S179" s="92"/>
      <c r="T179" s="92"/>
      <c r="U179" s="92"/>
      <c r="V179" s="92"/>
      <c r="W179" s="92"/>
      <c r="X179" s="92"/>
      <c r="Y179" s="94"/>
      <c r="Z179" s="92"/>
      <c r="AA179" s="92"/>
      <c r="AB179" s="92"/>
      <c r="AC179" s="92"/>
      <c r="AD179" s="95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6"/>
      <c r="AQ179" s="96"/>
      <c r="AR179" s="96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  <c r="GH179" s="90"/>
      <c r="GI179" s="90"/>
      <c r="GJ179" s="90"/>
      <c r="GK179" s="90"/>
      <c r="GL179" s="90"/>
      <c r="GM179" s="90"/>
      <c r="GN179" s="90"/>
      <c r="GO179" s="90"/>
      <c r="GP179" s="90"/>
      <c r="GQ179" s="90"/>
      <c r="GR179" s="90"/>
      <c r="GS179" s="90"/>
      <c r="GT179" s="90"/>
      <c r="GU179" s="90"/>
      <c r="GV179" s="90"/>
      <c r="GW179" s="90"/>
      <c r="GX179" s="90"/>
      <c r="GY179" s="90"/>
      <c r="GZ179" s="90"/>
      <c r="HA179" s="90"/>
      <c r="HB179" s="90"/>
      <c r="HC179" s="90"/>
      <c r="HD179" s="90"/>
      <c r="HE179" s="90"/>
      <c r="HF179" s="90"/>
      <c r="HG179" s="90"/>
      <c r="HH179" s="90"/>
      <c r="HI179" s="90"/>
      <c r="HJ179" s="90"/>
      <c r="HK179" s="90"/>
      <c r="HL179" s="90"/>
      <c r="HM179" s="90"/>
      <c r="HN179" s="90"/>
      <c r="HO179" s="90"/>
      <c r="HP179" s="90"/>
      <c r="HQ179" s="90"/>
      <c r="HR179" s="90"/>
      <c r="HS179" s="90"/>
      <c r="HT179" s="90"/>
      <c r="HU179" s="90"/>
      <c r="HV179" s="90"/>
      <c r="HW179" s="90"/>
      <c r="HX179" s="90"/>
      <c r="HY179" s="90"/>
      <c r="HZ179" s="90"/>
      <c r="IA179" s="90"/>
      <c r="IB179" s="90"/>
      <c r="IC179" s="90"/>
      <c r="ID179" s="90"/>
      <c r="IE179" s="90"/>
      <c r="IF179" s="90"/>
      <c r="IG179" s="90"/>
      <c r="IH179" s="90"/>
      <c r="II179" s="90"/>
      <c r="IJ179" s="90"/>
      <c r="IK179" s="90"/>
      <c r="IL179" s="90"/>
      <c r="IM179" s="90"/>
      <c r="IN179" s="90"/>
      <c r="IO179" s="90"/>
      <c r="IP179" s="90"/>
      <c r="IQ179" s="90"/>
      <c r="IR179" s="90"/>
      <c r="IS179" s="90"/>
      <c r="IT179" s="90"/>
      <c r="IU179" s="90"/>
      <c r="IV179" s="90"/>
      <c r="IW179" s="21"/>
      <c r="IX179" s="21"/>
      <c r="IY179" s="21"/>
      <c r="IZ179" s="21"/>
      <c r="JA179" s="21"/>
    </row>
    <row r="180" s="194" customFormat="true" ht="13.8" hidden="false" customHeight="false" outlineLevel="0" collapsed="false">
      <c r="A180" s="90"/>
      <c r="B180" s="91"/>
      <c r="C180" s="92"/>
      <c r="D180" s="90"/>
      <c r="E180" s="93"/>
      <c r="F180" s="92"/>
      <c r="G180" s="92"/>
      <c r="H180" s="92"/>
      <c r="I180" s="92"/>
      <c r="J180" s="92"/>
      <c r="K180" s="92"/>
      <c r="L180" s="92"/>
      <c r="M180" s="93"/>
      <c r="N180" s="92"/>
      <c r="O180" s="93"/>
      <c r="P180" s="93"/>
      <c r="Q180" s="92"/>
      <c r="R180" s="92"/>
      <c r="S180" s="92"/>
      <c r="T180" s="92"/>
      <c r="U180" s="92"/>
      <c r="V180" s="92"/>
      <c r="W180" s="92"/>
      <c r="X180" s="92"/>
      <c r="Y180" s="94"/>
      <c r="Z180" s="92"/>
      <c r="AA180" s="92"/>
      <c r="AB180" s="92"/>
      <c r="AC180" s="92"/>
      <c r="AD180" s="95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6"/>
      <c r="AQ180" s="96"/>
      <c r="AR180" s="96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  <c r="GH180" s="90"/>
      <c r="GI180" s="90"/>
      <c r="GJ180" s="90"/>
      <c r="GK180" s="90"/>
      <c r="GL180" s="90"/>
      <c r="GM180" s="90"/>
      <c r="GN180" s="90"/>
      <c r="GO180" s="90"/>
      <c r="GP180" s="90"/>
      <c r="GQ180" s="90"/>
      <c r="GR180" s="90"/>
      <c r="GS180" s="90"/>
      <c r="GT180" s="90"/>
      <c r="GU180" s="90"/>
      <c r="GV180" s="90"/>
      <c r="GW180" s="90"/>
      <c r="GX180" s="90"/>
      <c r="GY180" s="90"/>
      <c r="GZ180" s="90"/>
      <c r="HA180" s="90"/>
      <c r="HB180" s="90"/>
      <c r="HC180" s="90"/>
      <c r="HD180" s="90"/>
      <c r="HE180" s="90"/>
      <c r="HF180" s="90"/>
      <c r="HG180" s="90"/>
      <c r="HH180" s="90"/>
      <c r="HI180" s="90"/>
      <c r="HJ180" s="90"/>
      <c r="HK180" s="90"/>
      <c r="HL180" s="90"/>
      <c r="HM180" s="90"/>
      <c r="HN180" s="90"/>
      <c r="HO180" s="90"/>
      <c r="HP180" s="90"/>
      <c r="HQ180" s="90"/>
      <c r="HR180" s="90"/>
      <c r="HS180" s="90"/>
      <c r="HT180" s="90"/>
      <c r="HU180" s="90"/>
      <c r="HV180" s="90"/>
      <c r="HW180" s="90"/>
      <c r="HX180" s="90"/>
      <c r="HY180" s="90"/>
      <c r="HZ180" s="90"/>
      <c r="IA180" s="90"/>
      <c r="IB180" s="90"/>
      <c r="IC180" s="90"/>
      <c r="ID180" s="90"/>
      <c r="IE180" s="90"/>
      <c r="IF180" s="90"/>
      <c r="IG180" s="90"/>
      <c r="IH180" s="90"/>
      <c r="II180" s="90"/>
      <c r="IJ180" s="90"/>
      <c r="IK180" s="90"/>
      <c r="IL180" s="90"/>
      <c r="IM180" s="90"/>
      <c r="IN180" s="90"/>
      <c r="IO180" s="90"/>
      <c r="IP180" s="90"/>
      <c r="IQ180" s="90"/>
      <c r="IR180" s="90"/>
      <c r="IS180" s="90"/>
      <c r="IT180" s="90"/>
      <c r="IU180" s="90"/>
      <c r="IV180" s="90"/>
      <c r="IW180" s="21"/>
      <c r="IX180" s="21"/>
      <c r="IY180" s="21"/>
      <c r="IZ180" s="21"/>
      <c r="JA180" s="21"/>
    </row>
    <row r="181" s="193" customFormat="true" ht="13.8" hidden="false" customHeight="false" outlineLevel="0" collapsed="false">
      <c r="A181" s="90"/>
      <c r="B181" s="91"/>
      <c r="C181" s="92"/>
      <c r="D181" s="90"/>
      <c r="E181" s="93"/>
      <c r="F181" s="92"/>
      <c r="G181" s="92"/>
      <c r="H181" s="92"/>
      <c r="I181" s="92"/>
      <c r="J181" s="92"/>
      <c r="K181" s="92"/>
      <c r="L181" s="92"/>
      <c r="M181" s="93"/>
      <c r="N181" s="92"/>
      <c r="O181" s="93"/>
      <c r="P181" s="93"/>
      <c r="Q181" s="92"/>
      <c r="R181" s="92"/>
      <c r="S181" s="92"/>
      <c r="T181" s="92"/>
      <c r="U181" s="92"/>
      <c r="V181" s="92"/>
      <c r="W181" s="92"/>
      <c r="X181" s="92"/>
      <c r="Y181" s="94"/>
      <c r="Z181" s="92"/>
      <c r="AA181" s="92"/>
      <c r="AB181" s="92"/>
      <c r="AC181" s="92"/>
      <c r="AD181" s="95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6"/>
      <c r="AQ181" s="96"/>
      <c r="AR181" s="96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  <c r="GH181" s="90"/>
      <c r="GI181" s="90"/>
      <c r="GJ181" s="90"/>
      <c r="GK181" s="90"/>
      <c r="GL181" s="90"/>
      <c r="GM181" s="90"/>
      <c r="GN181" s="90"/>
      <c r="GO181" s="90"/>
      <c r="GP181" s="90"/>
      <c r="GQ181" s="90"/>
      <c r="GR181" s="90"/>
      <c r="GS181" s="90"/>
      <c r="GT181" s="90"/>
      <c r="GU181" s="90"/>
      <c r="GV181" s="90"/>
      <c r="GW181" s="90"/>
      <c r="GX181" s="90"/>
      <c r="GY181" s="90"/>
      <c r="GZ181" s="90"/>
      <c r="HA181" s="90"/>
      <c r="HB181" s="90"/>
      <c r="HC181" s="90"/>
      <c r="HD181" s="90"/>
      <c r="HE181" s="90"/>
      <c r="HF181" s="90"/>
      <c r="HG181" s="90"/>
      <c r="HH181" s="90"/>
      <c r="HI181" s="90"/>
      <c r="HJ181" s="90"/>
      <c r="HK181" s="90"/>
      <c r="HL181" s="90"/>
      <c r="HM181" s="90"/>
      <c r="HN181" s="90"/>
      <c r="HO181" s="90"/>
      <c r="HP181" s="90"/>
      <c r="HQ181" s="90"/>
      <c r="HR181" s="90"/>
      <c r="HS181" s="90"/>
      <c r="HT181" s="90"/>
      <c r="HU181" s="90"/>
      <c r="HV181" s="90"/>
      <c r="HW181" s="90"/>
      <c r="HX181" s="90"/>
      <c r="HY181" s="90"/>
      <c r="HZ181" s="90"/>
      <c r="IA181" s="90"/>
      <c r="IB181" s="90"/>
      <c r="IC181" s="90"/>
      <c r="ID181" s="90"/>
      <c r="IE181" s="90"/>
      <c r="IF181" s="90"/>
      <c r="IG181" s="90"/>
      <c r="IH181" s="90"/>
      <c r="II181" s="90"/>
      <c r="IJ181" s="90"/>
      <c r="IK181" s="90"/>
      <c r="IL181" s="90"/>
      <c r="IM181" s="90"/>
      <c r="IN181" s="90"/>
      <c r="IO181" s="90"/>
      <c r="IP181" s="90"/>
      <c r="IQ181" s="90"/>
      <c r="IR181" s="90"/>
      <c r="IS181" s="90"/>
      <c r="IT181" s="90"/>
      <c r="IU181" s="90"/>
      <c r="IV181" s="90"/>
      <c r="IW181" s="21"/>
      <c r="IX181" s="21"/>
      <c r="IY181" s="21"/>
      <c r="IZ181" s="21"/>
      <c r="JA181" s="21"/>
    </row>
    <row r="182" s="194" customFormat="true" ht="13.8" hidden="false" customHeight="false" outlineLevel="0" collapsed="false">
      <c r="A182" s="90"/>
      <c r="B182" s="91"/>
      <c r="C182" s="92"/>
      <c r="D182" s="90"/>
      <c r="E182" s="93"/>
      <c r="F182" s="92"/>
      <c r="G182" s="92"/>
      <c r="H182" s="92"/>
      <c r="I182" s="92"/>
      <c r="J182" s="92"/>
      <c r="K182" s="92"/>
      <c r="L182" s="92"/>
      <c r="M182" s="93"/>
      <c r="N182" s="92"/>
      <c r="O182" s="93"/>
      <c r="P182" s="93"/>
      <c r="Q182" s="92"/>
      <c r="R182" s="92"/>
      <c r="S182" s="92"/>
      <c r="T182" s="92"/>
      <c r="U182" s="92"/>
      <c r="V182" s="92"/>
      <c r="W182" s="92"/>
      <c r="X182" s="92"/>
      <c r="Y182" s="94"/>
      <c r="Z182" s="92"/>
      <c r="AA182" s="92"/>
      <c r="AB182" s="92"/>
      <c r="AC182" s="92"/>
      <c r="AD182" s="95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6"/>
      <c r="AQ182" s="96"/>
      <c r="AR182" s="96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  <c r="GH182" s="90"/>
      <c r="GI182" s="90"/>
      <c r="GJ182" s="90"/>
      <c r="GK182" s="90"/>
      <c r="GL182" s="90"/>
      <c r="GM182" s="90"/>
      <c r="GN182" s="90"/>
      <c r="GO182" s="90"/>
      <c r="GP182" s="90"/>
      <c r="GQ182" s="90"/>
      <c r="GR182" s="90"/>
      <c r="GS182" s="90"/>
      <c r="GT182" s="90"/>
      <c r="GU182" s="90"/>
      <c r="GV182" s="90"/>
      <c r="GW182" s="90"/>
      <c r="GX182" s="90"/>
      <c r="GY182" s="90"/>
      <c r="GZ182" s="90"/>
      <c r="HA182" s="90"/>
      <c r="HB182" s="90"/>
      <c r="HC182" s="90"/>
      <c r="HD182" s="90"/>
      <c r="HE182" s="90"/>
      <c r="HF182" s="90"/>
      <c r="HG182" s="90"/>
      <c r="HH182" s="90"/>
      <c r="HI182" s="90"/>
      <c r="HJ182" s="90"/>
      <c r="HK182" s="90"/>
      <c r="HL182" s="90"/>
      <c r="HM182" s="90"/>
      <c r="HN182" s="90"/>
      <c r="HO182" s="90"/>
      <c r="HP182" s="90"/>
      <c r="HQ182" s="90"/>
      <c r="HR182" s="90"/>
      <c r="HS182" s="90"/>
      <c r="HT182" s="90"/>
      <c r="HU182" s="90"/>
      <c r="HV182" s="90"/>
      <c r="HW182" s="90"/>
      <c r="HX182" s="90"/>
      <c r="HY182" s="90"/>
      <c r="HZ182" s="90"/>
      <c r="IA182" s="90"/>
      <c r="IB182" s="90"/>
      <c r="IC182" s="90"/>
      <c r="ID182" s="90"/>
      <c r="IE182" s="90"/>
      <c r="IF182" s="90"/>
      <c r="IG182" s="90"/>
      <c r="IH182" s="90"/>
      <c r="II182" s="90"/>
      <c r="IJ182" s="90"/>
      <c r="IK182" s="90"/>
      <c r="IL182" s="90"/>
      <c r="IM182" s="90"/>
      <c r="IN182" s="90"/>
      <c r="IO182" s="90"/>
      <c r="IP182" s="90"/>
      <c r="IQ182" s="90"/>
      <c r="IR182" s="90"/>
      <c r="IS182" s="90"/>
      <c r="IT182" s="90"/>
      <c r="IU182" s="90"/>
      <c r="IV182" s="90"/>
      <c r="IW182" s="21"/>
      <c r="IX182" s="21"/>
      <c r="IY182" s="21"/>
      <c r="IZ182" s="21"/>
      <c r="JA182" s="21"/>
    </row>
    <row r="183" s="194" customFormat="true" ht="13.8" hidden="false" customHeight="false" outlineLevel="0" collapsed="false">
      <c r="A183" s="90"/>
      <c r="B183" s="91"/>
      <c r="C183" s="92"/>
      <c r="D183" s="90"/>
      <c r="E183" s="93"/>
      <c r="F183" s="92"/>
      <c r="G183" s="92"/>
      <c r="H183" s="92"/>
      <c r="I183" s="92"/>
      <c r="J183" s="92"/>
      <c r="K183" s="92"/>
      <c r="L183" s="92"/>
      <c r="M183" s="93"/>
      <c r="N183" s="92"/>
      <c r="O183" s="93"/>
      <c r="P183" s="93"/>
      <c r="Q183" s="92"/>
      <c r="R183" s="92"/>
      <c r="S183" s="92"/>
      <c r="T183" s="92"/>
      <c r="U183" s="92"/>
      <c r="V183" s="92"/>
      <c r="W183" s="92"/>
      <c r="X183" s="92"/>
      <c r="Y183" s="94"/>
      <c r="Z183" s="92"/>
      <c r="AA183" s="92"/>
      <c r="AB183" s="92"/>
      <c r="AC183" s="92"/>
      <c r="AD183" s="95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6"/>
      <c r="AQ183" s="96"/>
      <c r="AR183" s="96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  <c r="IT183" s="90"/>
      <c r="IU183" s="90"/>
      <c r="IV183" s="90"/>
      <c r="IW183" s="21"/>
      <c r="IX183" s="21"/>
      <c r="IY183" s="21"/>
      <c r="IZ183" s="21"/>
      <c r="JA183" s="21"/>
    </row>
    <row r="184" s="112" customFormat="true" ht="13.8" hidden="false" customHeight="false" outlineLevel="0" collapsed="false">
      <c r="A184" s="90"/>
      <c r="B184" s="91"/>
      <c r="C184" s="92"/>
      <c r="D184" s="90"/>
      <c r="E184" s="93"/>
      <c r="F184" s="92"/>
      <c r="G184" s="92"/>
      <c r="H184" s="92"/>
      <c r="I184" s="92"/>
      <c r="J184" s="92"/>
      <c r="K184" s="92"/>
      <c r="L184" s="92"/>
      <c r="M184" s="93"/>
      <c r="N184" s="92"/>
      <c r="O184" s="93"/>
      <c r="P184" s="93"/>
      <c r="Q184" s="92"/>
      <c r="R184" s="92"/>
      <c r="S184" s="92"/>
      <c r="T184" s="92"/>
      <c r="U184" s="92"/>
      <c r="V184" s="92"/>
      <c r="W184" s="92"/>
      <c r="X184" s="92"/>
      <c r="Y184" s="94"/>
      <c r="Z184" s="92"/>
      <c r="AA184" s="92"/>
      <c r="AB184" s="92"/>
      <c r="AC184" s="92"/>
      <c r="AD184" s="95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6"/>
      <c r="AQ184" s="96"/>
      <c r="AR184" s="96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21"/>
      <c r="IX184" s="21"/>
      <c r="IY184" s="21"/>
      <c r="IZ184" s="21"/>
      <c r="JA184" s="21"/>
    </row>
    <row r="185" s="194" customFormat="true" ht="13.8" hidden="false" customHeight="false" outlineLevel="0" collapsed="false">
      <c r="A185" s="90"/>
      <c r="B185" s="91"/>
      <c r="C185" s="92"/>
      <c r="D185" s="90"/>
      <c r="E185" s="93"/>
      <c r="F185" s="92"/>
      <c r="G185" s="92"/>
      <c r="H185" s="92"/>
      <c r="I185" s="92"/>
      <c r="J185" s="92"/>
      <c r="K185" s="92"/>
      <c r="L185" s="92"/>
      <c r="M185" s="93"/>
      <c r="N185" s="92"/>
      <c r="O185" s="93"/>
      <c r="P185" s="93"/>
      <c r="Q185" s="92"/>
      <c r="R185" s="92"/>
      <c r="S185" s="92"/>
      <c r="T185" s="92"/>
      <c r="U185" s="92"/>
      <c r="V185" s="92"/>
      <c r="W185" s="92"/>
      <c r="X185" s="92"/>
      <c r="Y185" s="94"/>
      <c r="Z185" s="92"/>
      <c r="AA185" s="92"/>
      <c r="AB185" s="92"/>
      <c r="AC185" s="92"/>
      <c r="AD185" s="95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6"/>
      <c r="AQ185" s="96"/>
      <c r="AR185" s="96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  <c r="GH185" s="90"/>
      <c r="GI185" s="90"/>
      <c r="GJ185" s="90"/>
      <c r="GK185" s="90"/>
      <c r="GL185" s="90"/>
      <c r="GM185" s="90"/>
      <c r="GN185" s="90"/>
      <c r="GO185" s="90"/>
      <c r="GP185" s="90"/>
      <c r="GQ185" s="90"/>
      <c r="GR185" s="90"/>
      <c r="GS185" s="90"/>
      <c r="GT185" s="90"/>
      <c r="GU185" s="90"/>
      <c r="GV185" s="90"/>
      <c r="GW185" s="90"/>
      <c r="GX185" s="90"/>
      <c r="GY185" s="90"/>
      <c r="GZ185" s="90"/>
      <c r="HA185" s="90"/>
      <c r="HB185" s="90"/>
      <c r="HC185" s="90"/>
      <c r="HD185" s="90"/>
      <c r="HE185" s="90"/>
      <c r="HF185" s="90"/>
      <c r="HG185" s="90"/>
      <c r="HH185" s="90"/>
      <c r="HI185" s="90"/>
      <c r="HJ185" s="90"/>
      <c r="HK185" s="90"/>
      <c r="HL185" s="90"/>
      <c r="HM185" s="90"/>
      <c r="HN185" s="90"/>
      <c r="HO185" s="90"/>
      <c r="HP185" s="90"/>
      <c r="HQ185" s="90"/>
      <c r="HR185" s="90"/>
      <c r="HS185" s="90"/>
      <c r="HT185" s="90"/>
      <c r="HU185" s="90"/>
      <c r="HV185" s="90"/>
      <c r="HW185" s="90"/>
      <c r="HX185" s="90"/>
      <c r="HY185" s="90"/>
      <c r="HZ185" s="90"/>
      <c r="IA185" s="90"/>
      <c r="IB185" s="90"/>
      <c r="IC185" s="90"/>
      <c r="ID185" s="90"/>
      <c r="IE185" s="90"/>
      <c r="IF185" s="90"/>
      <c r="IG185" s="90"/>
      <c r="IH185" s="90"/>
      <c r="II185" s="90"/>
      <c r="IJ185" s="90"/>
      <c r="IK185" s="90"/>
      <c r="IL185" s="90"/>
      <c r="IM185" s="90"/>
      <c r="IN185" s="90"/>
      <c r="IO185" s="90"/>
      <c r="IP185" s="90"/>
      <c r="IQ185" s="90"/>
      <c r="IR185" s="90"/>
      <c r="IS185" s="90"/>
      <c r="IT185" s="90"/>
      <c r="IU185" s="90"/>
      <c r="IV185" s="90"/>
      <c r="IW185" s="21"/>
      <c r="IX185" s="21"/>
      <c r="IY185" s="21"/>
      <c r="IZ185" s="21"/>
      <c r="JA185" s="21"/>
    </row>
    <row r="186" s="193" customFormat="true" ht="13.8" hidden="false" customHeight="false" outlineLevel="0" collapsed="false">
      <c r="A186" s="90"/>
      <c r="B186" s="91"/>
      <c r="C186" s="92"/>
      <c r="D186" s="90"/>
      <c r="E186" s="93"/>
      <c r="F186" s="92"/>
      <c r="G186" s="92"/>
      <c r="H186" s="92"/>
      <c r="I186" s="92"/>
      <c r="J186" s="92"/>
      <c r="K186" s="92"/>
      <c r="L186" s="92"/>
      <c r="M186" s="93"/>
      <c r="N186" s="92"/>
      <c r="O186" s="93"/>
      <c r="P186" s="93"/>
      <c r="Q186" s="92"/>
      <c r="R186" s="92"/>
      <c r="S186" s="92"/>
      <c r="T186" s="92"/>
      <c r="U186" s="92"/>
      <c r="V186" s="92"/>
      <c r="W186" s="92"/>
      <c r="X186" s="92"/>
      <c r="Y186" s="94"/>
      <c r="Z186" s="92"/>
      <c r="AA186" s="92"/>
      <c r="AB186" s="92"/>
      <c r="AC186" s="92"/>
      <c r="AD186" s="95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6"/>
      <c r="AQ186" s="96"/>
      <c r="AR186" s="96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21"/>
      <c r="IX186" s="21"/>
      <c r="IY186" s="21"/>
      <c r="IZ186" s="21"/>
      <c r="JA186" s="21"/>
    </row>
    <row r="187" s="193" customFormat="true" ht="13.8" hidden="false" customHeight="false" outlineLevel="0" collapsed="false">
      <c r="A187" s="90"/>
      <c r="B187" s="91"/>
      <c r="C187" s="92"/>
      <c r="D187" s="90"/>
      <c r="E187" s="93"/>
      <c r="F187" s="92"/>
      <c r="G187" s="92"/>
      <c r="H187" s="92"/>
      <c r="I187" s="92"/>
      <c r="J187" s="92"/>
      <c r="K187" s="92"/>
      <c r="L187" s="92"/>
      <c r="M187" s="93"/>
      <c r="N187" s="92"/>
      <c r="O187" s="93"/>
      <c r="P187" s="93"/>
      <c r="Q187" s="92"/>
      <c r="R187" s="92"/>
      <c r="S187" s="92"/>
      <c r="T187" s="92"/>
      <c r="U187" s="92"/>
      <c r="V187" s="92"/>
      <c r="W187" s="92"/>
      <c r="X187" s="92"/>
      <c r="Y187" s="94"/>
      <c r="Z187" s="92"/>
      <c r="AA187" s="92"/>
      <c r="AB187" s="92"/>
      <c r="AC187" s="92"/>
      <c r="AD187" s="95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6"/>
      <c r="AQ187" s="96"/>
      <c r="AR187" s="96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  <c r="GH187" s="90"/>
      <c r="GI187" s="90"/>
      <c r="GJ187" s="90"/>
      <c r="GK187" s="90"/>
      <c r="GL187" s="90"/>
      <c r="GM187" s="90"/>
      <c r="GN187" s="90"/>
      <c r="GO187" s="90"/>
      <c r="GP187" s="90"/>
      <c r="GQ187" s="90"/>
      <c r="GR187" s="90"/>
      <c r="GS187" s="90"/>
      <c r="GT187" s="90"/>
      <c r="GU187" s="90"/>
      <c r="GV187" s="90"/>
      <c r="GW187" s="90"/>
      <c r="GX187" s="90"/>
      <c r="GY187" s="90"/>
      <c r="GZ187" s="90"/>
      <c r="HA187" s="90"/>
      <c r="HB187" s="90"/>
      <c r="HC187" s="90"/>
      <c r="HD187" s="90"/>
      <c r="HE187" s="90"/>
      <c r="HF187" s="90"/>
      <c r="HG187" s="90"/>
      <c r="HH187" s="90"/>
      <c r="HI187" s="90"/>
      <c r="HJ187" s="90"/>
      <c r="HK187" s="90"/>
      <c r="HL187" s="90"/>
      <c r="HM187" s="90"/>
      <c r="HN187" s="90"/>
      <c r="HO187" s="90"/>
      <c r="HP187" s="90"/>
      <c r="HQ187" s="90"/>
      <c r="HR187" s="90"/>
      <c r="HS187" s="90"/>
      <c r="HT187" s="90"/>
      <c r="HU187" s="90"/>
      <c r="HV187" s="90"/>
      <c r="HW187" s="90"/>
      <c r="HX187" s="90"/>
      <c r="HY187" s="90"/>
      <c r="HZ187" s="90"/>
      <c r="IA187" s="90"/>
      <c r="IB187" s="90"/>
      <c r="IC187" s="90"/>
      <c r="ID187" s="90"/>
      <c r="IE187" s="90"/>
      <c r="IF187" s="90"/>
      <c r="IG187" s="90"/>
      <c r="IH187" s="90"/>
      <c r="II187" s="90"/>
      <c r="IJ187" s="90"/>
      <c r="IK187" s="90"/>
      <c r="IL187" s="90"/>
      <c r="IM187" s="90"/>
      <c r="IN187" s="90"/>
      <c r="IO187" s="90"/>
      <c r="IP187" s="90"/>
      <c r="IQ187" s="90"/>
      <c r="IR187" s="90"/>
      <c r="IS187" s="90"/>
      <c r="IT187" s="90"/>
      <c r="IU187" s="90"/>
      <c r="IV187" s="90"/>
      <c r="IW187" s="21"/>
      <c r="IX187" s="21"/>
      <c r="IY187" s="21"/>
      <c r="IZ187" s="21"/>
      <c r="JA187" s="21"/>
    </row>
    <row r="188" s="193" customFormat="true" ht="13.8" hidden="false" customHeight="false" outlineLevel="0" collapsed="false">
      <c r="A188" s="90"/>
      <c r="B188" s="91"/>
      <c r="C188" s="92"/>
      <c r="D188" s="90"/>
      <c r="E188" s="93"/>
      <c r="F188" s="92"/>
      <c r="G188" s="92"/>
      <c r="H188" s="92"/>
      <c r="I188" s="92"/>
      <c r="J188" s="92"/>
      <c r="K188" s="92"/>
      <c r="L188" s="92"/>
      <c r="M188" s="93"/>
      <c r="N188" s="92"/>
      <c r="O188" s="93"/>
      <c r="P188" s="93"/>
      <c r="Q188" s="92"/>
      <c r="R188" s="92"/>
      <c r="S188" s="92"/>
      <c r="T188" s="92"/>
      <c r="U188" s="92"/>
      <c r="V188" s="92"/>
      <c r="W188" s="92"/>
      <c r="X188" s="92"/>
      <c r="Y188" s="94"/>
      <c r="Z188" s="92"/>
      <c r="AA188" s="92"/>
      <c r="AB188" s="92"/>
      <c r="AC188" s="92"/>
      <c r="AD188" s="95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6"/>
      <c r="AQ188" s="96"/>
      <c r="AR188" s="96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21"/>
      <c r="IX188" s="21"/>
      <c r="IY188" s="21"/>
      <c r="IZ188" s="21"/>
      <c r="JA188" s="21"/>
    </row>
    <row r="189" s="193" customFormat="true" ht="13.8" hidden="false" customHeight="false" outlineLevel="0" collapsed="false">
      <c r="A189" s="90"/>
      <c r="B189" s="91"/>
      <c r="C189" s="92"/>
      <c r="D189" s="90"/>
      <c r="E189" s="93"/>
      <c r="F189" s="92"/>
      <c r="G189" s="92"/>
      <c r="H189" s="92"/>
      <c r="I189" s="92"/>
      <c r="J189" s="92"/>
      <c r="K189" s="92"/>
      <c r="L189" s="92"/>
      <c r="M189" s="93"/>
      <c r="N189" s="92"/>
      <c r="O189" s="93"/>
      <c r="P189" s="93"/>
      <c r="Q189" s="92"/>
      <c r="R189" s="92"/>
      <c r="S189" s="92"/>
      <c r="T189" s="92"/>
      <c r="U189" s="92"/>
      <c r="V189" s="92"/>
      <c r="W189" s="92"/>
      <c r="X189" s="92"/>
      <c r="Y189" s="94"/>
      <c r="Z189" s="92"/>
      <c r="AA189" s="92"/>
      <c r="AB189" s="92"/>
      <c r="AC189" s="92"/>
      <c r="AD189" s="95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6"/>
      <c r="AQ189" s="96"/>
      <c r="AR189" s="96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21"/>
      <c r="IX189" s="21"/>
      <c r="IY189" s="21"/>
      <c r="IZ189" s="21"/>
      <c r="JA189" s="21"/>
    </row>
    <row r="190" s="194" customFormat="true" ht="13.8" hidden="false" customHeight="false" outlineLevel="0" collapsed="false">
      <c r="A190" s="90"/>
      <c r="B190" s="91"/>
      <c r="C190" s="92"/>
      <c r="D190" s="90"/>
      <c r="E190" s="93"/>
      <c r="F190" s="92"/>
      <c r="G190" s="92"/>
      <c r="H190" s="92"/>
      <c r="I190" s="92"/>
      <c r="J190" s="92"/>
      <c r="K190" s="92"/>
      <c r="L190" s="92"/>
      <c r="M190" s="93"/>
      <c r="N190" s="92"/>
      <c r="O190" s="93"/>
      <c r="P190" s="93"/>
      <c r="Q190" s="92"/>
      <c r="R190" s="92"/>
      <c r="S190" s="92"/>
      <c r="T190" s="92"/>
      <c r="U190" s="92"/>
      <c r="V190" s="92"/>
      <c r="W190" s="92"/>
      <c r="X190" s="92"/>
      <c r="Y190" s="94"/>
      <c r="Z190" s="92"/>
      <c r="AA190" s="92"/>
      <c r="AB190" s="92"/>
      <c r="AC190" s="92"/>
      <c r="AD190" s="95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6"/>
      <c r="AQ190" s="96"/>
      <c r="AR190" s="96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21"/>
      <c r="IX190" s="21"/>
      <c r="IY190" s="21"/>
      <c r="IZ190" s="21"/>
      <c r="JA190" s="21"/>
    </row>
    <row r="191" s="194" customFormat="true" ht="13.8" hidden="false" customHeight="false" outlineLevel="0" collapsed="false">
      <c r="A191" s="90"/>
      <c r="B191" s="91"/>
      <c r="C191" s="92"/>
      <c r="D191" s="90"/>
      <c r="E191" s="93"/>
      <c r="F191" s="92"/>
      <c r="G191" s="92"/>
      <c r="H191" s="92"/>
      <c r="I191" s="92"/>
      <c r="J191" s="92"/>
      <c r="K191" s="92"/>
      <c r="L191" s="92"/>
      <c r="M191" s="93"/>
      <c r="N191" s="92"/>
      <c r="O191" s="93"/>
      <c r="P191" s="93"/>
      <c r="Q191" s="92"/>
      <c r="R191" s="92"/>
      <c r="S191" s="92"/>
      <c r="T191" s="92"/>
      <c r="U191" s="92"/>
      <c r="V191" s="92"/>
      <c r="W191" s="92"/>
      <c r="X191" s="92"/>
      <c r="Y191" s="94"/>
      <c r="Z191" s="92"/>
      <c r="AA191" s="92"/>
      <c r="AB191" s="92"/>
      <c r="AC191" s="92"/>
      <c r="AD191" s="95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6"/>
      <c r="AQ191" s="96"/>
      <c r="AR191" s="96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90"/>
      <c r="GA191" s="90"/>
      <c r="GB191" s="90"/>
      <c r="GC191" s="90"/>
      <c r="GD191" s="90"/>
      <c r="GE191" s="90"/>
      <c r="GF191" s="90"/>
      <c r="GG191" s="90"/>
      <c r="GH191" s="90"/>
      <c r="GI191" s="90"/>
      <c r="GJ191" s="90"/>
      <c r="GK191" s="90"/>
      <c r="GL191" s="90"/>
      <c r="GM191" s="90"/>
      <c r="GN191" s="90"/>
      <c r="GO191" s="90"/>
      <c r="GP191" s="90"/>
      <c r="GQ191" s="90"/>
      <c r="GR191" s="90"/>
      <c r="GS191" s="90"/>
      <c r="GT191" s="90"/>
      <c r="GU191" s="90"/>
      <c r="GV191" s="90"/>
      <c r="GW191" s="90"/>
      <c r="GX191" s="90"/>
      <c r="GY191" s="90"/>
      <c r="GZ191" s="90"/>
      <c r="HA191" s="90"/>
      <c r="HB191" s="90"/>
      <c r="HC191" s="90"/>
      <c r="HD191" s="90"/>
      <c r="HE191" s="90"/>
      <c r="HF191" s="90"/>
      <c r="HG191" s="90"/>
      <c r="HH191" s="90"/>
      <c r="HI191" s="90"/>
      <c r="HJ191" s="90"/>
      <c r="HK191" s="90"/>
      <c r="HL191" s="90"/>
      <c r="HM191" s="90"/>
      <c r="HN191" s="90"/>
      <c r="HO191" s="90"/>
      <c r="HP191" s="90"/>
      <c r="HQ191" s="90"/>
      <c r="HR191" s="90"/>
      <c r="HS191" s="90"/>
      <c r="HT191" s="90"/>
      <c r="HU191" s="90"/>
      <c r="HV191" s="90"/>
      <c r="HW191" s="90"/>
      <c r="HX191" s="90"/>
      <c r="HY191" s="90"/>
      <c r="HZ191" s="90"/>
      <c r="IA191" s="90"/>
      <c r="IB191" s="90"/>
      <c r="IC191" s="90"/>
      <c r="ID191" s="90"/>
      <c r="IE191" s="90"/>
      <c r="IF191" s="90"/>
      <c r="IG191" s="90"/>
      <c r="IH191" s="90"/>
      <c r="II191" s="90"/>
      <c r="IJ191" s="90"/>
      <c r="IK191" s="90"/>
      <c r="IL191" s="90"/>
      <c r="IM191" s="90"/>
      <c r="IN191" s="90"/>
      <c r="IO191" s="90"/>
      <c r="IP191" s="90"/>
      <c r="IQ191" s="90"/>
      <c r="IR191" s="90"/>
      <c r="IS191" s="90"/>
      <c r="IT191" s="90"/>
      <c r="IU191" s="90"/>
      <c r="IV191" s="90"/>
      <c r="IW191" s="21"/>
      <c r="IX191" s="21"/>
      <c r="IY191" s="21"/>
      <c r="IZ191" s="21"/>
      <c r="JA191" s="21"/>
    </row>
    <row r="192" s="194" customFormat="true" ht="13.8" hidden="false" customHeight="false" outlineLevel="0" collapsed="false">
      <c r="A192" s="90"/>
      <c r="B192" s="91"/>
      <c r="C192" s="92"/>
      <c r="D192" s="90"/>
      <c r="E192" s="93"/>
      <c r="F192" s="92"/>
      <c r="G192" s="92"/>
      <c r="H192" s="92"/>
      <c r="I192" s="92"/>
      <c r="J192" s="92"/>
      <c r="K192" s="92"/>
      <c r="L192" s="92"/>
      <c r="M192" s="93"/>
      <c r="N192" s="92"/>
      <c r="O192" s="93"/>
      <c r="P192" s="93"/>
      <c r="Q192" s="92"/>
      <c r="R192" s="92"/>
      <c r="S192" s="92"/>
      <c r="T192" s="92"/>
      <c r="U192" s="92"/>
      <c r="V192" s="92"/>
      <c r="W192" s="92"/>
      <c r="X192" s="92"/>
      <c r="Y192" s="94"/>
      <c r="Z192" s="92"/>
      <c r="AA192" s="92"/>
      <c r="AB192" s="92"/>
      <c r="AC192" s="92"/>
      <c r="AD192" s="95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6"/>
      <c r="AQ192" s="96"/>
      <c r="AR192" s="96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90"/>
      <c r="GA192" s="90"/>
      <c r="GB192" s="90"/>
      <c r="GC192" s="90"/>
      <c r="GD192" s="90"/>
      <c r="GE192" s="90"/>
      <c r="GF192" s="90"/>
      <c r="GG192" s="90"/>
      <c r="GH192" s="90"/>
      <c r="GI192" s="90"/>
      <c r="GJ192" s="90"/>
      <c r="GK192" s="90"/>
      <c r="GL192" s="90"/>
      <c r="GM192" s="90"/>
      <c r="GN192" s="90"/>
      <c r="GO192" s="90"/>
      <c r="GP192" s="90"/>
      <c r="GQ192" s="90"/>
      <c r="GR192" s="90"/>
      <c r="GS192" s="90"/>
      <c r="GT192" s="90"/>
      <c r="GU192" s="90"/>
      <c r="GV192" s="90"/>
      <c r="GW192" s="90"/>
      <c r="GX192" s="90"/>
      <c r="GY192" s="90"/>
      <c r="GZ192" s="90"/>
      <c r="HA192" s="90"/>
      <c r="HB192" s="90"/>
      <c r="HC192" s="90"/>
      <c r="HD192" s="90"/>
      <c r="HE192" s="90"/>
      <c r="HF192" s="90"/>
      <c r="HG192" s="90"/>
      <c r="HH192" s="90"/>
      <c r="HI192" s="90"/>
      <c r="HJ192" s="90"/>
      <c r="HK192" s="90"/>
      <c r="HL192" s="90"/>
      <c r="HM192" s="90"/>
      <c r="HN192" s="90"/>
      <c r="HO192" s="90"/>
      <c r="HP192" s="90"/>
      <c r="HQ192" s="90"/>
      <c r="HR192" s="90"/>
      <c r="HS192" s="90"/>
      <c r="HT192" s="90"/>
      <c r="HU192" s="90"/>
      <c r="HV192" s="90"/>
      <c r="HW192" s="90"/>
      <c r="HX192" s="90"/>
      <c r="HY192" s="90"/>
      <c r="HZ192" s="90"/>
      <c r="IA192" s="90"/>
      <c r="IB192" s="90"/>
      <c r="IC192" s="90"/>
      <c r="ID192" s="90"/>
      <c r="IE192" s="90"/>
      <c r="IF192" s="90"/>
      <c r="IG192" s="90"/>
      <c r="IH192" s="90"/>
      <c r="II192" s="90"/>
      <c r="IJ192" s="90"/>
      <c r="IK192" s="90"/>
      <c r="IL192" s="90"/>
      <c r="IM192" s="90"/>
      <c r="IN192" s="90"/>
      <c r="IO192" s="90"/>
      <c r="IP192" s="90"/>
      <c r="IQ192" s="90"/>
      <c r="IR192" s="90"/>
      <c r="IS192" s="90"/>
      <c r="IT192" s="90"/>
      <c r="IU192" s="90"/>
      <c r="IV192" s="90"/>
      <c r="IW192" s="21"/>
      <c r="IX192" s="21"/>
      <c r="IY192" s="21"/>
      <c r="IZ192" s="21"/>
      <c r="JA192" s="21"/>
    </row>
    <row r="193" s="197" customFormat="true" ht="13.8" hidden="false" customHeight="false" outlineLevel="0" collapsed="false">
      <c r="A193" s="90"/>
      <c r="B193" s="91"/>
      <c r="C193" s="92"/>
      <c r="D193" s="90"/>
      <c r="E193" s="93"/>
      <c r="F193" s="92"/>
      <c r="G193" s="92"/>
      <c r="H193" s="92"/>
      <c r="I193" s="92"/>
      <c r="J193" s="92"/>
      <c r="K193" s="92"/>
      <c r="L193" s="92"/>
      <c r="M193" s="93"/>
      <c r="N193" s="92"/>
      <c r="O193" s="93"/>
      <c r="P193" s="93"/>
      <c r="Q193" s="92"/>
      <c r="R193" s="92"/>
      <c r="S193" s="92"/>
      <c r="T193" s="92"/>
      <c r="U193" s="92"/>
      <c r="V193" s="92"/>
      <c r="W193" s="92"/>
      <c r="X193" s="92"/>
      <c r="Y193" s="94"/>
      <c r="Z193" s="92"/>
      <c r="AA193" s="92"/>
      <c r="AB193" s="92"/>
      <c r="AC193" s="92"/>
      <c r="AD193" s="95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6"/>
      <c r="AQ193" s="96"/>
      <c r="AR193" s="96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90"/>
      <c r="GA193" s="90"/>
      <c r="GB193" s="90"/>
      <c r="GC193" s="90"/>
      <c r="GD193" s="90"/>
      <c r="GE193" s="90"/>
      <c r="GF193" s="90"/>
      <c r="GG193" s="90"/>
      <c r="GH193" s="90"/>
      <c r="GI193" s="90"/>
      <c r="GJ193" s="90"/>
      <c r="GK193" s="90"/>
      <c r="GL193" s="90"/>
      <c r="GM193" s="90"/>
      <c r="GN193" s="90"/>
      <c r="GO193" s="90"/>
      <c r="GP193" s="90"/>
      <c r="GQ193" s="90"/>
      <c r="GR193" s="90"/>
      <c r="GS193" s="90"/>
      <c r="GT193" s="90"/>
      <c r="GU193" s="90"/>
      <c r="GV193" s="90"/>
      <c r="GW193" s="90"/>
      <c r="GX193" s="90"/>
      <c r="GY193" s="90"/>
      <c r="GZ193" s="90"/>
      <c r="HA193" s="90"/>
      <c r="HB193" s="90"/>
      <c r="HC193" s="90"/>
      <c r="HD193" s="90"/>
      <c r="HE193" s="90"/>
      <c r="HF193" s="90"/>
      <c r="HG193" s="90"/>
      <c r="HH193" s="90"/>
      <c r="HI193" s="90"/>
      <c r="HJ193" s="90"/>
      <c r="HK193" s="90"/>
      <c r="HL193" s="90"/>
      <c r="HM193" s="90"/>
      <c r="HN193" s="90"/>
      <c r="HO193" s="90"/>
      <c r="HP193" s="90"/>
      <c r="HQ193" s="90"/>
      <c r="HR193" s="90"/>
      <c r="HS193" s="90"/>
      <c r="HT193" s="90"/>
      <c r="HU193" s="90"/>
      <c r="HV193" s="90"/>
      <c r="HW193" s="90"/>
      <c r="HX193" s="90"/>
      <c r="HY193" s="90"/>
      <c r="HZ193" s="90"/>
      <c r="IA193" s="90"/>
      <c r="IB193" s="90"/>
      <c r="IC193" s="90"/>
      <c r="ID193" s="90"/>
      <c r="IE193" s="90"/>
      <c r="IF193" s="90"/>
      <c r="IG193" s="90"/>
      <c r="IH193" s="90"/>
      <c r="II193" s="90"/>
      <c r="IJ193" s="90"/>
      <c r="IK193" s="90"/>
      <c r="IL193" s="90"/>
      <c r="IM193" s="90"/>
      <c r="IN193" s="90"/>
      <c r="IO193" s="90"/>
      <c r="IP193" s="90"/>
      <c r="IQ193" s="90"/>
      <c r="IR193" s="90"/>
      <c r="IS193" s="90"/>
      <c r="IT193" s="90"/>
      <c r="IU193" s="90"/>
      <c r="IV193" s="90"/>
      <c r="IW193" s="21"/>
      <c r="IX193" s="21"/>
      <c r="IY193" s="21"/>
      <c r="IZ193" s="21"/>
      <c r="JA193" s="21"/>
    </row>
    <row r="194" s="112" customFormat="true" ht="13.8" hidden="false" customHeight="false" outlineLevel="0" collapsed="false">
      <c r="A194" s="90"/>
      <c r="B194" s="91"/>
      <c r="C194" s="92"/>
      <c r="D194" s="90"/>
      <c r="E194" s="93"/>
      <c r="F194" s="92"/>
      <c r="G194" s="92"/>
      <c r="H194" s="92"/>
      <c r="I194" s="92"/>
      <c r="J194" s="92"/>
      <c r="K194" s="92"/>
      <c r="L194" s="92"/>
      <c r="M194" s="93"/>
      <c r="N194" s="92"/>
      <c r="O194" s="93"/>
      <c r="P194" s="93"/>
      <c r="Q194" s="92"/>
      <c r="R194" s="92"/>
      <c r="S194" s="92"/>
      <c r="T194" s="92"/>
      <c r="U194" s="92"/>
      <c r="V194" s="92"/>
      <c r="W194" s="92"/>
      <c r="X194" s="92"/>
      <c r="Y194" s="94"/>
      <c r="Z194" s="92"/>
      <c r="AA194" s="92"/>
      <c r="AB194" s="92"/>
      <c r="AC194" s="92"/>
      <c r="AD194" s="95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6"/>
      <c r="AQ194" s="96"/>
      <c r="AR194" s="96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90"/>
      <c r="GA194" s="90"/>
      <c r="GB194" s="90"/>
      <c r="GC194" s="90"/>
      <c r="GD194" s="90"/>
      <c r="GE194" s="90"/>
      <c r="GF194" s="90"/>
      <c r="GG194" s="90"/>
      <c r="GH194" s="90"/>
      <c r="GI194" s="90"/>
      <c r="GJ194" s="90"/>
      <c r="GK194" s="90"/>
      <c r="GL194" s="90"/>
      <c r="GM194" s="90"/>
      <c r="GN194" s="90"/>
      <c r="GO194" s="90"/>
      <c r="GP194" s="90"/>
      <c r="GQ194" s="90"/>
      <c r="GR194" s="90"/>
      <c r="GS194" s="90"/>
      <c r="GT194" s="90"/>
      <c r="GU194" s="90"/>
      <c r="GV194" s="90"/>
      <c r="GW194" s="90"/>
      <c r="GX194" s="90"/>
      <c r="GY194" s="90"/>
      <c r="GZ194" s="90"/>
      <c r="HA194" s="90"/>
      <c r="HB194" s="90"/>
      <c r="HC194" s="90"/>
      <c r="HD194" s="90"/>
      <c r="HE194" s="90"/>
      <c r="HF194" s="90"/>
      <c r="HG194" s="90"/>
      <c r="HH194" s="90"/>
      <c r="HI194" s="90"/>
      <c r="HJ194" s="90"/>
      <c r="HK194" s="90"/>
      <c r="HL194" s="90"/>
      <c r="HM194" s="90"/>
      <c r="HN194" s="90"/>
      <c r="HO194" s="90"/>
      <c r="HP194" s="90"/>
      <c r="HQ194" s="90"/>
      <c r="HR194" s="90"/>
      <c r="HS194" s="90"/>
      <c r="HT194" s="90"/>
      <c r="HU194" s="90"/>
      <c r="HV194" s="90"/>
      <c r="HW194" s="90"/>
      <c r="HX194" s="90"/>
      <c r="HY194" s="90"/>
      <c r="HZ194" s="90"/>
      <c r="IA194" s="90"/>
      <c r="IB194" s="90"/>
      <c r="IC194" s="90"/>
      <c r="ID194" s="90"/>
      <c r="IE194" s="90"/>
      <c r="IF194" s="90"/>
      <c r="IG194" s="90"/>
      <c r="IH194" s="90"/>
      <c r="II194" s="90"/>
      <c r="IJ194" s="90"/>
      <c r="IK194" s="90"/>
      <c r="IL194" s="90"/>
      <c r="IM194" s="90"/>
      <c r="IN194" s="90"/>
      <c r="IO194" s="90"/>
      <c r="IP194" s="90"/>
      <c r="IQ194" s="90"/>
      <c r="IR194" s="90"/>
      <c r="IS194" s="90"/>
      <c r="IT194" s="90"/>
      <c r="IU194" s="90"/>
      <c r="IV194" s="90"/>
      <c r="IW194" s="21"/>
      <c r="IX194" s="21"/>
      <c r="IY194" s="21"/>
      <c r="IZ194" s="21"/>
      <c r="JA194" s="21"/>
    </row>
    <row r="195" s="194" customFormat="true" ht="13.8" hidden="false" customHeight="false" outlineLevel="0" collapsed="false">
      <c r="A195" s="90"/>
      <c r="B195" s="91"/>
      <c r="C195" s="92"/>
      <c r="D195" s="90"/>
      <c r="E195" s="93"/>
      <c r="F195" s="92"/>
      <c r="G195" s="92"/>
      <c r="H195" s="92"/>
      <c r="I195" s="92"/>
      <c r="J195" s="92"/>
      <c r="K195" s="92"/>
      <c r="L195" s="92"/>
      <c r="M195" s="93"/>
      <c r="N195" s="92"/>
      <c r="O195" s="93"/>
      <c r="P195" s="93"/>
      <c r="Q195" s="92"/>
      <c r="R195" s="92"/>
      <c r="S195" s="92"/>
      <c r="T195" s="92"/>
      <c r="U195" s="92"/>
      <c r="V195" s="92"/>
      <c r="W195" s="92"/>
      <c r="X195" s="92"/>
      <c r="Y195" s="94"/>
      <c r="Z195" s="92"/>
      <c r="AA195" s="92"/>
      <c r="AB195" s="92"/>
      <c r="AC195" s="92"/>
      <c r="AD195" s="95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6"/>
      <c r="AQ195" s="96"/>
      <c r="AR195" s="96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90"/>
      <c r="GA195" s="90"/>
      <c r="GB195" s="90"/>
      <c r="GC195" s="90"/>
      <c r="GD195" s="90"/>
      <c r="GE195" s="90"/>
      <c r="GF195" s="90"/>
      <c r="GG195" s="90"/>
      <c r="GH195" s="90"/>
      <c r="GI195" s="90"/>
      <c r="GJ195" s="90"/>
      <c r="GK195" s="90"/>
      <c r="GL195" s="90"/>
      <c r="GM195" s="90"/>
      <c r="GN195" s="90"/>
      <c r="GO195" s="90"/>
      <c r="GP195" s="90"/>
      <c r="GQ195" s="90"/>
      <c r="GR195" s="90"/>
      <c r="GS195" s="90"/>
      <c r="GT195" s="90"/>
      <c r="GU195" s="90"/>
      <c r="GV195" s="90"/>
      <c r="GW195" s="90"/>
      <c r="GX195" s="90"/>
      <c r="GY195" s="90"/>
      <c r="GZ195" s="90"/>
      <c r="HA195" s="90"/>
      <c r="HB195" s="90"/>
      <c r="HC195" s="90"/>
      <c r="HD195" s="90"/>
      <c r="HE195" s="90"/>
      <c r="HF195" s="90"/>
      <c r="HG195" s="90"/>
      <c r="HH195" s="90"/>
      <c r="HI195" s="90"/>
      <c r="HJ195" s="90"/>
      <c r="HK195" s="90"/>
      <c r="HL195" s="90"/>
      <c r="HM195" s="90"/>
      <c r="HN195" s="90"/>
      <c r="HO195" s="90"/>
      <c r="HP195" s="90"/>
      <c r="HQ195" s="90"/>
      <c r="HR195" s="90"/>
      <c r="HS195" s="90"/>
      <c r="HT195" s="90"/>
      <c r="HU195" s="90"/>
      <c r="HV195" s="90"/>
      <c r="HW195" s="90"/>
      <c r="HX195" s="90"/>
      <c r="HY195" s="90"/>
      <c r="HZ195" s="90"/>
      <c r="IA195" s="90"/>
      <c r="IB195" s="90"/>
      <c r="IC195" s="90"/>
      <c r="ID195" s="90"/>
      <c r="IE195" s="90"/>
      <c r="IF195" s="90"/>
      <c r="IG195" s="90"/>
      <c r="IH195" s="90"/>
      <c r="II195" s="90"/>
      <c r="IJ195" s="90"/>
      <c r="IK195" s="90"/>
      <c r="IL195" s="90"/>
      <c r="IM195" s="90"/>
      <c r="IN195" s="90"/>
      <c r="IO195" s="90"/>
      <c r="IP195" s="90"/>
      <c r="IQ195" s="90"/>
      <c r="IR195" s="90"/>
      <c r="IS195" s="90"/>
      <c r="IT195" s="90"/>
      <c r="IU195" s="90"/>
      <c r="IV195" s="90"/>
      <c r="IW195" s="21"/>
      <c r="IX195" s="21"/>
      <c r="IY195" s="21"/>
      <c r="IZ195" s="21"/>
      <c r="JA195" s="21"/>
    </row>
    <row r="196" s="194" customFormat="true" ht="13.8" hidden="false" customHeight="false" outlineLevel="0" collapsed="false">
      <c r="A196" s="90"/>
      <c r="B196" s="91"/>
      <c r="C196" s="92"/>
      <c r="D196" s="90"/>
      <c r="E196" s="93"/>
      <c r="F196" s="92"/>
      <c r="G196" s="92"/>
      <c r="H196" s="92"/>
      <c r="I196" s="92"/>
      <c r="J196" s="92"/>
      <c r="K196" s="92"/>
      <c r="L196" s="92"/>
      <c r="M196" s="93"/>
      <c r="N196" s="92"/>
      <c r="O196" s="93"/>
      <c r="P196" s="93"/>
      <c r="Q196" s="92"/>
      <c r="R196" s="92"/>
      <c r="S196" s="92"/>
      <c r="T196" s="92"/>
      <c r="U196" s="92"/>
      <c r="V196" s="92"/>
      <c r="W196" s="92"/>
      <c r="X196" s="92"/>
      <c r="Y196" s="94"/>
      <c r="Z196" s="92"/>
      <c r="AA196" s="92"/>
      <c r="AB196" s="92"/>
      <c r="AC196" s="92"/>
      <c r="AD196" s="95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6"/>
      <c r="AQ196" s="96"/>
      <c r="AR196" s="96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90"/>
      <c r="GA196" s="90"/>
      <c r="GB196" s="90"/>
      <c r="GC196" s="90"/>
      <c r="GD196" s="90"/>
      <c r="GE196" s="90"/>
      <c r="GF196" s="90"/>
      <c r="GG196" s="90"/>
      <c r="GH196" s="90"/>
      <c r="GI196" s="90"/>
      <c r="GJ196" s="90"/>
      <c r="GK196" s="90"/>
      <c r="GL196" s="90"/>
      <c r="GM196" s="90"/>
      <c r="GN196" s="90"/>
      <c r="GO196" s="90"/>
      <c r="GP196" s="90"/>
      <c r="GQ196" s="90"/>
      <c r="GR196" s="90"/>
      <c r="GS196" s="90"/>
      <c r="GT196" s="90"/>
      <c r="GU196" s="90"/>
      <c r="GV196" s="90"/>
      <c r="GW196" s="90"/>
      <c r="GX196" s="90"/>
      <c r="GY196" s="90"/>
      <c r="GZ196" s="90"/>
      <c r="HA196" s="90"/>
      <c r="HB196" s="90"/>
      <c r="HC196" s="90"/>
      <c r="HD196" s="90"/>
      <c r="HE196" s="90"/>
      <c r="HF196" s="90"/>
      <c r="HG196" s="90"/>
      <c r="HH196" s="90"/>
      <c r="HI196" s="90"/>
      <c r="HJ196" s="90"/>
      <c r="HK196" s="90"/>
      <c r="HL196" s="90"/>
      <c r="HM196" s="90"/>
      <c r="HN196" s="90"/>
      <c r="HO196" s="90"/>
      <c r="HP196" s="90"/>
      <c r="HQ196" s="90"/>
      <c r="HR196" s="90"/>
      <c r="HS196" s="90"/>
      <c r="HT196" s="90"/>
      <c r="HU196" s="90"/>
      <c r="HV196" s="90"/>
      <c r="HW196" s="90"/>
      <c r="HX196" s="90"/>
      <c r="HY196" s="90"/>
      <c r="HZ196" s="90"/>
      <c r="IA196" s="90"/>
      <c r="IB196" s="90"/>
      <c r="IC196" s="90"/>
      <c r="ID196" s="90"/>
      <c r="IE196" s="90"/>
      <c r="IF196" s="90"/>
      <c r="IG196" s="90"/>
      <c r="IH196" s="90"/>
      <c r="II196" s="90"/>
      <c r="IJ196" s="90"/>
      <c r="IK196" s="90"/>
      <c r="IL196" s="90"/>
      <c r="IM196" s="90"/>
      <c r="IN196" s="90"/>
      <c r="IO196" s="90"/>
      <c r="IP196" s="90"/>
      <c r="IQ196" s="90"/>
      <c r="IR196" s="90"/>
      <c r="IS196" s="90"/>
      <c r="IT196" s="90"/>
      <c r="IU196" s="90"/>
      <c r="IV196" s="90"/>
      <c r="IW196" s="21"/>
      <c r="IX196" s="21"/>
      <c r="IY196" s="21"/>
      <c r="IZ196" s="21"/>
      <c r="JA196" s="21"/>
    </row>
    <row r="197" s="194" customFormat="true" ht="13.8" hidden="false" customHeight="false" outlineLevel="0" collapsed="false">
      <c r="A197" s="90"/>
      <c r="B197" s="91"/>
      <c r="C197" s="92"/>
      <c r="D197" s="90"/>
      <c r="E197" s="93"/>
      <c r="F197" s="92"/>
      <c r="G197" s="92"/>
      <c r="H197" s="92"/>
      <c r="I197" s="92"/>
      <c r="J197" s="92"/>
      <c r="K197" s="92"/>
      <c r="L197" s="92"/>
      <c r="M197" s="93"/>
      <c r="N197" s="92"/>
      <c r="O197" s="93"/>
      <c r="P197" s="93"/>
      <c r="Q197" s="92"/>
      <c r="R197" s="92"/>
      <c r="S197" s="92"/>
      <c r="T197" s="92"/>
      <c r="U197" s="92"/>
      <c r="V197" s="92"/>
      <c r="W197" s="92"/>
      <c r="X197" s="92"/>
      <c r="Y197" s="94"/>
      <c r="Z197" s="92"/>
      <c r="AA197" s="92"/>
      <c r="AB197" s="92"/>
      <c r="AC197" s="92"/>
      <c r="AD197" s="95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6"/>
      <c r="AQ197" s="96"/>
      <c r="AR197" s="96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90"/>
      <c r="GA197" s="90"/>
      <c r="GB197" s="90"/>
      <c r="GC197" s="90"/>
      <c r="GD197" s="90"/>
      <c r="GE197" s="90"/>
      <c r="GF197" s="90"/>
      <c r="GG197" s="90"/>
      <c r="GH197" s="90"/>
      <c r="GI197" s="90"/>
      <c r="GJ197" s="90"/>
      <c r="GK197" s="90"/>
      <c r="GL197" s="90"/>
      <c r="GM197" s="90"/>
      <c r="GN197" s="90"/>
      <c r="GO197" s="90"/>
      <c r="GP197" s="90"/>
      <c r="GQ197" s="90"/>
      <c r="GR197" s="90"/>
      <c r="GS197" s="90"/>
      <c r="GT197" s="90"/>
      <c r="GU197" s="90"/>
      <c r="GV197" s="90"/>
      <c r="GW197" s="90"/>
      <c r="GX197" s="90"/>
      <c r="GY197" s="90"/>
      <c r="GZ197" s="90"/>
      <c r="HA197" s="90"/>
      <c r="HB197" s="90"/>
      <c r="HC197" s="90"/>
      <c r="HD197" s="90"/>
      <c r="HE197" s="90"/>
      <c r="HF197" s="90"/>
      <c r="HG197" s="90"/>
      <c r="HH197" s="90"/>
      <c r="HI197" s="90"/>
      <c r="HJ197" s="90"/>
      <c r="HK197" s="90"/>
      <c r="HL197" s="90"/>
      <c r="HM197" s="90"/>
      <c r="HN197" s="90"/>
      <c r="HO197" s="90"/>
      <c r="HP197" s="90"/>
      <c r="HQ197" s="90"/>
      <c r="HR197" s="90"/>
      <c r="HS197" s="90"/>
      <c r="HT197" s="90"/>
      <c r="HU197" s="90"/>
      <c r="HV197" s="90"/>
      <c r="HW197" s="90"/>
      <c r="HX197" s="90"/>
      <c r="HY197" s="90"/>
      <c r="HZ197" s="90"/>
      <c r="IA197" s="90"/>
      <c r="IB197" s="90"/>
      <c r="IC197" s="90"/>
      <c r="ID197" s="90"/>
      <c r="IE197" s="90"/>
      <c r="IF197" s="90"/>
      <c r="IG197" s="90"/>
      <c r="IH197" s="90"/>
      <c r="II197" s="90"/>
      <c r="IJ197" s="90"/>
      <c r="IK197" s="90"/>
      <c r="IL197" s="90"/>
      <c r="IM197" s="90"/>
      <c r="IN197" s="90"/>
      <c r="IO197" s="90"/>
      <c r="IP197" s="90"/>
      <c r="IQ197" s="90"/>
      <c r="IR197" s="90"/>
      <c r="IS197" s="90"/>
      <c r="IT197" s="90"/>
      <c r="IU197" s="90"/>
      <c r="IV197" s="90"/>
      <c r="IW197" s="21"/>
      <c r="IX197" s="21"/>
      <c r="IY197" s="21"/>
      <c r="IZ197" s="21"/>
      <c r="JA197" s="21"/>
    </row>
    <row r="198" s="194" customFormat="true" ht="13.8" hidden="false" customHeight="false" outlineLevel="0" collapsed="false">
      <c r="A198" s="90"/>
      <c r="B198" s="91"/>
      <c r="C198" s="92"/>
      <c r="D198" s="90"/>
      <c r="E198" s="93"/>
      <c r="F198" s="92"/>
      <c r="G198" s="92"/>
      <c r="H198" s="92"/>
      <c r="I198" s="92"/>
      <c r="J198" s="92"/>
      <c r="K198" s="92"/>
      <c r="L198" s="92"/>
      <c r="M198" s="93"/>
      <c r="N198" s="92"/>
      <c r="O198" s="93"/>
      <c r="P198" s="93"/>
      <c r="Q198" s="92"/>
      <c r="R198" s="92"/>
      <c r="S198" s="92"/>
      <c r="T198" s="92"/>
      <c r="U198" s="92"/>
      <c r="V198" s="92"/>
      <c r="W198" s="92"/>
      <c r="X198" s="92"/>
      <c r="Y198" s="94"/>
      <c r="Z198" s="92"/>
      <c r="AA198" s="92"/>
      <c r="AB198" s="92"/>
      <c r="AC198" s="92"/>
      <c r="AD198" s="95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6"/>
      <c r="AQ198" s="96"/>
      <c r="AR198" s="96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21"/>
      <c r="IX198" s="21"/>
      <c r="IY198" s="21"/>
      <c r="IZ198" s="21"/>
      <c r="JA198" s="21"/>
    </row>
    <row r="199" s="194" customFormat="true" ht="13.8" hidden="false" customHeight="false" outlineLevel="0" collapsed="false">
      <c r="A199" s="90"/>
      <c r="B199" s="91"/>
      <c r="C199" s="92"/>
      <c r="D199" s="90"/>
      <c r="E199" s="93"/>
      <c r="F199" s="92"/>
      <c r="G199" s="92"/>
      <c r="H199" s="92"/>
      <c r="I199" s="92"/>
      <c r="J199" s="92"/>
      <c r="K199" s="92"/>
      <c r="L199" s="92"/>
      <c r="M199" s="93"/>
      <c r="N199" s="92"/>
      <c r="O199" s="93"/>
      <c r="P199" s="93"/>
      <c r="Q199" s="92"/>
      <c r="R199" s="92"/>
      <c r="S199" s="92"/>
      <c r="T199" s="92"/>
      <c r="U199" s="92"/>
      <c r="V199" s="92"/>
      <c r="W199" s="92"/>
      <c r="X199" s="92"/>
      <c r="Y199" s="94"/>
      <c r="Z199" s="92"/>
      <c r="AA199" s="92"/>
      <c r="AB199" s="92"/>
      <c r="AC199" s="92"/>
      <c r="AD199" s="95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6"/>
      <c r="AQ199" s="96"/>
      <c r="AR199" s="96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90"/>
      <c r="GA199" s="90"/>
      <c r="GB199" s="90"/>
      <c r="GC199" s="90"/>
      <c r="GD199" s="90"/>
      <c r="GE199" s="90"/>
      <c r="GF199" s="90"/>
      <c r="GG199" s="90"/>
      <c r="GH199" s="90"/>
      <c r="GI199" s="90"/>
      <c r="GJ199" s="90"/>
      <c r="GK199" s="90"/>
      <c r="GL199" s="90"/>
      <c r="GM199" s="90"/>
      <c r="GN199" s="90"/>
      <c r="GO199" s="90"/>
      <c r="GP199" s="90"/>
      <c r="GQ199" s="90"/>
      <c r="GR199" s="90"/>
      <c r="GS199" s="90"/>
      <c r="GT199" s="90"/>
      <c r="GU199" s="90"/>
      <c r="GV199" s="90"/>
      <c r="GW199" s="90"/>
      <c r="GX199" s="90"/>
      <c r="GY199" s="90"/>
      <c r="GZ199" s="90"/>
      <c r="HA199" s="90"/>
      <c r="HB199" s="90"/>
      <c r="HC199" s="90"/>
      <c r="HD199" s="90"/>
      <c r="HE199" s="90"/>
      <c r="HF199" s="90"/>
      <c r="HG199" s="90"/>
      <c r="HH199" s="90"/>
      <c r="HI199" s="90"/>
      <c r="HJ199" s="90"/>
      <c r="HK199" s="90"/>
      <c r="HL199" s="90"/>
      <c r="HM199" s="90"/>
      <c r="HN199" s="90"/>
      <c r="HO199" s="90"/>
      <c r="HP199" s="90"/>
      <c r="HQ199" s="90"/>
      <c r="HR199" s="90"/>
      <c r="HS199" s="90"/>
      <c r="HT199" s="90"/>
      <c r="HU199" s="90"/>
      <c r="HV199" s="90"/>
      <c r="HW199" s="90"/>
      <c r="HX199" s="90"/>
      <c r="HY199" s="90"/>
      <c r="HZ199" s="90"/>
      <c r="IA199" s="90"/>
      <c r="IB199" s="90"/>
      <c r="IC199" s="90"/>
      <c r="ID199" s="90"/>
      <c r="IE199" s="90"/>
      <c r="IF199" s="90"/>
      <c r="IG199" s="90"/>
      <c r="IH199" s="90"/>
      <c r="II199" s="90"/>
      <c r="IJ199" s="90"/>
      <c r="IK199" s="90"/>
      <c r="IL199" s="90"/>
      <c r="IM199" s="90"/>
      <c r="IN199" s="90"/>
      <c r="IO199" s="90"/>
      <c r="IP199" s="90"/>
      <c r="IQ199" s="90"/>
      <c r="IR199" s="90"/>
      <c r="IS199" s="90"/>
      <c r="IT199" s="90"/>
      <c r="IU199" s="90"/>
      <c r="IV199" s="90"/>
      <c r="IW199" s="21"/>
      <c r="IX199" s="21"/>
      <c r="IY199" s="21"/>
      <c r="IZ199" s="21"/>
      <c r="JA199" s="21"/>
    </row>
    <row r="200" s="194" customFormat="true" ht="13.8" hidden="false" customHeight="false" outlineLevel="0" collapsed="false">
      <c r="A200" s="90"/>
      <c r="B200" s="91"/>
      <c r="C200" s="92"/>
      <c r="D200" s="90"/>
      <c r="E200" s="93"/>
      <c r="F200" s="92"/>
      <c r="G200" s="92"/>
      <c r="H200" s="92"/>
      <c r="I200" s="92"/>
      <c r="J200" s="92"/>
      <c r="K200" s="92"/>
      <c r="L200" s="92"/>
      <c r="M200" s="93"/>
      <c r="N200" s="92"/>
      <c r="O200" s="93"/>
      <c r="P200" s="93"/>
      <c r="Q200" s="92"/>
      <c r="R200" s="92"/>
      <c r="S200" s="92"/>
      <c r="T200" s="92"/>
      <c r="U200" s="92"/>
      <c r="V200" s="92"/>
      <c r="W200" s="92"/>
      <c r="X200" s="92"/>
      <c r="Y200" s="94"/>
      <c r="Z200" s="92"/>
      <c r="AA200" s="92"/>
      <c r="AB200" s="92"/>
      <c r="AC200" s="92"/>
      <c r="AD200" s="95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6"/>
      <c r="AQ200" s="96"/>
      <c r="AR200" s="96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21"/>
      <c r="IX200" s="21"/>
      <c r="IY200" s="21"/>
      <c r="IZ200" s="21"/>
      <c r="JA200" s="21"/>
    </row>
    <row r="201" s="194" customFormat="true" ht="13.8" hidden="false" customHeight="false" outlineLevel="0" collapsed="false">
      <c r="A201" s="90"/>
      <c r="B201" s="91"/>
      <c r="C201" s="92"/>
      <c r="D201" s="90"/>
      <c r="E201" s="93"/>
      <c r="F201" s="92"/>
      <c r="G201" s="92"/>
      <c r="H201" s="92"/>
      <c r="I201" s="92"/>
      <c r="J201" s="92"/>
      <c r="K201" s="92"/>
      <c r="L201" s="92"/>
      <c r="M201" s="93"/>
      <c r="N201" s="92"/>
      <c r="O201" s="93"/>
      <c r="P201" s="93"/>
      <c r="Q201" s="92"/>
      <c r="R201" s="92"/>
      <c r="S201" s="92"/>
      <c r="T201" s="92"/>
      <c r="U201" s="92"/>
      <c r="V201" s="92"/>
      <c r="W201" s="92"/>
      <c r="X201" s="92"/>
      <c r="Y201" s="94"/>
      <c r="Z201" s="92"/>
      <c r="AA201" s="92"/>
      <c r="AB201" s="92"/>
      <c r="AC201" s="92"/>
      <c r="AD201" s="95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6"/>
      <c r="AQ201" s="96"/>
      <c r="AR201" s="96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90"/>
      <c r="GA201" s="90"/>
      <c r="GB201" s="90"/>
      <c r="GC201" s="90"/>
      <c r="GD201" s="90"/>
      <c r="GE201" s="90"/>
      <c r="GF201" s="90"/>
      <c r="GG201" s="90"/>
      <c r="GH201" s="90"/>
      <c r="GI201" s="90"/>
      <c r="GJ201" s="90"/>
      <c r="GK201" s="90"/>
      <c r="GL201" s="90"/>
      <c r="GM201" s="90"/>
      <c r="GN201" s="90"/>
      <c r="GO201" s="90"/>
      <c r="GP201" s="90"/>
      <c r="GQ201" s="90"/>
      <c r="GR201" s="90"/>
      <c r="GS201" s="90"/>
      <c r="GT201" s="90"/>
      <c r="GU201" s="90"/>
      <c r="GV201" s="90"/>
      <c r="GW201" s="90"/>
      <c r="GX201" s="90"/>
      <c r="GY201" s="90"/>
      <c r="GZ201" s="90"/>
      <c r="HA201" s="90"/>
      <c r="HB201" s="90"/>
      <c r="HC201" s="90"/>
      <c r="HD201" s="90"/>
      <c r="HE201" s="90"/>
      <c r="HF201" s="90"/>
      <c r="HG201" s="90"/>
      <c r="HH201" s="90"/>
      <c r="HI201" s="90"/>
      <c r="HJ201" s="90"/>
      <c r="HK201" s="90"/>
      <c r="HL201" s="90"/>
      <c r="HM201" s="90"/>
      <c r="HN201" s="90"/>
      <c r="HO201" s="90"/>
      <c r="HP201" s="90"/>
      <c r="HQ201" s="90"/>
      <c r="HR201" s="90"/>
      <c r="HS201" s="90"/>
      <c r="HT201" s="90"/>
      <c r="HU201" s="90"/>
      <c r="HV201" s="90"/>
      <c r="HW201" s="90"/>
      <c r="HX201" s="90"/>
      <c r="HY201" s="90"/>
      <c r="HZ201" s="90"/>
      <c r="IA201" s="90"/>
      <c r="IB201" s="90"/>
      <c r="IC201" s="90"/>
      <c r="ID201" s="90"/>
      <c r="IE201" s="90"/>
      <c r="IF201" s="90"/>
      <c r="IG201" s="90"/>
      <c r="IH201" s="90"/>
      <c r="II201" s="90"/>
      <c r="IJ201" s="90"/>
      <c r="IK201" s="90"/>
      <c r="IL201" s="90"/>
      <c r="IM201" s="90"/>
      <c r="IN201" s="90"/>
      <c r="IO201" s="90"/>
      <c r="IP201" s="90"/>
      <c r="IQ201" s="90"/>
      <c r="IR201" s="90"/>
      <c r="IS201" s="90"/>
      <c r="IT201" s="90"/>
      <c r="IU201" s="90"/>
      <c r="IV201" s="90"/>
      <c r="IW201" s="21"/>
      <c r="IX201" s="21"/>
      <c r="IY201" s="21"/>
      <c r="IZ201" s="21"/>
      <c r="JA201" s="21"/>
    </row>
    <row r="202" s="194" customFormat="true" ht="13.8" hidden="false" customHeight="false" outlineLevel="0" collapsed="false">
      <c r="A202" s="90"/>
      <c r="B202" s="91"/>
      <c r="C202" s="92"/>
      <c r="D202" s="90"/>
      <c r="E202" s="93"/>
      <c r="F202" s="92"/>
      <c r="G202" s="92"/>
      <c r="H202" s="92"/>
      <c r="I202" s="92"/>
      <c r="J202" s="92"/>
      <c r="K202" s="92"/>
      <c r="L202" s="92"/>
      <c r="M202" s="93"/>
      <c r="N202" s="92"/>
      <c r="O202" s="93"/>
      <c r="P202" s="93"/>
      <c r="Q202" s="92"/>
      <c r="R202" s="92"/>
      <c r="S202" s="92"/>
      <c r="T202" s="92"/>
      <c r="U202" s="92"/>
      <c r="V202" s="92"/>
      <c r="W202" s="92"/>
      <c r="X202" s="92"/>
      <c r="Y202" s="94"/>
      <c r="Z202" s="92"/>
      <c r="AA202" s="92"/>
      <c r="AB202" s="92"/>
      <c r="AC202" s="92"/>
      <c r="AD202" s="95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6"/>
      <c r="AQ202" s="96"/>
      <c r="AR202" s="96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90"/>
      <c r="GA202" s="90"/>
      <c r="GB202" s="90"/>
      <c r="GC202" s="90"/>
      <c r="GD202" s="90"/>
      <c r="GE202" s="90"/>
      <c r="GF202" s="90"/>
      <c r="GG202" s="90"/>
      <c r="GH202" s="90"/>
      <c r="GI202" s="90"/>
      <c r="GJ202" s="90"/>
      <c r="GK202" s="90"/>
      <c r="GL202" s="90"/>
      <c r="GM202" s="90"/>
      <c r="GN202" s="90"/>
      <c r="GO202" s="90"/>
      <c r="GP202" s="90"/>
      <c r="GQ202" s="90"/>
      <c r="GR202" s="90"/>
      <c r="GS202" s="90"/>
      <c r="GT202" s="90"/>
      <c r="GU202" s="90"/>
      <c r="GV202" s="90"/>
      <c r="GW202" s="90"/>
      <c r="GX202" s="90"/>
      <c r="GY202" s="90"/>
      <c r="GZ202" s="90"/>
      <c r="HA202" s="90"/>
      <c r="HB202" s="90"/>
      <c r="HC202" s="90"/>
      <c r="HD202" s="90"/>
      <c r="HE202" s="90"/>
      <c r="HF202" s="90"/>
      <c r="HG202" s="90"/>
      <c r="HH202" s="90"/>
      <c r="HI202" s="90"/>
      <c r="HJ202" s="90"/>
      <c r="HK202" s="90"/>
      <c r="HL202" s="90"/>
      <c r="HM202" s="90"/>
      <c r="HN202" s="90"/>
      <c r="HO202" s="90"/>
      <c r="HP202" s="90"/>
      <c r="HQ202" s="90"/>
      <c r="HR202" s="90"/>
      <c r="HS202" s="90"/>
      <c r="HT202" s="90"/>
      <c r="HU202" s="90"/>
      <c r="HV202" s="90"/>
      <c r="HW202" s="90"/>
      <c r="HX202" s="90"/>
      <c r="HY202" s="90"/>
      <c r="HZ202" s="90"/>
      <c r="IA202" s="90"/>
      <c r="IB202" s="90"/>
      <c r="IC202" s="90"/>
      <c r="ID202" s="90"/>
      <c r="IE202" s="90"/>
      <c r="IF202" s="90"/>
      <c r="IG202" s="90"/>
      <c r="IH202" s="90"/>
      <c r="II202" s="90"/>
      <c r="IJ202" s="90"/>
      <c r="IK202" s="90"/>
      <c r="IL202" s="90"/>
      <c r="IM202" s="90"/>
      <c r="IN202" s="90"/>
      <c r="IO202" s="90"/>
      <c r="IP202" s="90"/>
      <c r="IQ202" s="90"/>
      <c r="IR202" s="90"/>
      <c r="IS202" s="90"/>
      <c r="IT202" s="90"/>
      <c r="IU202" s="90"/>
      <c r="IV202" s="90"/>
      <c r="IW202" s="21"/>
      <c r="IX202" s="21"/>
      <c r="IY202" s="21"/>
      <c r="IZ202" s="21"/>
      <c r="JA202" s="21"/>
    </row>
    <row r="203" s="194" customFormat="true" ht="13.8" hidden="false" customHeight="false" outlineLevel="0" collapsed="false">
      <c r="A203" s="90"/>
      <c r="B203" s="91"/>
      <c r="C203" s="92"/>
      <c r="D203" s="90"/>
      <c r="E203" s="93"/>
      <c r="F203" s="92"/>
      <c r="G203" s="92"/>
      <c r="H203" s="92"/>
      <c r="I203" s="92"/>
      <c r="J203" s="92"/>
      <c r="K203" s="92"/>
      <c r="L203" s="92"/>
      <c r="M203" s="93"/>
      <c r="N203" s="92"/>
      <c r="O203" s="93"/>
      <c r="P203" s="93"/>
      <c r="Q203" s="92"/>
      <c r="R203" s="92"/>
      <c r="S203" s="92"/>
      <c r="T203" s="92"/>
      <c r="U203" s="92"/>
      <c r="V203" s="92"/>
      <c r="W203" s="92"/>
      <c r="X203" s="92"/>
      <c r="Y203" s="94"/>
      <c r="Z203" s="92"/>
      <c r="AA203" s="92"/>
      <c r="AB203" s="92"/>
      <c r="AC203" s="92"/>
      <c r="AD203" s="95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6"/>
      <c r="AQ203" s="96"/>
      <c r="AR203" s="96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90"/>
      <c r="GA203" s="90"/>
      <c r="GB203" s="90"/>
      <c r="GC203" s="90"/>
      <c r="GD203" s="90"/>
      <c r="GE203" s="90"/>
      <c r="GF203" s="90"/>
      <c r="GG203" s="90"/>
      <c r="GH203" s="90"/>
      <c r="GI203" s="90"/>
      <c r="GJ203" s="90"/>
      <c r="GK203" s="90"/>
      <c r="GL203" s="90"/>
      <c r="GM203" s="90"/>
      <c r="GN203" s="90"/>
      <c r="GO203" s="90"/>
      <c r="GP203" s="90"/>
      <c r="GQ203" s="90"/>
      <c r="GR203" s="90"/>
      <c r="GS203" s="90"/>
      <c r="GT203" s="90"/>
      <c r="GU203" s="90"/>
      <c r="GV203" s="90"/>
      <c r="GW203" s="90"/>
      <c r="GX203" s="90"/>
      <c r="GY203" s="90"/>
      <c r="GZ203" s="90"/>
      <c r="HA203" s="90"/>
      <c r="HB203" s="90"/>
      <c r="HC203" s="90"/>
      <c r="HD203" s="90"/>
      <c r="HE203" s="90"/>
      <c r="HF203" s="90"/>
      <c r="HG203" s="90"/>
      <c r="HH203" s="90"/>
      <c r="HI203" s="90"/>
      <c r="HJ203" s="90"/>
      <c r="HK203" s="90"/>
      <c r="HL203" s="90"/>
      <c r="HM203" s="90"/>
      <c r="HN203" s="90"/>
      <c r="HO203" s="90"/>
      <c r="HP203" s="90"/>
      <c r="HQ203" s="90"/>
      <c r="HR203" s="90"/>
      <c r="HS203" s="90"/>
      <c r="HT203" s="90"/>
      <c r="HU203" s="90"/>
      <c r="HV203" s="90"/>
      <c r="HW203" s="90"/>
      <c r="HX203" s="90"/>
      <c r="HY203" s="90"/>
      <c r="HZ203" s="90"/>
      <c r="IA203" s="90"/>
      <c r="IB203" s="90"/>
      <c r="IC203" s="90"/>
      <c r="ID203" s="90"/>
      <c r="IE203" s="90"/>
      <c r="IF203" s="90"/>
      <c r="IG203" s="90"/>
      <c r="IH203" s="90"/>
      <c r="II203" s="90"/>
      <c r="IJ203" s="90"/>
      <c r="IK203" s="90"/>
      <c r="IL203" s="90"/>
      <c r="IM203" s="90"/>
      <c r="IN203" s="90"/>
      <c r="IO203" s="90"/>
      <c r="IP203" s="90"/>
      <c r="IQ203" s="90"/>
      <c r="IR203" s="90"/>
      <c r="IS203" s="90"/>
      <c r="IT203" s="90"/>
      <c r="IU203" s="90"/>
      <c r="IV203" s="90"/>
      <c r="IW203" s="21"/>
      <c r="IX203" s="21"/>
      <c r="IY203" s="21"/>
      <c r="IZ203" s="21"/>
      <c r="JA203" s="21"/>
    </row>
    <row r="204" s="194" customFormat="true" ht="13.8" hidden="false" customHeight="false" outlineLevel="0" collapsed="false">
      <c r="A204" s="90"/>
      <c r="B204" s="91"/>
      <c r="C204" s="92"/>
      <c r="D204" s="90"/>
      <c r="E204" s="93"/>
      <c r="F204" s="92"/>
      <c r="G204" s="92"/>
      <c r="H204" s="92"/>
      <c r="I204" s="92"/>
      <c r="J204" s="92"/>
      <c r="K204" s="92"/>
      <c r="L204" s="92"/>
      <c r="M204" s="93"/>
      <c r="N204" s="92"/>
      <c r="O204" s="93"/>
      <c r="P204" s="93"/>
      <c r="Q204" s="92"/>
      <c r="R204" s="92"/>
      <c r="S204" s="92"/>
      <c r="T204" s="92"/>
      <c r="U204" s="92"/>
      <c r="V204" s="92"/>
      <c r="W204" s="92"/>
      <c r="X204" s="92"/>
      <c r="Y204" s="94"/>
      <c r="Z204" s="92"/>
      <c r="AA204" s="92"/>
      <c r="AB204" s="92"/>
      <c r="AC204" s="92"/>
      <c r="AD204" s="95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6"/>
      <c r="AQ204" s="96"/>
      <c r="AR204" s="96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90"/>
      <c r="GA204" s="90"/>
      <c r="GB204" s="90"/>
      <c r="GC204" s="90"/>
      <c r="GD204" s="90"/>
      <c r="GE204" s="90"/>
      <c r="GF204" s="90"/>
      <c r="GG204" s="90"/>
      <c r="GH204" s="90"/>
      <c r="GI204" s="90"/>
      <c r="GJ204" s="90"/>
      <c r="GK204" s="90"/>
      <c r="GL204" s="90"/>
      <c r="GM204" s="90"/>
      <c r="GN204" s="90"/>
      <c r="GO204" s="90"/>
      <c r="GP204" s="90"/>
      <c r="GQ204" s="90"/>
      <c r="GR204" s="90"/>
      <c r="GS204" s="90"/>
      <c r="GT204" s="90"/>
      <c r="GU204" s="90"/>
      <c r="GV204" s="90"/>
      <c r="GW204" s="90"/>
      <c r="GX204" s="90"/>
      <c r="GY204" s="90"/>
      <c r="GZ204" s="90"/>
      <c r="HA204" s="90"/>
      <c r="HB204" s="90"/>
      <c r="HC204" s="90"/>
      <c r="HD204" s="90"/>
      <c r="HE204" s="90"/>
      <c r="HF204" s="90"/>
      <c r="HG204" s="90"/>
      <c r="HH204" s="90"/>
      <c r="HI204" s="90"/>
      <c r="HJ204" s="90"/>
      <c r="HK204" s="90"/>
      <c r="HL204" s="90"/>
      <c r="HM204" s="90"/>
      <c r="HN204" s="90"/>
      <c r="HO204" s="90"/>
      <c r="HP204" s="90"/>
      <c r="HQ204" s="90"/>
      <c r="HR204" s="90"/>
      <c r="HS204" s="90"/>
      <c r="HT204" s="90"/>
      <c r="HU204" s="90"/>
      <c r="HV204" s="90"/>
      <c r="HW204" s="90"/>
      <c r="HX204" s="90"/>
      <c r="HY204" s="90"/>
      <c r="HZ204" s="90"/>
      <c r="IA204" s="90"/>
      <c r="IB204" s="90"/>
      <c r="IC204" s="90"/>
      <c r="ID204" s="90"/>
      <c r="IE204" s="90"/>
      <c r="IF204" s="90"/>
      <c r="IG204" s="90"/>
      <c r="IH204" s="90"/>
      <c r="II204" s="90"/>
      <c r="IJ204" s="90"/>
      <c r="IK204" s="90"/>
      <c r="IL204" s="90"/>
      <c r="IM204" s="90"/>
      <c r="IN204" s="90"/>
      <c r="IO204" s="90"/>
      <c r="IP204" s="90"/>
      <c r="IQ204" s="90"/>
      <c r="IR204" s="90"/>
      <c r="IS204" s="90"/>
      <c r="IT204" s="90"/>
      <c r="IU204" s="90"/>
      <c r="IV204" s="90"/>
      <c r="IW204" s="21"/>
      <c r="IX204" s="21"/>
      <c r="IY204" s="21"/>
      <c r="IZ204" s="21"/>
      <c r="JA204" s="21"/>
    </row>
    <row r="205" s="194" customFormat="true" ht="13.8" hidden="false" customHeight="false" outlineLevel="0" collapsed="false">
      <c r="A205" s="90"/>
      <c r="B205" s="91"/>
      <c r="C205" s="92"/>
      <c r="D205" s="90"/>
      <c r="E205" s="93"/>
      <c r="F205" s="92"/>
      <c r="G205" s="92"/>
      <c r="H205" s="92"/>
      <c r="I205" s="92"/>
      <c r="J205" s="92"/>
      <c r="K205" s="92"/>
      <c r="L205" s="92"/>
      <c r="M205" s="93"/>
      <c r="N205" s="92"/>
      <c r="O205" s="93"/>
      <c r="P205" s="93"/>
      <c r="Q205" s="92"/>
      <c r="R205" s="92"/>
      <c r="S205" s="92"/>
      <c r="T205" s="92"/>
      <c r="U205" s="92"/>
      <c r="V205" s="92"/>
      <c r="W205" s="92"/>
      <c r="X205" s="92"/>
      <c r="Y205" s="94"/>
      <c r="Z205" s="92"/>
      <c r="AA205" s="92"/>
      <c r="AB205" s="92"/>
      <c r="AC205" s="92"/>
      <c r="AD205" s="95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6"/>
      <c r="AQ205" s="96"/>
      <c r="AR205" s="96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90"/>
      <c r="GA205" s="90"/>
      <c r="GB205" s="90"/>
      <c r="GC205" s="90"/>
      <c r="GD205" s="90"/>
      <c r="GE205" s="90"/>
      <c r="GF205" s="90"/>
      <c r="GG205" s="90"/>
      <c r="GH205" s="90"/>
      <c r="GI205" s="90"/>
      <c r="GJ205" s="90"/>
      <c r="GK205" s="90"/>
      <c r="GL205" s="90"/>
      <c r="GM205" s="90"/>
      <c r="GN205" s="90"/>
      <c r="GO205" s="90"/>
      <c r="GP205" s="90"/>
      <c r="GQ205" s="90"/>
      <c r="GR205" s="90"/>
      <c r="GS205" s="90"/>
      <c r="GT205" s="90"/>
      <c r="GU205" s="90"/>
      <c r="GV205" s="90"/>
      <c r="GW205" s="90"/>
      <c r="GX205" s="90"/>
      <c r="GY205" s="90"/>
      <c r="GZ205" s="90"/>
      <c r="HA205" s="90"/>
      <c r="HB205" s="90"/>
      <c r="HC205" s="90"/>
      <c r="HD205" s="90"/>
      <c r="HE205" s="90"/>
      <c r="HF205" s="90"/>
      <c r="HG205" s="90"/>
      <c r="HH205" s="90"/>
      <c r="HI205" s="90"/>
      <c r="HJ205" s="90"/>
      <c r="HK205" s="90"/>
      <c r="HL205" s="90"/>
      <c r="HM205" s="90"/>
      <c r="HN205" s="90"/>
      <c r="HO205" s="90"/>
      <c r="HP205" s="90"/>
      <c r="HQ205" s="90"/>
      <c r="HR205" s="90"/>
      <c r="HS205" s="90"/>
      <c r="HT205" s="90"/>
      <c r="HU205" s="90"/>
      <c r="HV205" s="90"/>
      <c r="HW205" s="90"/>
      <c r="HX205" s="90"/>
      <c r="HY205" s="90"/>
      <c r="HZ205" s="90"/>
      <c r="IA205" s="90"/>
      <c r="IB205" s="90"/>
      <c r="IC205" s="90"/>
      <c r="ID205" s="90"/>
      <c r="IE205" s="90"/>
      <c r="IF205" s="90"/>
      <c r="IG205" s="90"/>
      <c r="IH205" s="90"/>
      <c r="II205" s="90"/>
      <c r="IJ205" s="90"/>
      <c r="IK205" s="90"/>
      <c r="IL205" s="90"/>
      <c r="IM205" s="90"/>
      <c r="IN205" s="90"/>
      <c r="IO205" s="90"/>
      <c r="IP205" s="90"/>
      <c r="IQ205" s="90"/>
      <c r="IR205" s="90"/>
      <c r="IS205" s="90"/>
      <c r="IT205" s="90"/>
      <c r="IU205" s="90"/>
      <c r="IV205" s="90"/>
      <c r="IW205" s="21"/>
      <c r="IX205" s="21"/>
      <c r="IY205" s="21"/>
      <c r="IZ205" s="21"/>
      <c r="JA205" s="21"/>
    </row>
    <row r="206" s="194" customFormat="true" ht="13.8" hidden="false" customHeight="false" outlineLevel="0" collapsed="false">
      <c r="A206" s="90"/>
      <c r="B206" s="91"/>
      <c r="C206" s="92"/>
      <c r="D206" s="90"/>
      <c r="E206" s="93"/>
      <c r="F206" s="92"/>
      <c r="G206" s="92"/>
      <c r="H206" s="92"/>
      <c r="I206" s="92"/>
      <c r="J206" s="92"/>
      <c r="K206" s="92"/>
      <c r="L206" s="92"/>
      <c r="M206" s="93"/>
      <c r="N206" s="92"/>
      <c r="O206" s="93"/>
      <c r="P206" s="93"/>
      <c r="Q206" s="92"/>
      <c r="R206" s="92"/>
      <c r="S206" s="92"/>
      <c r="T206" s="92"/>
      <c r="U206" s="92"/>
      <c r="V206" s="92"/>
      <c r="W206" s="92"/>
      <c r="X206" s="92"/>
      <c r="Y206" s="94"/>
      <c r="Z206" s="92"/>
      <c r="AA206" s="92"/>
      <c r="AB206" s="92"/>
      <c r="AC206" s="92"/>
      <c r="AD206" s="95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6"/>
      <c r="AQ206" s="96"/>
      <c r="AR206" s="96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90"/>
      <c r="GA206" s="90"/>
      <c r="GB206" s="90"/>
      <c r="GC206" s="90"/>
      <c r="GD206" s="90"/>
      <c r="GE206" s="90"/>
      <c r="GF206" s="90"/>
      <c r="GG206" s="90"/>
      <c r="GH206" s="90"/>
      <c r="GI206" s="90"/>
      <c r="GJ206" s="90"/>
      <c r="GK206" s="90"/>
      <c r="GL206" s="90"/>
      <c r="GM206" s="90"/>
      <c r="GN206" s="90"/>
      <c r="GO206" s="90"/>
      <c r="GP206" s="90"/>
      <c r="GQ206" s="90"/>
      <c r="GR206" s="90"/>
      <c r="GS206" s="90"/>
      <c r="GT206" s="90"/>
      <c r="GU206" s="90"/>
      <c r="GV206" s="90"/>
      <c r="GW206" s="90"/>
      <c r="GX206" s="90"/>
      <c r="GY206" s="90"/>
      <c r="GZ206" s="90"/>
      <c r="HA206" s="90"/>
      <c r="HB206" s="90"/>
      <c r="HC206" s="90"/>
      <c r="HD206" s="90"/>
      <c r="HE206" s="90"/>
      <c r="HF206" s="90"/>
      <c r="HG206" s="90"/>
      <c r="HH206" s="90"/>
      <c r="HI206" s="90"/>
      <c r="HJ206" s="90"/>
      <c r="HK206" s="90"/>
      <c r="HL206" s="90"/>
      <c r="HM206" s="90"/>
      <c r="HN206" s="90"/>
      <c r="HO206" s="90"/>
      <c r="HP206" s="90"/>
      <c r="HQ206" s="90"/>
      <c r="HR206" s="90"/>
      <c r="HS206" s="90"/>
      <c r="HT206" s="90"/>
      <c r="HU206" s="90"/>
      <c r="HV206" s="90"/>
      <c r="HW206" s="90"/>
      <c r="HX206" s="90"/>
      <c r="HY206" s="90"/>
      <c r="HZ206" s="90"/>
      <c r="IA206" s="90"/>
      <c r="IB206" s="90"/>
      <c r="IC206" s="90"/>
      <c r="ID206" s="90"/>
      <c r="IE206" s="90"/>
      <c r="IF206" s="90"/>
      <c r="IG206" s="90"/>
      <c r="IH206" s="90"/>
      <c r="II206" s="90"/>
      <c r="IJ206" s="90"/>
      <c r="IK206" s="90"/>
      <c r="IL206" s="90"/>
      <c r="IM206" s="90"/>
      <c r="IN206" s="90"/>
      <c r="IO206" s="90"/>
      <c r="IP206" s="90"/>
      <c r="IQ206" s="90"/>
      <c r="IR206" s="90"/>
      <c r="IS206" s="90"/>
      <c r="IT206" s="90"/>
      <c r="IU206" s="90"/>
      <c r="IV206" s="90"/>
      <c r="IW206" s="21"/>
      <c r="IX206" s="21"/>
      <c r="IY206" s="21"/>
      <c r="IZ206" s="21"/>
      <c r="JA206" s="21"/>
    </row>
    <row r="207" s="194" customFormat="true" ht="13.8" hidden="false" customHeight="false" outlineLevel="0" collapsed="false">
      <c r="A207" s="90"/>
      <c r="B207" s="91"/>
      <c r="C207" s="92"/>
      <c r="D207" s="90"/>
      <c r="E207" s="93"/>
      <c r="F207" s="92"/>
      <c r="G207" s="92"/>
      <c r="H207" s="92"/>
      <c r="I207" s="92"/>
      <c r="J207" s="92"/>
      <c r="K207" s="92"/>
      <c r="L207" s="92"/>
      <c r="M207" s="93"/>
      <c r="N207" s="92"/>
      <c r="O207" s="93"/>
      <c r="P207" s="93"/>
      <c r="Q207" s="92"/>
      <c r="R207" s="92"/>
      <c r="S207" s="92"/>
      <c r="T207" s="92"/>
      <c r="U207" s="92"/>
      <c r="V207" s="92"/>
      <c r="W207" s="92"/>
      <c r="X207" s="92"/>
      <c r="Y207" s="94"/>
      <c r="Z207" s="92"/>
      <c r="AA207" s="92"/>
      <c r="AB207" s="92"/>
      <c r="AC207" s="92"/>
      <c r="AD207" s="95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6"/>
      <c r="AQ207" s="96"/>
      <c r="AR207" s="96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21"/>
      <c r="IX207" s="21"/>
      <c r="IY207" s="21"/>
      <c r="IZ207" s="21"/>
      <c r="JA207" s="21"/>
    </row>
    <row r="208" s="194" customFormat="true" ht="13.8" hidden="false" customHeight="false" outlineLevel="0" collapsed="false">
      <c r="A208" s="90"/>
      <c r="B208" s="91"/>
      <c r="C208" s="92"/>
      <c r="D208" s="90"/>
      <c r="E208" s="93"/>
      <c r="F208" s="92"/>
      <c r="G208" s="92"/>
      <c r="H208" s="92"/>
      <c r="I208" s="92"/>
      <c r="J208" s="92"/>
      <c r="K208" s="92"/>
      <c r="L208" s="92"/>
      <c r="M208" s="93"/>
      <c r="N208" s="92"/>
      <c r="O208" s="93"/>
      <c r="P208" s="93"/>
      <c r="Q208" s="92"/>
      <c r="R208" s="92"/>
      <c r="S208" s="92"/>
      <c r="T208" s="92"/>
      <c r="U208" s="92"/>
      <c r="V208" s="92"/>
      <c r="W208" s="92"/>
      <c r="X208" s="92"/>
      <c r="Y208" s="94"/>
      <c r="Z208" s="92"/>
      <c r="AA208" s="92"/>
      <c r="AB208" s="92"/>
      <c r="AC208" s="92"/>
      <c r="AD208" s="95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6"/>
      <c r="AQ208" s="96"/>
      <c r="AR208" s="96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90"/>
      <c r="GA208" s="90"/>
      <c r="GB208" s="90"/>
      <c r="GC208" s="90"/>
      <c r="GD208" s="90"/>
      <c r="GE208" s="90"/>
      <c r="GF208" s="90"/>
      <c r="GG208" s="90"/>
      <c r="GH208" s="90"/>
      <c r="GI208" s="90"/>
      <c r="GJ208" s="90"/>
      <c r="GK208" s="90"/>
      <c r="GL208" s="90"/>
      <c r="GM208" s="90"/>
      <c r="GN208" s="90"/>
      <c r="GO208" s="90"/>
      <c r="GP208" s="90"/>
      <c r="GQ208" s="90"/>
      <c r="GR208" s="90"/>
      <c r="GS208" s="90"/>
      <c r="GT208" s="90"/>
      <c r="GU208" s="90"/>
      <c r="GV208" s="90"/>
      <c r="GW208" s="90"/>
      <c r="GX208" s="90"/>
      <c r="GY208" s="90"/>
      <c r="GZ208" s="90"/>
      <c r="HA208" s="90"/>
      <c r="HB208" s="90"/>
      <c r="HC208" s="90"/>
      <c r="HD208" s="90"/>
      <c r="HE208" s="90"/>
      <c r="HF208" s="90"/>
      <c r="HG208" s="90"/>
      <c r="HH208" s="90"/>
      <c r="HI208" s="90"/>
      <c r="HJ208" s="90"/>
      <c r="HK208" s="90"/>
      <c r="HL208" s="90"/>
      <c r="HM208" s="90"/>
      <c r="HN208" s="90"/>
      <c r="HO208" s="90"/>
      <c r="HP208" s="90"/>
      <c r="HQ208" s="90"/>
      <c r="HR208" s="90"/>
      <c r="HS208" s="90"/>
      <c r="HT208" s="90"/>
      <c r="HU208" s="90"/>
      <c r="HV208" s="90"/>
      <c r="HW208" s="90"/>
      <c r="HX208" s="90"/>
      <c r="HY208" s="90"/>
      <c r="HZ208" s="90"/>
      <c r="IA208" s="90"/>
      <c r="IB208" s="90"/>
      <c r="IC208" s="90"/>
      <c r="ID208" s="90"/>
      <c r="IE208" s="90"/>
      <c r="IF208" s="90"/>
      <c r="IG208" s="90"/>
      <c r="IH208" s="90"/>
      <c r="II208" s="90"/>
      <c r="IJ208" s="90"/>
      <c r="IK208" s="90"/>
      <c r="IL208" s="90"/>
      <c r="IM208" s="90"/>
      <c r="IN208" s="90"/>
      <c r="IO208" s="90"/>
      <c r="IP208" s="90"/>
      <c r="IQ208" s="90"/>
      <c r="IR208" s="90"/>
      <c r="IS208" s="90"/>
      <c r="IT208" s="90"/>
      <c r="IU208" s="90"/>
      <c r="IV208" s="90"/>
      <c r="IW208" s="21"/>
      <c r="IX208" s="21"/>
      <c r="IY208" s="21"/>
      <c r="IZ208" s="21"/>
      <c r="JA208" s="21"/>
    </row>
    <row r="209" s="194" customFormat="true" ht="13.8" hidden="false" customHeight="false" outlineLevel="0" collapsed="false">
      <c r="A209" s="90"/>
      <c r="B209" s="91"/>
      <c r="C209" s="92"/>
      <c r="D209" s="90"/>
      <c r="E209" s="93"/>
      <c r="F209" s="92"/>
      <c r="G209" s="92"/>
      <c r="H209" s="92"/>
      <c r="I209" s="92"/>
      <c r="J209" s="92"/>
      <c r="K209" s="92"/>
      <c r="L209" s="92"/>
      <c r="M209" s="93"/>
      <c r="N209" s="92"/>
      <c r="O209" s="93"/>
      <c r="P209" s="93"/>
      <c r="Q209" s="92"/>
      <c r="R209" s="92"/>
      <c r="S209" s="92"/>
      <c r="T209" s="92"/>
      <c r="U209" s="92"/>
      <c r="V209" s="92"/>
      <c r="W209" s="92"/>
      <c r="X209" s="92"/>
      <c r="Y209" s="94"/>
      <c r="Z209" s="92"/>
      <c r="AA209" s="92"/>
      <c r="AB209" s="92"/>
      <c r="AC209" s="92"/>
      <c r="AD209" s="95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6"/>
      <c r="AQ209" s="96"/>
      <c r="AR209" s="96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90"/>
      <c r="GA209" s="90"/>
      <c r="GB209" s="90"/>
      <c r="GC209" s="90"/>
      <c r="GD209" s="90"/>
      <c r="GE209" s="90"/>
      <c r="GF209" s="90"/>
      <c r="GG209" s="90"/>
      <c r="GH209" s="90"/>
      <c r="GI209" s="90"/>
      <c r="GJ209" s="90"/>
      <c r="GK209" s="90"/>
      <c r="GL209" s="90"/>
      <c r="GM209" s="90"/>
      <c r="GN209" s="90"/>
      <c r="GO209" s="90"/>
      <c r="GP209" s="90"/>
      <c r="GQ209" s="90"/>
      <c r="GR209" s="90"/>
      <c r="GS209" s="90"/>
      <c r="GT209" s="90"/>
      <c r="GU209" s="90"/>
      <c r="GV209" s="90"/>
      <c r="GW209" s="90"/>
      <c r="GX209" s="90"/>
      <c r="GY209" s="90"/>
      <c r="GZ209" s="90"/>
      <c r="HA209" s="90"/>
      <c r="HB209" s="90"/>
      <c r="HC209" s="90"/>
      <c r="HD209" s="90"/>
      <c r="HE209" s="90"/>
      <c r="HF209" s="90"/>
      <c r="HG209" s="90"/>
      <c r="HH209" s="90"/>
      <c r="HI209" s="90"/>
      <c r="HJ209" s="90"/>
      <c r="HK209" s="90"/>
      <c r="HL209" s="90"/>
      <c r="HM209" s="90"/>
      <c r="HN209" s="90"/>
      <c r="HO209" s="90"/>
      <c r="HP209" s="90"/>
      <c r="HQ209" s="90"/>
      <c r="HR209" s="90"/>
      <c r="HS209" s="90"/>
      <c r="HT209" s="90"/>
      <c r="HU209" s="90"/>
      <c r="HV209" s="90"/>
      <c r="HW209" s="90"/>
      <c r="HX209" s="90"/>
      <c r="HY209" s="90"/>
      <c r="HZ209" s="90"/>
      <c r="IA209" s="90"/>
      <c r="IB209" s="90"/>
      <c r="IC209" s="90"/>
      <c r="ID209" s="90"/>
      <c r="IE209" s="90"/>
      <c r="IF209" s="90"/>
      <c r="IG209" s="90"/>
      <c r="IH209" s="90"/>
      <c r="II209" s="90"/>
      <c r="IJ209" s="90"/>
      <c r="IK209" s="90"/>
      <c r="IL209" s="90"/>
      <c r="IM209" s="90"/>
      <c r="IN209" s="90"/>
      <c r="IO209" s="90"/>
      <c r="IP209" s="90"/>
      <c r="IQ209" s="90"/>
      <c r="IR209" s="90"/>
      <c r="IS209" s="90"/>
      <c r="IT209" s="90"/>
      <c r="IU209" s="90"/>
      <c r="IV209" s="90"/>
      <c r="IW209" s="21"/>
      <c r="IX209" s="21"/>
      <c r="IY209" s="21"/>
      <c r="IZ209" s="21"/>
      <c r="JA209" s="21"/>
    </row>
    <row r="210" s="194" customFormat="true" ht="13.8" hidden="false" customHeight="false" outlineLevel="0" collapsed="false">
      <c r="A210" s="90"/>
      <c r="B210" s="91"/>
      <c r="C210" s="92"/>
      <c r="D210" s="90"/>
      <c r="E210" s="93"/>
      <c r="F210" s="92"/>
      <c r="G210" s="92"/>
      <c r="H210" s="92"/>
      <c r="I210" s="92"/>
      <c r="J210" s="92"/>
      <c r="K210" s="92"/>
      <c r="L210" s="92"/>
      <c r="M210" s="93"/>
      <c r="N210" s="92"/>
      <c r="O210" s="93"/>
      <c r="P210" s="93"/>
      <c r="Q210" s="92"/>
      <c r="R210" s="92"/>
      <c r="S210" s="92"/>
      <c r="T210" s="92"/>
      <c r="U210" s="92"/>
      <c r="V210" s="92"/>
      <c r="W210" s="92"/>
      <c r="X210" s="92"/>
      <c r="Y210" s="94"/>
      <c r="Z210" s="92"/>
      <c r="AA210" s="92"/>
      <c r="AB210" s="92"/>
      <c r="AC210" s="92"/>
      <c r="AD210" s="95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6"/>
      <c r="AQ210" s="96"/>
      <c r="AR210" s="96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90"/>
      <c r="GA210" s="90"/>
      <c r="GB210" s="90"/>
      <c r="GC210" s="90"/>
      <c r="GD210" s="90"/>
      <c r="GE210" s="90"/>
      <c r="GF210" s="90"/>
      <c r="GG210" s="90"/>
      <c r="GH210" s="90"/>
      <c r="GI210" s="90"/>
      <c r="GJ210" s="90"/>
      <c r="GK210" s="90"/>
      <c r="GL210" s="90"/>
      <c r="GM210" s="90"/>
      <c r="GN210" s="90"/>
      <c r="GO210" s="90"/>
      <c r="GP210" s="90"/>
      <c r="GQ210" s="90"/>
      <c r="GR210" s="90"/>
      <c r="GS210" s="90"/>
      <c r="GT210" s="90"/>
      <c r="GU210" s="90"/>
      <c r="GV210" s="90"/>
      <c r="GW210" s="90"/>
      <c r="GX210" s="90"/>
      <c r="GY210" s="90"/>
      <c r="GZ210" s="90"/>
      <c r="HA210" s="90"/>
      <c r="HB210" s="90"/>
      <c r="HC210" s="90"/>
      <c r="HD210" s="90"/>
      <c r="HE210" s="90"/>
      <c r="HF210" s="90"/>
      <c r="HG210" s="90"/>
      <c r="HH210" s="90"/>
      <c r="HI210" s="90"/>
      <c r="HJ210" s="90"/>
      <c r="HK210" s="90"/>
      <c r="HL210" s="90"/>
      <c r="HM210" s="90"/>
      <c r="HN210" s="90"/>
      <c r="HO210" s="90"/>
      <c r="HP210" s="90"/>
      <c r="HQ210" s="90"/>
      <c r="HR210" s="90"/>
      <c r="HS210" s="90"/>
      <c r="HT210" s="90"/>
      <c r="HU210" s="90"/>
      <c r="HV210" s="90"/>
      <c r="HW210" s="90"/>
      <c r="HX210" s="90"/>
      <c r="HY210" s="90"/>
      <c r="HZ210" s="90"/>
      <c r="IA210" s="90"/>
      <c r="IB210" s="90"/>
      <c r="IC210" s="90"/>
      <c r="ID210" s="90"/>
      <c r="IE210" s="90"/>
      <c r="IF210" s="90"/>
      <c r="IG210" s="90"/>
      <c r="IH210" s="90"/>
      <c r="II210" s="90"/>
      <c r="IJ210" s="90"/>
      <c r="IK210" s="90"/>
      <c r="IL210" s="90"/>
      <c r="IM210" s="90"/>
      <c r="IN210" s="90"/>
      <c r="IO210" s="90"/>
      <c r="IP210" s="90"/>
      <c r="IQ210" s="90"/>
      <c r="IR210" s="90"/>
      <c r="IS210" s="90"/>
      <c r="IT210" s="90"/>
      <c r="IU210" s="90"/>
      <c r="IV210" s="90"/>
      <c r="IW210" s="21"/>
      <c r="IX210" s="21"/>
      <c r="IY210" s="21"/>
      <c r="IZ210" s="21"/>
      <c r="JA210" s="21"/>
    </row>
    <row r="211" s="194" customFormat="true" ht="13.8" hidden="false" customHeight="false" outlineLevel="0" collapsed="false">
      <c r="A211" s="90"/>
      <c r="B211" s="91"/>
      <c r="C211" s="92"/>
      <c r="D211" s="90"/>
      <c r="E211" s="93"/>
      <c r="F211" s="92"/>
      <c r="G211" s="92"/>
      <c r="H211" s="92"/>
      <c r="I211" s="92"/>
      <c r="J211" s="92"/>
      <c r="K211" s="92"/>
      <c r="L211" s="92"/>
      <c r="M211" s="93"/>
      <c r="N211" s="92"/>
      <c r="O211" s="93"/>
      <c r="P211" s="93"/>
      <c r="Q211" s="92"/>
      <c r="R211" s="92"/>
      <c r="S211" s="92"/>
      <c r="T211" s="92"/>
      <c r="U211" s="92"/>
      <c r="V211" s="92"/>
      <c r="W211" s="92"/>
      <c r="X211" s="92"/>
      <c r="Y211" s="94"/>
      <c r="Z211" s="92"/>
      <c r="AA211" s="92"/>
      <c r="AB211" s="92"/>
      <c r="AC211" s="92"/>
      <c r="AD211" s="95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6"/>
      <c r="AQ211" s="96"/>
      <c r="AR211" s="96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21"/>
      <c r="IX211" s="21"/>
      <c r="IY211" s="21"/>
      <c r="IZ211" s="21"/>
      <c r="JA211" s="21"/>
    </row>
    <row r="212" s="194" customFormat="true" ht="13.8" hidden="false" customHeight="false" outlineLevel="0" collapsed="false">
      <c r="A212" s="90"/>
      <c r="B212" s="91"/>
      <c r="C212" s="92"/>
      <c r="D212" s="90"/>
      <c r="E212" s="93"/>
      <c r="F212" s="92"/>
      <c r="G212" s="92"/>
      <c r="H212" s="92"/>
      <c r="I212" s="92"/>
      <c r="J212" s="92"/>
      <c r="K212" s="92"/>
      <c r="L212" s="92"/>
      <c r="M212" s="93"/>
      <c r="N212" s="92"/>
      <c r="O212" s="93"/>
      <c r="P212" s="93"/>
      <c r="Q212" s="92"/>
      <c r="R212" s="92"/>
      <c r="S212" s="92"/>
      <c r="T212" s="92"/>
      <c r="U212" s="92"/>
      <c r="V212" s="92"/>
      <c r="W212" s="92"/>
      <c r="X212" s="92"/>
      <c r="Y212" s="94"/>
      <c r="Z212" s="92"/>
      <c r="AA212" s="92"/>
      <c r="AB212" s="92"/>
      <c r="AC212" s="92"/>
      <c r="AD212" s="95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6"/>
      <c r="AQ212" s="96"/>
      <c r="AR212" s="96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90"/>
      <c r="GA212" s="90"/>
      <c r="GB212" s="90"/>
      <c r="GC212" s="90"/>
      <c r="GD212" s="90"/>
      <c r="GE212" s="90"/>
      <c r="GF212" s="90"/>
      <c r="GG212" s="90"/>
      <c r="GH212" s="90"/>
      <c r="GI212" s="90"/>
      <c r="GJ212" s="90"/>
      <c r="GK212" s="90"/>
      <c r="GL212" s="90"/>
      <c r="GM212" s="90"/>
      <c r="GN212" s="90"/>
      <c r="GO212" s="90"/>
      <c r="GP212" s="90"/>
      <c r="GQ212" s="90"/>
      <c r="GR212" s="90"/>
      <c r="GS212" s="90"/>
      <c r="GT212" s="90"/>
      <c r="GU212" s="90"/>
      <c r="GV212" s="90"/>
      <c r="GW212" s="90"/>
      <c r="GX212" s="90"/>
      <c r="GY212" s="90"/>
      <c r="GZ212" s="90"/>
      <c r="HA212" s="90"/>
      <c r="HB212" s="90"/>
      <c r="HC212" s="90"/>
      <c r="HD212" s="90"/>
      <c r="HE212" s="90"/>
      <c r="HF212" s="90"/>
      <c r="HG212" s="90"/>
      <c r="HH212" s="90"/>
      <c r="HI212" s="90"/>
      <c r="HJ212" s="90"/>
      <c r="HK212" s="90"/>
      <c r="HL212" s="90"/>
      <c r="HM212" s="90"/>
      <c r="HN212" s="90"/>
      <c r="HO212" s="90"/>
      <c r="HP212" s="90"/>
      <c r="HQ212" s="90"/>
      <c r="HR212" s="90"/>
      <c r="HS212" s="90"/>
      <c r="HT212" s="90"/>
      <c r="HU212" s="90"/>
      <c r="HV212" s="90"/>
      <c r="HW212" s="90"/>
      <c r="HX212" s="90"/>
      <c r="HY212" s="90"/>
      <c r="HZ212" s="90"/>
      <c r="IA212" s="90"/>
      <c r="IB212" s="90"/>
      <c r="IC212" s="90"/>
      <c r="ID212" s="90"/>
      <c r="IE212" s="90"/>
      <c r="IF212" s="90"/>
      <c r="IG212" s="90"/>
      <c r="IH212" s="90"/>
      <c r="II212" s="90"/>
      <c r="IJ212" s="90"/>
      <c r="IK212" s="90"/>
      <c r="IL212" s="90"/>
      <c r="IM212" s="90"/>
      <c r="IN212" s="90"/>
      <c r="IO212" s="90"/>
      <c r="IP212" s="90"/>
      <c r="IQ212" s="90"/>
      <c r="IR212" s="90"/>
      <c r="IS212" s="90"/>
      <c r="IT212" s="90"/>
      <c r="IU212" s="90"/>
      <c r="IV212" s="90"/>
      <c r="IW212" s="21"/>
      <c r="IX212" s="21"/>
      <c r="IY212" s="21"/>
      <c r="IZ212" s="21"/>
      <c r="JA212" s="21"/>
    </row>
    <row r="213" s="194" customFormat="true" ht="13.8" hidden="false" customHeight="false" outlineLevel="0" collapsed="false">
      <c r="A213" s="90"/>
      <c r="B213" s="91"/>
      <c r="C213" s="92"/>
      <c r="D213" s="90"/>
      <c r="E213" s="93"/>
      <c r="F213" s="92"/>
      <c r="G213" s="92"/>
      <c r="H213" s="92"/>
      <c r="I213" s="92"/>
      <c r="J213" s="92"/>
      <c r="K213" s="92"/>
      <c r="L213" s="92"/>
      <c r="M213" s="93"/>
      <c r="N213" s="92"/>
      <c r="O213" s="93"/>
      <c r="P213" s="93"/>
      <c r="Q213" s="92"/>
      <c r="R213" s="92"/>
      <c r="S213" s="92"/>
      <c r="T213" s="92"/>
      <c r="U213" s="92"/>
      <c r="V213" s="92"/>
      <c r="W213" s="92"/>
      <c r="X213" s="92"/>
      <c r="Y213" s="94"/>
      <c r="Z213" s="92"/>
      <c r="AA213" s="92"/>
      <c r="AB213" s="92"/>
      <c r="AC213" s="92"/>
      <c r="AD213" s="95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6"/>
      <c r="AQ213" s="96"/>
      <c r="AR213" s="96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90"/>
      <c r="GA213" s="90"/>
      <c r="GB213" s="90"/>
      <c r="GC213" s="90"/>
      <c r="GD213" s="90"/>
      <c r="GE213" s="90"/>
      <c r="GF213" s="90"/>
      <c r="GG213" s="90"/>
      <c r="GH213" s="90"/>
      <c r="GI213" s="90"/>
      <c r="GJ213" s="90"/>
      <c r="GK213" s="90"/>
      <c r="GL213" s="90"/>
      <c r="GM213" s="90"/>
      <c r="GN213" s="90"/>
      <c r="GO213" s="90"/>
      <c r="GP213" s="90"/>
      <c r="GQ213" s="90"/>
      <c r="GR213" s="90"/>
      <c r="GS213" s="90"/>
      <c r="GT213" s="90"/>
      <c r="GU213" s="90"/>
      <c r="GV213" s="90"/>
      <c r="GW213" s="90"/>
      <c r="GX213" s="90"/>
      <c r="GY213" s="90"/>
      <c r="GZ213" s="90"/>
      <c r="HA213" s="90"/>
      <c r="HB213" s="90"/>
      <c r="HC213" s="90"/>
      <c r="HD213" s="90"/>
      <c r="HE213" s="90"/>
      <c r="HF213" s="90"/>
      <c r="HG213" s="90"/>
      <c r="HH213" s="90"/>
      <c r="HI213" s="90"/>
      <c r="HJ213" s="90"/>
      <c r="HK213" s="90"/>
      <c r="HL213" s="90"/>
      <c r="HM213" s="90"/>
      <c r="HN213" s="90"/>
      <c r="HO213" s="90"/>
      <c r="HP213" s="90"/>
      <c r="HQ213" s="90"/>
      <c r="HR213" s="90"/>
      <c r="HS213" s="90"/>
      <c r="HT213" s="90"/>
      <c r="HU213" s="90"/>
      <c r="HV213" s="90"/>
      <c r="HW213" s="90"/>
      <c r="HX213" s="90"/>
      <c r="HY213" s="90"/>
      <c r="HZ213" s="90"/>
      <c r="IA213" s="90"/>
      <c r="IB213" s="90"/>
      <c r="IC213" s="90"/>
      <c r="ID213" s="90"/>
      <c r="IE213" s="90"/>
      <c r="IF213" s="90"/>
      <c r="IG213" s="90"/>
      <c r="IH213" s="90"/>
      <c r="II213" s="90"/>
      <c r="IJ213" s="90"/>
      <c r="IK213" s="90"/>
      <c r="IL213" s="90"/>
      <c r="IM213" s="90"/>
      <c r="IN213" s="90"/>
      <c r="IO213" s="90"/>
      <c r="IP213" s="90"/>
      <c r="IQ213" s="90"/>
      <c r="IR213" s="90"/>
      <c r="IS213" s="90"/>
      <c r="IT213" s="90"/>
      <c r="IU213" s="90"/>
      <c r="IV213" s="90"/>
      <c r="IW213" s="21"/>
      <c r="IX213" s="21"/>
      <c r="IY213" s="21"/>
      <c r="IZ213" s="21"/>
      <c r="JA213" s="21"/>
    </row>
    <row r="214" s="194" customFormat="true" ht="13.8" hidden="false" customHeight="false" outlineLevel="0" collapsed="false">
      <c r="A214" s="90"/>
      <c r="B214" s="91"/>
      <c r="C214" s="92"/>
      <c r="D214" s="90"/>
      <c r="E214" s="93"/>
      <c r="F214" s="92"/>
      <c r="G214" s="92"/>
      <c r="H214" s="92"/>
      <c r="I214" s="92"/>
      <c r="J214" s="92"/>
      <c r="K214" s="92"/>
      <c r="L214" s="92"/>
      <c r="M214" s="93"/>
      <c r="N214" s="92"/>
      <c r="O214" s="93"/>
      <c r="P214" s="93"/>
      <c r="Q214" s="92"/>
      <c r="R214" s="92"/>
      <c r="S214" s="92"/>
      <c r="T214" s="92"/>
      <c r="U214" s="92"/>
      <c r="V214" s="92"/>
      <c r="W214" s="92"/>
      <c r="X214" s="92"/>
      <c r="Y214" s="94"/>
      <c r="Z214" s="92"/>
      <c r="AA214" s="92"/>
      <c r="AB214" s="92"/>
      <c r="AC214" s="92"/>
      <c r="AD214" s="95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6"/>
      <c r="AQ214" s="96"/>
      <c r="AR214" s="96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90"/>
      <c r="GA214" s="90"/>
      <c r="GB214" s="90"/>
      <c r="GC214" s="90"/>
      <c r="GD214" s="90"/>
      <c r="GE214" s="90"/>
      <c r="GF214" s="90"/>
      <c r="GG214" s="90"/>
      <c r="GH214" s="90"/>
      <c r="GI214" s="90"/>
      <c r="GJ214" s="90"/>
      <c r="GK214" s="90"/>
      <c r="GL214" s="90"/>
      <c r="GM214" s="90"/>
      <c r="GN214" s="90"/>
      <c r="GO214" s="90"/>
      <c r="GP214" s="90"/>
      <c r="GQ214" s="90"/>
      <c r="GR214" s="90"/>
      <c r="GS214" s="90"/>
      <c r="GT214" s="90"/>
      <c r="GU214" s="90"/>
      <c r="GV214" s="90"/>
      <c r="GW214" s="90"/>
      <c r="GX214" s="90"/>
      <c r="GY214" s="90"/>
      <c r="GZ214" s="90"/>
      <c r="HA214" s="90"/>
      <c r="HB214" s="90"/>
      <c r="HC214" s="90"/>
      <c r="HD214" s="90"/>
      <c r="HE214" s="90"/>
      <c r="HF214" s="90"/>
      <c r="HG214" s="90"/>
      <c r="HH214" s="90"/>
      <c r="HI214" s="90"/>
      <c r="HJ214" s="90"/>
      <c r="HK214" s="90"/>
      <c r="HL214" s="90"/>
      <c r="HM214" s="90"/>
      <c r="HN214" s="90"/>
      <c r="HO214" s="90"/>
      <c r="HP214" s="90"/>
      <c r="HQ214" s="90"/>
      <c r="HR214" s="90"/>
      <c r="HS214" s="90"/>
      <c r="HT214" s="90"/>
      <c r="HU214" s="90"/>
      <c r="HV214" s="90"/>
      <c r="HW214" s="90"/>
      <c r="HX214" s="90"/>
      <c r="HY214" s="90"/>
      <c r="HZ214" s="90"/>
      <c r="IA214" s="90"/>
      <c r="IB214" s="90"/>
      <c r="IC214" s="90"/>
      <c r="ID214" s="90"/>
      <c r="IE214" s="90"/>
      <c r="IF214" s="90"/>
      <c r="IG214" s="90"/>
      <c r="IH214" s="90"/>
      <c r="II214" s="90"/>
      <c r="IJ214" s="90"/>
      <c r="IK214" s="90"/>
      <c r="IL214" s="90"/>
      <c r="IM214" s="90"/>
      <c r="IN214" s="90"/>
      <c r="IO214" s="90"/>
      <c r="IP214" s="90"/>
      <c r="IQ214" s="90"/>
      <c r="IR214" s="90"/>
      <c r="IS214" s="90"/>
      <c r="IT214" s="90"/>
      <c r="IU214" s="90"/>
      <c r="IV214" s="90"/>
      <c r="IW214" s="21"/>
      <c r="IX214" s="21"/>
      <c r="IY214" s="21"/>
      <c r="IZ214" s="21"/>
      <c r="JA214" s="21"/>
    </row>
    <row r="215" s="194" customFormat="true" ht="13.8" hidden="false" customHeight="false" outlineLevel="0" collapsed="false">
      <c r="A215" s="90"/>
      <c r="B215" s="91"/>
      <c r="C215" s="92"/>
      <c r="D215" s="90"/>
      <c r="E215" s="93"/>
      <c r="F215" s="92"/>
      <c r="G215" s="92"/>
      <c r="H215" s="92"/>
      <c r="I215" s="92"/>
      <c r="J215" s="92"/>
      <c r="K215" s="92"/>
      <c r="L215" s="92"/>
      <c r="M215" s="93"/>
      <c r="N215" s="92"/>
      <c r="O215" s="93"/>
      <c r="P215" s="93"/>
      <c r="Q215" s="92"/>
      <c r="R215" s="92"/>
      <c r="S215" s="92"/>
      <c r="T215" s="92"/>
      <c r="U215" s="92"/>
      <c r="V215" s="92"/>
      <c r="W215" s="92"/>
      <c r="X215" s="92"/>
      <c r="Y215" s="94"/>
      <c r="Z215" s="92"/>
      <c r="AA215" s="92"/>
      <c r="AB215" s="92"/>
      <c r="AC215" s="92"/>
      <c r="AD215" s="95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6"/>
      <c r="AQ215" s="96"/>
      <c r="AR215" s="96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90"/>
      <c r="GA215" s="90"/>
      <c r="GB215" s="90"/>
      <c r="GC215" s="90"/>
      <c r="GD215" s="90"/>
      <c r="GE215" s="90"/>
      <c r="GF215" s="90"/>
      <c r="GG215" s="90"/>
      <c r="GH215" s="90"/>
      <c r="GI215" s="90"/>
      <c r="GJ215" s="90"/>
      <c r="GK215" s="90"/>
      <c r="GL215" s="90"/>
      <c r="GM215" s="90"/>
      <c r="GN215" s="90"/>
      <c r="GO215" s="90"/>
      <c r="GP215" s="90"/>
      <c r="GQ215" s="90"/>
      <c r="GR215" s="90"/>
      <c r="GS215" s="90"/>
      <c r="GT215" s="90"/>
      <c r="GU215" s="90"/>
      <c r="GV215" s="90"/>
      <c r="GW215" s="90"/>
      <c r="GX215" s="90"/>
      <c r="GY215" s="90"/>
      <c r="GZ215" s="90"/>
      <c r="HA215" s="90"/>
      <c r="HB215" s="90"/>
      <c r="HC215" s="90"/>
      <c r="HD215" s="90"/>
      <c r="HE215" s="90"/>
      <c r="HF215" s="90"/>
      <c r="HG215" s="90"/>
      <c r="HH215" s="90"/>
      <c r="HI215" s="90"/>
      <c r="HJ215" s="90"/>
      <c r="HK215" s="90"/>
      <c r="HL215" s="90"/>
      <c r="HM215" s="90"/>
      <c r="HN215" s="90"/>
      <c r="HO215" s="90"/>
      <c r="HP215" s="90"/>
      <c r="HQ215" s="90"/>
      <c r="HR215" s="90"/>
      <c r="HS215" s="90"/>
      <c r="HT215" s="90"/>
      <c r="HU215" s="90"/>
      <c r="HV215" s="90"/>
      <c r="HW215" s="90"/>
      <c r="HX215" s="90"/>
      <c r="HY215" s="90"/>
      <c r="HZ215" s="90"/>
      <c r="IA215" s="90"/>
      <c r="IB215" s="90"/>
      <c r="IC215" s="90"/>
      <c r="ID215" s="90"/>
      <c r="IE215" s="90"/>
      <c r="IF215" s="90"/>
      <c r="IG215" s="90"/>
      <c r="IH215" s="90"/>
      <c r="II215" s="90"/>
      <c r="IJ215" s="90"/>
      <c r="IK215" s="90"/>
      <c r="IL215" s="90"/>
      <c r="IM215" s="90"/>
      <c r="IN215" s="90"/>
      <c r="IO215" s="90"/>
      <c r="IP215" s="90"/>
      <c r="IQ215" s="90"/>
      <c r="IR215" s="90"/>
      <c r="IS215" s="90"/>
      <c r="IT215" s="90"/>
      <c r="IU215" s="90"/>
      <c r="IV215" s="90"/>
      <c r="IW215" s="21"/>
      <c r="IX215" s="21"/>
      <c r="IY215" s="21"/>
      <c r="IZ215" s="21"/>
      <c r="JA215" s="21"/>
    </row>
    <row r="216" s="194" customFormat="true" ht="13.8" hidden="false" customHeight="false" outlineLevel="0" collapsed="false">
      <c r="A216" s="90"/>
      <c r="B216" s="91"/>
      <c r="C216" s="92"/>
      <c r="D216" s="90"/>
      <c r="E216" s="93"/>
      <c r="F216" s="92"/>
      <c r="G216" s="92"/>
      <c r="H216" s="92"/>
      <c r="I216" s="92"/>
      <c r="J216" s="92"/>
      <c r="K216" s="92"/>
      <c r="L216" s="92"/>
      <c r="M216" s="93"/>
      <c r="N216" s="92"/>
      <c r="O216" s="93"/>
      <c r="P216" s="93"/>
      <c r="Q216" s="92"/>
      <c r="R216" s="92"/>
      <c r="S216" s="92"/>
      <c r="T216" s="92"/>
      <c r="U216" s="92"/>
      <c r="V216" s="92"/>
      <c r="W216" s="92"/>
      <c r="X216" s="92"/>
      <c r="Y216" s="94"/>
      <c r="Z216" s="92"/>
      <c r="AA216" s="92"/>
      <c r="AB216" s="92"/>
      <c r="AC216" s="92"/>
      <c r="AD216" s="95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6"/>
      <c r="AQ216" s="96"/>
      <c r="AR216" s="96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21"/>
      <c r="IX216" s="21"/>
      <c r="IY216" s="21"/>
      <c r="IZ216" s="21"/>
      <c r="JA216" s="21"/>
    </row>
    <row r="217" s="194" customFormat="true" ht="13.8" hidden="false" customHeight="false" outlineLevel="0" collapsed="false">
      <c r="A217" s="90"/>
      <c r="B217" s="91"/>
      <c r="C217" s="92"/>
      <c r="D217" s="90"/>
      <c r="E217" s="93"/>
      <c r="F217" s="92"/>
      <c r="G217" s="92"/>
      <c r="H217" s="92"/>
      <c r="I217" s="92"/>
      <c r="J217" s="92"/>
      <c r="K217" s="92"/>
      <c r="L217" s="92"/>
      <c r="M217" s="93"/>
      <c r="N217" s="92"/>
      <c r="O217" s="93"/>
      <c r="P217" s="93"/>
      <c r="Q217" s="92"/>
      <c r="R217" s="92"/>
      <c r="S217" s="92"/>
      <c r="T217" s="92"/>
      <c r="U217" s="92"/>
      <c r="V217" s="92"/>
      <c r="W217" s="92"/>
      <c r="X217" s="92"/>
      <c r="Y217" s="94"/>
      <c r="Z217" s="92"/>
      <c r="AA217" s="92"/>
      <c r="AB217" s="92"/>
      <c r="AC217" s="92"/>
      <c r="AD217" s="95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6"/>
      <c r="AQ217" s="96"/>
      <c r="AR217" s="96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90"/>
      <c r="GA217" s="90"/>
      <c r="GB217" s="90"/>
      <c r="GC217" s="90"/>
      <c r="GD217" s="90"/>
      <c r="GE217" s="90"/>
      <c r="GF217" s="90"/>
      <c r="GG217" s="90"/>
      <c r="GH217" s="90"/>
      <c r="GI217" s="90"/>
      <c r="GJ217" s="90"/>
      <c r="GK217" s="90"/>
      <c r="GL217" s="90"/>
      <c r="GM217" s="90"/>
      <c r="GN217" s="90"/>
      <c r="GO217" s="90"/>
      <c r="GP217" s="90"/>
      <c r="GQ217" s="90"/>
      <c r="GR217" s="90"/>
      <c r="GS217" s="90"/>
      <c r="GT217" s="90"/>
      <c r="GU217" s="90"/>
      <c r="GV217" s="90"/>
      <c r="GW217" s="90"/>
      <c r="GX217" s="90"/>
      <c r="GY217" s="90"/>
      <c r="GZ217" s="90"/>
      <c r="HA217" s="90"/>
      <c r="HB217" s="90"/>
      <c r="HC217" s="90"/>
      <c r="HD217" s="90"/>
      <c r="HE217" s="90"/>
      <c r="HF217" s="90"/>
      <c r="HG217" s="90"/>
      <c r="HH217" s="90"/>
      <c r="HI217" s="90"/>
      <c r="HJ217" s="90"/>
      <c r="HK217" s="90"/>
      <c r="HL217" s="90"/>
      <c r="HM217" s="90"/>
      <c r="HN217" s="90"/>
      <c r="HO217" s="90"/>
      <c r="HP217" s="90"/>
      <c r="HQ217" s="90"/>
      <c r="HR217" s="90"/>
      <c r="HS217" s="90"/>
      <c r="HT217" s="90"/>
      <c r="HU217" s="90"/>
      <c r="HV217" s="90"/>
      <c r="HW217" s="90"/>
      <c r="HX217" s="90"/>
      <c r="HY217" s="90"/>
      <c r="HZ217" s="90"/>
      <c r="IA217" s="90"/>
      <c r="IB217" s="90"/>
      <c r="IC217" s="90"/>
      <c r="ID217" s="90"/>
      <c r="IE217" s="90"/>
      <c r="IF217" s="90"/>
      <c r="IG217" s="90"/>
      <c r="IH217" s="90"/>
      <c r="II217" s="90"/>
      <c r="IJ217" s="90"/>
      <c r="IK217" s="90"/>
      <c r="IL217" s="90"/>
      <c r="IM217" s="90"/>
      <c r="IN217" s="90"/>
      <c r="IO217" s="90"/>
      <c r="IP217" s="90"/>
      <c r="IQ217" s="90"/>
      <c r="IR217" s="90"/>
      <c r="IS217" s="90"/>
      <c r="IT217" s="90"/>
      <c r="IU217" s="90"/>
      <c r="IV217" s="90"/>
      <c r="IW217" s="21"/>
      <c r="IX217" s="21"/>
      <c r="IY217" s="21"/>
      <c r="IZ217" s="21"/>
      <c r="JA217" s="21"/>
    </row>
    <row r="218" s="194" customFormat="true" ht="13.8" hidden="false" customHeight="false" outlineLevel="0" collapsed="false">
      <c r="A218" s="90"/>
      <c r="B218" s="91"/>
      <c r="C218" s="92"/>
      <c r="D218" s="90"/>
      <c r="E218" s="93"/>
      <c r="F218" s="92"/>
      <c r="G218" s="92"/>
      <c r="H218" s="92"/>
      <c r="I218" s="92"/>
      <c r="J218" s="92"/>
      <c r="K218" s="92"/>
      <c r="L218" s="92"/>
      <c r="M218" s="93"/>
      <c r="N218" s="92"/>
      <c r="O218" s="93"/>
      <c r="P218" s="93"/>
      <c r="Q218" s="92"/>
      <c r="R218" s="92"/>
      <c r="S218" s="92"/>
      <c r="T218" s="92"/>
      <c r="U218" s="92"/>
      <c r="V218" s="92"/>
      <c r="W218" s="92"/>
      <c r="X218" s="92"/>
      <c r="Y218" s="94"/>
      <c r="Z218" s="92"/>
      <c r="AA218" s="92"/>
      <c r="AB218" s="92"/>
      <c r="AC218" s="92"/>
      <c r="AD218" s="95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6"/>
      <c r="AQ218" s="96"/>
      <c r="AR218" s="96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90"/>
      <c r="GA218" s="90"/>
      <c r="GB218" s="90"/>
      <c r="GC218" s="90"/>
      <c r="GD218" s="90"/>
      <c r="GE218" s="90"/>
      <c r="GF218" s="90"/>
      <c r="GG218" s="90"/>
      <c r="GH218" s="90"/>
      <c r="GI218" s="90"/>
      <c r="GJ218" s="90"/>
      <c r="GK218" s="90"/>
      <c r="GL218" s="90"/>
      <c r="GM218" s="90"/>
      <c r="GN218" s="90"/>
      <c r="GO218" s="90"/>
      <c r="GP218" s="90"/>
      <c r="GQ218" s="90"/>
      <c r="GR218" s="90"/>
      <c r="GS218" s="90"/>
      <c r="GT218" s="90"/>
      <c r="GU218" s="90"/>
      <c r="GV218" s="90"/>
      <c r="GW218" s="90"/>
      <c r="GX218" s="90"/>
      <c r="GY218" s="90"/>
      <c r="GZ218" s="90"/>
      <c r="HA218" s="90"/>
      <c r="HB218" s="90"/>
      <c r="HC218" s="90"/>
      <c r="HD218" s="90"/>
      <c r="HE218" s="90"/>
      <c r="HF218" s="90"/>
      <c r="HG218" s="90"/>
      <c r="HH218" s="90"/>
      <c r="HI218" s="90"/>
      <c r="HJ218" s="90"/>
      <c r="HK218" s="90"/>
      <c r="HL218" s="90"/>
      <c r="HM218" s="90"/>
      <c r="HN218" s="90"/>
      <c r="HO218" s="90"/>
      <c r="HP218" s="90"/>
      <c r="HQ218" s="90"/>
      <c r="HR218" s="90"/>
      <c r="HS218" s="90"/>
      <c r="HT218" s="90"/>
      <c r="HU218" s="90"/>
      <c r="HV218" s="90"/>
      <c r="HW218" s="90"/>
      <c r="HX218" s="90"/>
      <c r="HY218" s="90"/>
      <c r="HZ218" s="90"/>
      <c r="IA218" s="90"/>
      <c r="IB218" s="90"/>
      <c r="IC218" s="90"/>
      <c r="ID218" s="90"/>
      <c r="IE218" s="90"/>
      <c r="IF218" s="90"/>
      <c r="IG218" s="90"/>
      <c r="IH218" s="90"/>
      <c r="II218" s="90"/>
      <c r="IJ218" s="90"/>
      <c r="IK218" s="90"/>
      <c r="IL218" s="90"/>
      <c r="IM218" s="90"/>
      <c r="IN218" s="90"/>
      <c r="IO218" s="90"/>
      <c r="IP218" s="90"/>
      <c r="IQ218" s="90"/>
      <c r="IR218" s="90"/>
      <c r="IS218" s="90"/>
      <c r="IT218" s="90"/>
      <c r="IU218" s="90"/>
      <c r="IV218" s="90"/>
      <c r="IW218" s="21"/>
      <c r="IX218" s="21"/>
      <c r="IY218" s="21"/>
      <c r="IZ218" s="21"/>
      <c r="JA218" s="21"/>
    </row>
    <row r="219" s="194" customFormat="true" ht="13.8" hidden="false" customHeight="false" outlineLevel="0" collapsed="false">
      <c r="A219" s="90"/>
      <c r="B219" s="91"/>
      <c r="C219" s="92"/>
      <c r="D219" s="90"/>
      <c r="E219" s="93"/>
      <c r="F219" s="92"/>
      <c r="G219" s="92"/>
      <c r="H219" s="92"/>
      <c r="I219" s="92"/>
      <c r="J219" s="92"/>
      <c r="K219" s="92"/>
      <c r="L219" s="92"/>
      <c r="M219" s="93"/>
      <c r="N219" s="92"/>
      <c r="O219" s="93"/>
      <c r="P219" s="93"/>
      <c r="Q219" s="92"/>
      <c r="R219" s="92"/>
      <c r="S219" s="92"/>
      <c r="T219" s="92"/>
      <c r="U219" s="92"/>
      <c r="V219" s="92"/>
      <c r="W219" s="92"/>
      <c r="X219" s="92"/>
      <c r="Y219" s="94"/>
      <c r="Z219" s="92"/>
      <c r="AA219" s="92"/>
      <c r="AB219" s="92"/>
      <c r="AC219" s="92"/>
      <c r="AD219" s="95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6"/>
      <c r="AQ219" s="96"/>
      <c r="AR219" s="96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90"/>
      <c r="GA219" s="90"/>
      <c r="GB219" s="90"/>
      <c r="GC219" s="90"/>
      <c r="GD219" s="90"/>
      <c r="GE219" s="90"/>
      <c r="GF219" s="90"/>
      <c r="GG219" s="90"/>
      <c r="GH219" s="90"/>
      <c r="GI219" s="90"/>
      <c r="GJ219" s="90"/>
      <c r="GK219" s="90"/>
      <c r="GL219" s="90"/>
      <c r="GM219" s="90"/>
      <c r="GN219" s="90"/>
      <c r="GO219" s="90"/>
      <c r="GP219" s="90"/>
      <c r="GQ219" s="90"/>
      <c r="GR219" s="90"/>
      <c r="GS219" s="90"/>
      <c r="GT219" s="90"/>
      <c r="GU219" s="90"/>
      <c r="GV219" s="90"/>
      <c r="GW219" s="90"/>
      <c r="GX219" s="90"/>
      <c r="GY219" s="90"/>
      <c r="GZ219" s="90"/>
      <c r="HA219" s="90"/>
      <c r="HB219" s="90"/>
      <c r="HC219" s="90"/>
      <c r="HD219" s="90"/>
      <c r="HE219" s="90"/>
      <c r="HF219" s="90"/>
      <c r="HG219" s="90"/>
      <c r="HH219" s="90"/>
      <c r="HI219" s="90"/>
      <c r="HJ219" s="90"/>
      <c r="HK219" s="90"/>
      <c r="HL219" s="90"/>
      <c r="HM219" s="90"/>
      <c r="HN219" s="90"/>
      <c r="HO219" s="90"/>
      <c r="HP219" s="90"/>
      <c r="HQ219" s="90"/>
      <c r="HR219" s="90"/>
      <c r="HS219" s="90"/>
      <c r="HT219" s="90"/>
      <c r="HU219" s="90"/>
      <c r="HV219" s="90"/>
      <c r="HW219" s="90"/>
      <c r="HX219" s="90"/>
      <c r="HY219" s="90"/>
      <c r="HZ219" s="90"/>
      <c r="IA219" s="90"/>
      <c r="IB219" s="90"/>
      <c r="IC219" s="90"/>
      <c r="ID219" s="90"/>
      <c r="IE219" s="90"/>
      <c r="IF219" s="90"/>
      <c r="IG219" s="90"/>
      <c r="IH219" s="90"/>
      <c r="II219" s="90"/>
      <c r="IJ219" s="90"/>
      <c r="IK219" s="90"/>
      <c r="IL219" s="90"/>
      <c r="IM219" s="90"/>
      <c r="IN219" s="90"/>
      <c r="IO219" s="90"/>
      <c r="IP219" s="90"/>
      <c r="IQ219" s="90"/>
      <c r="IR219" s="90"/>
      <c r="IS219" s="90"/>
      <c r="IT219" s="90"/>
      <c r="IU219" s="90"/>
      <c r="IV219" s="90"/>
      <c r="IW219" s="21"/>
      <c r="IX219" s="21"/>
      <c r="IY219" s="21"/>
      <c r="IZ219" s="21"/>
      <c r="JA219" s="21"/>
    </row>
    <row r="220" s="194" customFormat="true" ht="13.8" hidden="false" customHeight="false" outlineLevel="0" collapsed="false">
      <c r="A220" s="90"/>
      <c r="B220" s="91"/>
      <c r="C220" s="92"/>
      <c r="D220" s="90"/>
      <c r="E220" s="93"/>
      <c r="F220" s="92"/>
      <c r="G220" s="92"/>
      <c r="H220" s="92"/>
      <c r="I220" s="92"/>
      <c r="J220" s="92"/>
      <c r="K220" s="92"/>
      <c r="L220" s="92"/>
      <c r="M220" s="93"/>
      <c r="N220" s="92"/>
      <c r="O220" s="93"/>
      <c r="P220" s="93"/>
      <c r="Q220" s="92"/>
      <c r="R220" s="92"/>
      <c r="S220" s="92"/>
      <c r="T220" s="92"/>
      <c r="U220" s="92"/>
      <c r="V220" s="92"/>
      <c r="W220" s="92"/>
      <c r="X220" s="92"/>
      <c r="Y220" s="94"/>
      <c r="Z220" s="92"/>
      <c r="AA220" s="92"/>
      <c r="AB220" s="92"/>
      <c r="AC220" s="92"/>
      <c r="AD220" s="95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6"/>
      <c r="AQ220" s="96"/>
      <c r="AR220" s="96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90"/>
      <c r="GA220" s="90"/>
      <c r="GB220" s="90"/>
      <c r="GC220" s="90"/>
      <c r="GD220" s="90"/>
      <c r="GE220" s="90"/>
      <c r="GF220" s="90"/>
      <c r="GG220" s="90"/>
      <c r="GH220" s="90"/>
      <c r="GI220" s="90"/>
      <c r="GJ220" s="90"/>
      <c r="GK220" s="90"/>
      <c r="GL220" s="90"/>
      <c r="GM220" s="90"/>
      <c r="GN220" s="90"/>
      <c r="GO220" s="90"/>
      <c r="GP220" s="90"/>
      <c r="GQ220" s="90"/>
      <c r="GR220" s="90"/>
      <c r="GS220" s="90"/>
      <c r="GT220" s="90"/>
      <c r="GU220" s="90"/>
      <c r="GV220" s="90"/>
      <c r="GW220" s="90"/>
      <c r="GX220" s="90"/>
      <c r="GY220" s="90"/>
      <c r="GZ220" s="90"/>
      <c r="HA220" s="90"/>
      <c r="HB220" s="90"/>
      <c r="HC220" s="90"/>
      <c r="HD220" s="90"/>
      <c r="HE220" s="90"/>
      <c r="HF220" s="90"/>
      <c r="HG220" s="90"/>
      <c r="HH220" s="90"/>
      <c r="HI220" s="90"/>
      <c r="HJ220" s="90"/>
      <c r="HK220" s="90"/>
      <c r="HL220" s="90"/>
      <c r="HM220" s="90"/>
      <c r="HN220" s="90"/>
      <c r="HO220" s="90"/>
      <c r="HP220" s="90"/>
      <c r="HQ220" s="90"/>
      <c r="HR220" s="90"/>
      <c r="HS220" s="90"/>
      <c r="HT220" s="90"/>
      <c r="HU220" s="90"/>
      <c r="HV220" s="90"/>
      <c r="HW220" s="90"/>
      <c r="HX220" s="90"/>
      <c r="HY220" s="90"/>
      <c r="HZ220" s="90"/>
      <c r="IA220" s="90"/>
      <c r="IB220" s="90"/>
      <c r="IC220" s="90"/>
      <c r="ID220" s="90"/>
      <c r="IE220" s="90"/>
      <c r="IF220" s="90"/>
      <c r="IG220" s="90"/>
      <c r="IH220" s="90"/>
      <c r="II220" s="90"/>
      <c r="IJ220" s="90"/>
      <c r="IK220" s="90"/>
      <c r="IL220" s="90"/>
      <c r="IM220" s="90"/>
      <c r="IN220" s="90"/>
      <c r="IO220" s="90"/>
      <c r="IP220" s="90"/>
      <c r="IQ220" s="90"/>
      <c r="IR220" s="90"/>
      <c r="IS220" s="90"/>
      <c r="IT220" s="90"/>
      <c r="IU220" s="90"/>
      <c r="IV220" s="90"/>
      <c r="IW220" s="21"/>
      <c r="IX220" s="21"/>
      <c r="IY220" s="21"/>
      <c r="IZ220" s="21"/>
      <c r="JA220" s="21"/>
    </row>
    <row r="221" s="194" customFormat="true" ht="13.8" hidden="false" customHeight="false" outlineLevel="0" collapsed="false">
      <c r="A221" s="90"/>
      <c r="B221" s="91"/>
      <c r="C221" s="92"/>
      <c r="D221" s="90"/>
      <c r="E221" s="93"/>
      <c r="F221" s="92"/>
      <c r="G221" s="92"/>
      <c r="H221" s="92"/>
      <c r="I221" s="92"/>
      <c r="J221" s="92"/>
      <c r="K221" s="92"/>
      <c r="L221" s="92"/>
      <c r="M221" s="93"/>
      <c r="N221" s="92"/>
      <c r="O221" s="93"/>
      <c r="P221" s="93"/>
      <c r="Q221" s="92"/>
      <c r="R221" s="92"/>
      <c r="S221" s="92"/>
      <c r="T221" s="92"/>
      <c r="U221" s="92"/>
      <c r="V221" s="92"/>
      <c r="W221" s="92"/>
      <c r="X221" s="92"/>
      <c r="Y221" s="94"/>
      <c r="Z221" s="92"/>
      <c r="AA221" s="92"/>
      <c r="AB221" s="92"/>
      <c r="AC221" s="92"/>
      <c r="AD221" s="95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6"/>
      <c r="AQ221" s="96"/>
      <c r="AR221" s="96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21"/>
      <c r="IX221" s="21"/>
      <c r="IY221" s="21"/>
      <c r="IZ221" s="21"/>
      <c r="JA221" s="21"/>
    </row>
    <row r="222" s="194" customFormat="true" ht="13.8" hidden="false" customHeight="false" outlineLevel="0" collapsed="false">
      <c r="A222" s="90"/>
      <c r="B222" s="91"/>
      <c r="C222" s="92"/>
      <c r="D222" s="90"/>
      <c r="E222" s="93"/>
      <c r="F222" s="92"/>
      <c r="G222" s="92"/>
      <c r="H222" s="92"/>
      <c r="I222" s="92"/>
      <c r="J222" s="92"/>
      <c r="K222" s="92"/>
      <c r="L222" s="92"/>
      <c r="M222" s="93"/>
      <c r="N222" s="92"/>
      <c r="O222" s="93"/>
      <c r="P222" s="93"/>
      <c r="Q222" s="92"/>
      <c r="R222" s="92"/>
      <c r="S222" s="92"/>
      <c r="T222" s="92"/>
      <c r="U222" s="92"/>
      <c r="V222" s="92"/>
      <c r="W222" s="92"/>
      <c r="X222" s="92"/>
      <c r="Y222" s="94"/>
      <c r="Z222" s="92"/>
      <c r="AA222" s="92"/>
      <c r="AB222" s="92"/>
      <c r="AC222" s="92"/>
      <c r="AD222" s="95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6"/>
      <c r="AQ222" s="96"/>
      <c r="AR222" s="96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90"/>
      <c r="GA222" s="90"/>
      <c r="GB222" s="90"/>
      <c r="GC222" s="90"/>
      <c r="GD222" s="90"/>
      <c r="GE222" s="90"/>
      <c r="GF222" s="90"/>
      <c r="GG222" s="90"/>
      <c r="GH222" s="90"/>
      <c r="GI222" s="90"/>
      <c r="GJ222" s="90"/>
      <c r="GK222" s="90"/>
      <c r="GL222" s="90"/>
      <c r="GM222" s="90"/>
      <c r="GN222" s="90"/>
      <c r="GO222" s="90"/>
      <c r="GP222" s="90"/>
      <c r="GQ222" s="90"/>
      <c r="GR222" s="90"/>
      <c r="GS222" s="90"/>
      <c r="GT222" s="90"/>
      <c r="GU222" s="90"/>
      <c r="GV222" s="90"/>
      <c r="GW222" s="90"/>
      <c r="GX222" s="90"/>
      <c r="GY222" s="90"/>
      <c r="GZ222" s="90"/>
      <c r="HA222" s="90"/>
      <c r="HB222" s="90"/>
      <c r="HC222" s="90"/>
      <c r="HD222" s="90"/>
      <c r="HE222" s="90"/>
      <c r="HF222" s="90"/>
      <c r="HG222" s="90"/>
      <c r="HH222" s="90"/>
      <c r="HI222" s="90"/>
      <c r="HJ222" s="90"/>
      <c r="HK222" s="90"/>
      <c r="HL222" s="90"/>
      <c r="HM222" s="90"/>
      <c r="HN222" s="90"/>
      <c r="HO222" s="90"/>
      <c r="HP222" s="90"/>
      <c r="HQ222" s="90"/>
      <c r="HR222" s="90"/>
      <c r="HS222" s="90"/>
      <c r="HT222" s="90"/>
      <c r="HU222" s="90"/>
      <c r="HV222" s="90"/>
      <c r="HW222" s="90"/>
      <c r="HX222" s="90"/>
      <c r="HY222" s="90"/>
      <c r="HZ222" s="90"/>
      <c r="IA222" s="90"/>
      <c r="IB222" s="90"/>
      <c r="IC222" s="90"/>
      <c r="ID222" s="90"/>
      <c r="IE222" s="90"/>
      <c r="IF222" s="90"/>
      <c r="IG222" s="90"/>
      <c r="IH222" s="90"/>
      <c r="II222" s="90"/>
      <c r="IJ222" s="90"/>
      <c r="IK222" s="90"/>
      <c r="IL222" s="90"/>
      <c r="IM222" s="90"/>
      <c r="IN222" s="90"/>
      <c r="IO222" s="90"/>
      <c r="IP222" s="90"/>
      <c r="IQ222" s="90"/>
      <c r="IR222" s="90"/>
      <c r="IS222" s="90"/>
      <c r="IT222" s="90"/>
      <c r="IU222" s="90"/>
      <c r="IV222" s="90"/>
      <c r="IW222" s="21"/>
      <c r="IX222" s="21"/>
      <c r="IY222" s="21"/>
      <c r="IZ222" s="21"/>
      <c r="JA222" s="21"/>
    </row>
    <row r="223" s="194" customFormat="true" ht="13.8" hidden="false" customHeight="false" outlineLevel="0" collapsed="false">
      <c r="A223" s="90"/>
      <c r="B223" s="91"/>
      <c r="C223" s="92"/>
      <c r="D223" s="90"/>
      <c r="E223" s="93"/>
      <c r="F223" s="92"/>
      <c r="G223" s="92"/>
      <c r="H223" s="92"/>
      <c r="I223" s="92"/>
      <c r="J223" s="92"/>
      <c r="K223" s="92"/>
      <c r="L223" s="92"/>
      <c r="M223" s="93"/>
      <c r="N223" s="92"/>
      <c r="O223" s="93"/>
      <c r="P223" s="93"/>
      <c r="Q223" s="92"/>
      <c r="R223" s="92"/>
      <c r="S223" s="92"/>
      <c r="T223" s="92"/>
      <c r="U223" s="92"/>
      <c r="V223" s="92"/>
      <c r="W223" s="92"/>
      <c r="X223" s="92"/>
      <c r="Y223" s="94"/>
      <c r="Z223" s="92"/>
      <c r="AA223" s="92"/>
      <c r="AB223" s="92"/>
      <c r="AC223" s="92"/>
      <c r="AD223" s="95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6"/>
      <c r="AQ223" s="96"/>
      <c r="AR223" s="96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90"/>
      <c r="GA223" s="90"/>
      <c r="GB223" s="90"/>
      <c r="GC223" s="90"/>
      <c r="GD223" s="90"/>
      <c r="GE223" s="90"/>
      <c r="GF223" s="90"/>
      <c r="GG223" s="90"/>
      <c r="GH223" s="90"/>
      <c r="GI223" s="90"/>
      <c r="GJ223" s="90"/>
      <c r="GK223" s="90"/>
      <c r="GL223" s="90"/>
      <c r="GM223" s="90"/>
      <c r="GN223" s="90"/>
      <c r="GO223" s="90"/>
      <c r="GP223" s="90"/>
      <c r="GQ223" s="90"/>
      <c r="GR223" s="90"/>
      <c r="GS223" s="90"/>
      <c r="GT223" s="90"/>
      <c r="GU223" s="90"/>
      <c r="GV223" s="90"/>
      <c r="GW223" s="90"/>
      <c r="GX223" s="90"/>
      <c r="GY223" s="90"/>
      <c r="GZ223" s="90"/>
      <c r="HA223" s="90"/>
      <c r="HB223" s="90"/>
      <c r="HC223" s="90"/>
      <c r="HD223" s="90"/>
      <c r="HE223" s="90"/>
      <c r="HF223" s="90"/>
      <c r="HG223" s="90"/>
      <c r="HH223" s="90"/>
      <c r="HI223" s="90"/>
      <c r="HJ223" s="90"/>
      <c r="HK223" s="90"/>
      <c r="HL223" s="90"/>
      <c r="HM223" s="90"/>
      <c r="HN223" s="90"/>
      <c r="HO223" s="90"/>
      <c r="HP223" s="90"/>
      <c r="HQ223" s="90"/>
      <c r="HR223" s="90"/>
      <c r="HS223" s="90"/>
      <c r="HT223" s="90"/>
      <c r="HU223" s="90"/>
      <c r="HV223" s="90"/>
      <c r="HW223" s="90"/>
      <c r="HX223" s="90"/>
      <c r="HY223" s="90"/>
      <c r="HZ223" s="90"/>
      <c r="IA223" s="90"/>
      <c r="IB223" s="90"/>
      <c r="IC223" s="90"/>
      <c r="ID223" s="90"/>
      <c r="IE223" s="90"/>
      <c r="IF223" s="90"/>
      <c r="IG223" s="90"/>
      <c r="IH223" s="90"/>
      <c r="II223" s="90"/>
      <c r="IJ223" s="90"/>
      <c r="IK223" s="90"/>
      <c r="IL223" s="90"/>
      <c r="IM223" s="90"/>
      <c r="IN223" s="90"/>
      <c r="IO223" s="90"/>
      <c r="IP223" s="90"/>
      <c r="IQ223" s="90"/>
      <c r="IR223" s="90"/>
      <c r="IS223" s="90"/>
      <c r="IT223" s="90"/>
      <c r="IU223" s="90"/>
      <c r="IV223" s="90"/>
      <c r="IW223" s="21"/>
      <c r="IX223" s="21"/>
      <c r="IY223" s="21"/>
      <c r="IZ223" s="21"/>
      <c r="JA223" s="21"/>
    </row>
    <row r="224" s="194" customFormat="true" ht="13.8" hidden="false" customHeight="false" outlineLevel="0" collapsed="false">
      <c r="A224" s="90"/>
      <c r="B224" s="91"/>
      <c r="C224" s="92"/>
      <c r="D224" s="90"/>
      <c r="E224" s="93"/>
      <c r="F224" s="92"/>
      <c r="G224" s="92"/>
      <c r="H224" s="92"/>
      <c r="I224" s="92"/>
      <c r="J224" s="92"/>
      <c r="K224" s="92"/>
      <c r="L224" s="92"/>
      <c r="M224" s="93"/>
      <c r="N224" s="92"/>
      <c r="O224" s="93"/>
      <c r="P224" s="93"/>
      <c r="Q224" s="92"/>
      <c r="R224" s="92"/>
      <c r="S224" s="92"/>
      <c r="T224" s="92"/>
      <c r="U224" s="92"/>
      <c r="V224" s="92"/>
      <c r="W224" s="92"/>
      <c r="X224" s="92"/>
      <c r="Y224" s="94"/>
      <c r="Z224" s="92"/>
      <c r="AA224" s="92"/>
      <c r="AB224" s="92"/>
      <c r="AC224" s="92"/>
      <c r="AD224" s="95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6"/>
      <c r="AQ224" s="96"/>
      <c r="AR224" s="96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90"/>
      <c r="GA224" s="90"/>
      <c r="GB224" s="90"/>
      <c r="GC224" s="90"/>
      <c r="GD224" s="90"/>
      <c r="GE224" s="90"/>
      <c r="GF224" s="90"/>
      <c r="GG224" s="90"/>
      <c r="GH224" s="90"/>
      <c r="GI224" s="90"/>
      <c r="GJ224" s="90"/>
      <c r="GK224" s="90"/>
      <c r="GL224" s="90"/>
      <c r="GM224" s="90"/>
      <c r="GN224" s="90"/>
      <c r="GO224" s="90"/>
      <c r="GP224" s="90"/>
      <c r="GQ224" s="90"/>
      <c r="GR224" s="90"/>
      <c r="GS224" s="90"/>
      <c r="GT224" s="90"/>
      <c r="GU224" s="90"/>
      <c r="GV224" s="90"/>
      <c r="GW224" s="90"/>
      <c r="GX224" s="90"/>
      <c r="GY224" s="90"/>
      <c r="GZ224" s="90"/>
      <c r="HA224" s="90"/>
      <c r="HB224" s="90"/>
      <c r="HC224" s="90"/>
      <c r="HD224" s="90"/>
      <c r="HE224" s="90"/>
      <c r="HF224" s="90"/>
      <c r="HG224" s="90"/>
      <c r="HH224" s="90"/>
      <c r="HI224" s="90"/>
      <c r="HJ224" s="90"/>
      <c r="HK224" s="90"/>
      <c r="HL224" s="90"/>
      <c r="HM224" s="90"/>
      <c r="HN224" s="90"/>
      <c r="HO224" s="90"/>
      <c r="HP224" s="90"/>
      <c r="HQ224" s="90"/>
      <c r="HR224" s="90"/>
      <c r="HS224" s="90"/>
      <c r="HT224" s="90"/>
      <c r="HU224" s="90"/>
      <c r="HV224" s="90"/>
      <c r="HW224" s="90"/>
      <c r="HX224" s="90"/>
      <c r="HY224" s="90"/>
      <c r="HZ224" s="90"/>
      <c r="IA224" s="90"/>
      <c r="IB224" s="90"/>
      <c r="IC224" s="90"/>
      <c r="ID224" s="90"/>
      <c r="IE224" s="90"/>
      <c r="IF224" s="90"/>
      <c r="IG224" s="90"/>
      <c r="IH224" s="90"/>
      <c r="II224" s="90"/>
      <c r="IJ224" s="90"/>
      <c r="IK224" s="90"/>
      <c r="IL224" s="90"/>
      <c r="IM224" s="90"/>
      <c r="IN224" s="90"/>
      <c r="IO224" s="90"/>
      <c r="IP224" s="90"/>
      <c r="IQ224" s="90"/>
      <c r="IR224" s="90"/>
      <c r="IS224" s="90"/>
      <c r="IT224" s="90"/>
      <c r="IU224" s="90"/>
      <c r="IV224" s="90"/>
      <c r="IW224" s="21"/>
      <c r="IX224" s="21"/>
      <c r="IY224" s="21"/>
      <c r="IZ224" s="21"/>
      <c r="JA224" s="21"/>
    </row>
    <row r="225" s="194" customFormat="true" ht="13.8" hidden="false" customHeight="false" outlineLevel="0" collapsed="false">
      <c r="A225" s="90"/>
      <c r="B225" s="91"/>
      <c r="C225" s="92"/>
      <c r="D225" s="90"/>
      <c r="E225" s="93"/>
      <c r="F225" s="92"/>
      <c r="G225" s="92"/>
      <c r="H225" s="92"/>
      <c r="I225" s="92"/>
      <c r="J225" s="92"/>
      <c r="K225" s="92"/>
      <c r="L225" s="92"/>
      <c r="M225" s="93"/>
      <c r="N225" s="92"/>
      <c r="O225" s="93"/>
      <c r="P225" s="93"/>
      <c r="Q225" s="92"/>
      <c r="R225" s="92"/>
      <c r="S225" s="92"/>
      <c r="T225" s="92"/>
      <c r="U225" s="92"/>
      <c r="V225" s="92"/>
      <c r="W225" s="92"/>
      <c r="X225" s="92"/>
      <c r="Y225" s="94"/>
      <c r="Z225" s="92"/>
      <c r="AA225" s="92"/>
      <c r="AB225" s="92"/>
      <c r="AC225" s="92"/>
      <c r="AD225" s="95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6"/>
      <c r="AQ225" s="96"/>
      <c r="AR225" s="96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90"/>
      <c r="GA225" s="90"/>
      <c r="GB225" s="90"/>
      <c r="GC225" s="90"/>
      <c r="GD225" s="90"/>
      <c r="GE225" s="90"/>
      <c r="GF225" s="90"/>
      <c r="GG225" s="90"/>
      <c r="GH225" s="90"/>
      <c r="GI225" s="90"/>
      <c r="GJ225" s="90"/>
      <c r="GK225" s="90"/>
      <c r="GL225" s="90"/>
      <c r="GM225" s="90"/>
      <c r="GN225" s="90"/>
      <c r="GO225" s="90"/>
      <c r="GP225" s="90"/>
      <c r="GQ225" s="90"/>
      <c r="GR225" s="90"/>
      <c r="GS225" s="90"/>
      <c r="GT225" s="90"/>
      <c r="GU225" s="90"/>
      <c r="GV225" s="90"/>
      <c r="GW225" s="90"/>
      <c r="GX225" s="90"/>
      <c r="GY225" s="90"/>
      <c r="GZ225" s="90"/>
      <c r="HA225" s="90"/>
      <c r="HB225" s="90"/>
      <c r="HC225" s="90"/>
      <c r="HD225" s="90"/>
      <c r="HE225" s="90"/>
      <c r="HF225" s="90"/>
      <c r="HG225" s="90"/>
      <c r="HH225" s="90"/>
      <c r="HI225" s="90"/>
      <c r="HJ225" s="90"/>
      <c r="HK225" s="90"/>
      <c r="HL225" s="90"/>
      <c r="HM225" s="90"/>
      <c r="HN225" s="90"/>
      <c r="HO225" s="90"/>
      <c r="HP225" s="90"/>
      <c r="HQ225" s="90"/>
      <c r="HR225" s="90"/>
      <c r="HS225" s="90"/>
      <c r="HT225" s="90"/>
      <c r="HU225" s="90"/>
      <c r="HV225" s="90"/>
      <c r="HW225" s="90"/>
      <c r="HX225" s="90"/>
      <c r="HY225" s="90"/>
      <c r="HZ225" s="90"/>
      <c r="IA225" s="90"/>
      <c r="IB225" s="90"/>
      <c r="IC225" s="90"/>
      <c r="ID225" s="90"/>
      <c r="IE225" s="90"/>
      <c r="IF225" s="90"/>
      <c r="IG225" s="90"/>
      <c r="IH225" s="90"/>
      <c r="II225" s="90"/>
      <c r="IJ225" s="90"/>
      <c r="IK225" s="90"/>
      <c r="IL225" s="90"/>
      <c r="IM225" s="90"/>
      <c r="IN225" s="90"/>
      <c r="IO225" s="90"/>
      <c r="IP225" s="90"/>
      <c r="IQ225" s="90"/>
      <c r="IR225" s="90"/>
      <c r="IS225" s="90"/>
      <c r="IT225" s="90"/>
      <c r="IU225" s="90"/>
      <c r="IV225" s="90"/>
      <c r="IW225" s="21"/>
      <c r="IX225" s="21"/>
      <c r="IY225" s="21"/>
      <c r="IZ225" s="21"/>
      <c r="JA225" s="21"/>
    </row>
    <row r="226" s="194" customFormat="true" ht="13.8" hidden="false" customHeight="false" outlineLevel="0" collapsed="false">
      <c r="A226" s="90"/>
      <c r="B226" s="91"/>
      <c r="C226" s="92"/>
      <c r="D226" s="90"/>
      <c r="E226" s="93"/>
      <c r="F226" s="92"/>
      <c r="G226" s="92"/>
      <c r="H226" s="92"/>
      <c r="I226" s="92"/>
      <c r="J226" s="92"/>
      <c r="K226" s="92"/>
      <c r="L226" s="92"/>
      <c r="M226" s="93"/>
      <c r="N226" s="92"/>
      <c r="O226" s="93"/>
      <c r="P226" s="93"/>
      <c r="Q226" s="92"/>
      <c r="R226" s="92"/>
      <c r="S226" s="92"/>
      <c r="T226" s="92"/>
      <c r="U226" s="92"/>
      <c r="V226" s="92"/>
      <c r="W226" s="92"/>
      <c r="X226" s="92"/>
      <c r="Y226" s="94"/>
      <c r="Z226" s="92"/>
      <c r="AA226" s="92"/>
      <c r="AB226" s="92"/>
      <c r="AC226" s="92"/>
      <c r="AD226" s="95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6"/>
      <c r="AQ226" s="96"/>
      <c r="AR226" s="96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21"/>
      <c r="IX226" s="21"/>
      <c r="IY226" s="21"/>
      <c r="IZ226" s="21"/>
      <c r="JA226" s="21"/>
    </row>
    <row r="227" s="194" customFormat="true" ht="13.8" hidden="false" customHeight="false" outlineLevel="0" collapsed="false">
      <c r="A227" s="90"/>
      <c r="B227" s="91"/>
      <c r="C227" s="92"/>
      <c r="D227" s="90"/>
      <c r="E227" s="93"/>
      <c r="F227" s="92"/>
      <c r="G227" s="92"/>
      <c r="H227" s="92"/>
      <c r="I227" s="92"/>
      <c r="J227" s="92"/>
      <c r="K227" s="92"/>
      <c r="L227" s="92"/>
      <c r="M227" s="93"/>
      <c r="N227" s="92"/>
      <c r="O227" s="93"/>
      <c r="P227" s="93"/>
      <c r="Q227" s="92"/>
      <c r="R227" s="92"/>
      <c r="S227" s="92"/>
      <c r="T227" s="92"/>
      <c r="U227" s="92"/>
      <c r="V227" s="92"/>
      <c r="W227" s="92"/>
      <c r="X227" s="92"/>
      <c r="Y227" s="94"/>
      <c r="Z227" s="92"/>
      <c r="AA227" s="92"/>
      <c r="AB227" s="92"/>
      <c r="AC227" s="92"/>
      <c r="AD227" s="95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6"/>
      <c r="AQ227" s="96"/>
      <c r="AR227" s="96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90"/>
      <c r="GA227" s="90"/>
      <c r="GB227" s="90"/>
      <c r="GC227" s="90"/>
      <c r="GD227" s="90"/>
      <c r="GE227" s="90"/>
      <c r="GF227" s="90"/>
      <c r="GG227" s="90"/>
      <c r="GH227" s="90"/>
      <c r="GI227" s="90"/>
      <c r="GJ227" s="90"/>
      <c r="GK227" s="90"/>
      <c r="GL227" s="90"/>
      <c r="GM227" s="90"/>
      <c r="GN227" s="90"/>
      <c r="GO227" s="90"/>
      <c r="GP227" s="90"/>
      <c r="GQ227" s="90"/>
      <c r="GR227" s="90"/>
      <c r="GS227" s="90"/>
      <c r="GT227" s="90"/>
      <c r="GU227" s="90"/>
      <c r="GV227" s="90"/>
      <c r="GW227" s="90"/>
      <c r="GX227" s="90"/>
      <c r="GY227" s="90"/>
      <c r="GZ227" s="90"/>
      <c r="HA227" s="90"/>
      <c r="HB227" s="90"/>
      <c r="HC227" s="90"/>
      <c r="HD227" s="90"/>
      <c r="HE227" s="90"/>
      <c r="HF227" s="90"/>
      <c r="HG227" s="90"/>
      <c r="HH227" s="90"/>
      <c r="HI227" s="90"/>
      <c r="HJ227" s="90"/>
      <c r="HK227" s="90"/>
      <c r="HL227" s="90"/>
      <c r="HM227" s="90"/>
      <c r="HN227" s="90"/>
      <c r="HO227" s="90"/>
      <c r="HP227" s="90"/>
      <c r="HQ227" s="90"/>
      <c r="HR227" s="90"/>
      <c r="HS227" s="90"/>
      <c r="HT227" s="90"/>
      <c r="HU227" s="90"/>
      <c r="HV227" s="90"/>
      <c r="HW227" s="90"/>
      <c r="HX227" s="90"/>
      <c r="HY227" s="90"/>
      <c r="HZ227" s="90"/>
      <c r="IA227" s="90"/>
      <c r="IB227" s="90"/>
      <c r="IC227" s="90"/>
      <c r="ID227" s="90"/>
      <c r="IE227" s="90"/>
      <c r="IF227" s="90"/>
      <c r="IG227" s="90"/>
      <c r="IH227" s="90"/>
      <c r="II227" s="90"/>
      <c r="IJ227" s="90"/>
      <c r="IK227" s="90"/>
      <c r="IL227" s="90"/>
      <c r="IM227" s="90"/>
      <c r="IN227" s="90"/>
      <c r="IO227" s="90"/>
      <c r="IP227" s="90"/>
      <c r="IQ227" s="90"/>
      <c r="IR227" s="90"/>
      <c r="IS227" s="90"/>
      <c r="IT227" s="90"/>
      <c r="IU227" s="90"/>
      <c r="IV227" s="90"/>
      <c r="IW227" s="21"/>
      <c r="IX227" s="21"/>
      <c r="IY227" s="21"/>
      <c r="IZ227" s="21"/>
      <c r="JA227" s="21"/>
    </row>
    <row r="228" s="194" customFormat="true" ht="13.8" hidden="false" customHeight="false" outlineLevel="0" collapsed="false">
      <c r="A228" s="90"/>
      <c r="B228" s="91"/>
      <c r="C228" s="92"/>
      <c r="D228" s="90"/>
      <c r="E228" s="93"/>
      <c r="F228" s="92"/>
      <c r="G228" s="92"/>
      <c r="H228" s="92"/>
      <c r="I228" s="92"/>
      <c r="J228" s="92"/>
      <c r="K228" s="92"/>
      <c r="L228" s="92"/>
      <c r="M228" s="93"/>
      <c r="N228" s="92"/>
      <c r="O228" s="93"/>
      <c r="P228" s="93"/>
      <c r="Q228" s="92"/>
      <c r="R228" s="92"/>
      <c r="S228" s="92"/>
      <c r="T228" s="92"/>
      <c r="U228" s="92"/>
      <c r="V228" s="92"/>
      <c r="W228" s="92"/>
      <c r="X228" s="92"/>
      <c r="Y228" s="94"/>
      <c r="Z228" s="92"/>
      <c r="AA228" s="92"/>
      <c r="AB228" s="92"/>
      <c r="AC228" s="92"/>
      <c r="AD228" s="95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6"/>
      <c r="AQ228" s="96"/>
      <c r="AR228" s="96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90"/>
      <c r="GA228" s="90"/>
      <c r="GB228" s="90"/>
      <c r="GC228" s="90"/>
      <c r="GD228" s="90"/>
      <c r="GE228" s="90"/>
      <c r="GF228" s="90"/>
      <c r="GG228" s="90"/>
      <c r="GH228" s="90"/>
      <c r="GI228" s="90"/>
      <c r="GJ228" s="90"/>
      <c r="GK228" s="90"/>
      <c r="GL228" s="90"/>
      <c r="GM228" s="90"/>
      <c r="GN228" s="90"/>
      <c r="GO228" s="90"/>
      <c r="GP228" s="90"/>
      <c r="GQ228" s="90"/>
      <c r="GR228" s="90"/>
      <c r="GS228" s="90"/>
      <c r="GT228" s="90"/>
      <c r="GU228" s="90"/>
      <c r="GV228" s="90"/>
      <c r="GW228" s="90"/>
      <c r="GX228" s="90"/>
      <c r="GY228" s="90"/>
      <c r="GZ228" s="90"/>
      <c r="HA228" s="90"/>
      <c r="HB228" s="90"/>
      <c r="HC228" s="90"/>
      <c r="HD228" s="90"/>
      <c r="HE228" s="90"/>
      <c r="HF228" s="90"/>
      <c r="HG228" s="90"/>
      <c r="HH228" s="90"/>
      <c r="HI228" s="90"/>
      <c r="HJ228" s="90"/>
      <c r="HK228" s="90"/>
      <c r="HL228" s="90"/>
      <c r="HM228" s="90"/>
      <c r="HN228" s="90"/>
      <c r="HO228" s="90"/>
      <c r="HP228" s="90"/>
      <c r="HQ228" s="90"/>
      <c r="HR228" s="90"/>
      <c r="HS228" s="90"/>
      <c r="HT228" s="90"/>
      <c r="HU228" s="90"/>
      <c r="HV228" s="90"/>
      <c r="HW228" s="90"/>
      <c r="HX228" s="90"/>
      <c r="HY228" s="90"/>
      <c r="HZ228" s="90"/>
      <c r="IA228" s="90"/>
      <c r="IB228" s="90"/>
      <c r="IC228" s="90"/>
      <c r="ID228" s="90"/>
      <c r="IE228" s="90"/>
      <c r="IF228" s="90"/>
      <c r="IG228" s="90"/>
      <c r="IH228" s="90"/>
      <c r="II228" s="90"/>
      <c r="IJ228" s="90"/>
      <c r="IK228" s="90"/>
      <c r="IL228" s="90"/>
      <c r="IM228" s="90"/>
      <c r="IN228" s="90"/>
      <c r="IO228" s="90"/>
      <c r="IP228" s="90"/>
      <c r="IQ228" s="90"/>
      <c r="IR228" s="90"/>
      <c r="IS228" s="90"/>
      <c r="IT228" s="90"/>
      <c r="IU228" s="90"/>
      <c r="IV228" s="90"/>
      <c r="IW228" s="21"/>
      <c r="IX228" s="21"/>
      <c r="IY228" s="21"/>
      <c r="IZ228" s="21"/>
      <c r="JA228" s="21"/>
    </row>
    <row r="229" s="194" customFormat="true" ht="13.8" hidden="false" customHeight="false" outlineLevel="0" collapsed="false">
      <c r="A229" s="90"/>
      <c r="B229" s="91"/>
      <c r="C229" s="92"/>
      <c r="D229" s="90"/>
      <c r="E229" s="93"/>
      <c r="F229" s="92"/>
      <c r="G229" s="92"/>
      <c r="H229" s="92"/>
      <c r="I229" s="92"/>
      <c r="J229" s="92"/>
      <c r="K229" s="92"/>
      <c r="L229" s="92"/>
      <c r="M229" s="93"/>
      <c r="N229" s="92"/>
      <c r="O229" s="93"/>
      <c r="P229" s="93"/>
      <c r="Q229" s="92"/>
      <c r="R229" s="92"/>
      <c r="S229" s="92"/>
      <c r="T229" s="92"/>
      <c r="U229" s="92"/>
      <c r="V229" s="92"/>
      <c r="W229" s="92"/>
      <c r="X229" s="92"/>
      <c r="Y229" s="94"/>
      <c r="Z229" s="92"/>
      <c r="AA229" s="92"/>
      <c r="AB229" s="92"/>
      <c r="AC229" s="92"/>
      <c r="AD229" s="95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6"/>
      <c r="AQ229" s="96"/>
      <c r="AR229" s="96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90"/>
      <c r="GA229" s="90"/>
      <c r="GB229" s="90"/>
      <c r="GC229" s="90"/>
      <c r="GD229" s="90"/>
      <c r="GE229" s="90"/>
      <c r="GF229" s="90"/>
      <c r="GG229" s="90"/>
      <c r="GH229" s="90"/>
      <c r="GI229" s="90"/>
      <c r="GJ229" s="90"/>
      <c r="GK229" s="90"/>
      <c r="GL229" s="90"/>
      <c r="GM229" s="90"/>
      <c r="GN229" s="90"/>
      <c r="GO229" s="90"/>
      <c r="GP229" s="90"/>
      <c r="GQ229" s="90"/>
      <c r="GR229" s="90"/>
      <c r="GS229" s="90"/>
      <c r="GT229" s="90"/>
      <c r="GU229" s="90"/>
      <c r="GV229" s="90"/>
      <c r="GW229" s="90"/>
      <c r="GX229" s="90"/>
      <c r="GY229" s="90"/>
      <c r="GZ229" s="90"/>
      <c r="HA229" s="90"/>
      <c r="HB229" s="90"/>
      <c r="HC229" s="90"/>
      <c r="HD229" s="90"/>
      <c r="HE229" s="90"/>
      <c r="HF229" s="90"/>
      <c r="HG229" s="90"/>
      <c r="HH229" s="90"/>
      <c r="HI229" s="90"/>
      <c r="HJ229" s="90"/>
      <c r="HK229" s="90"/>
      <c r="HL229" s="90"/>
      <c r="HM229" s="90"/>
      <c r="HN229" s="90"/>
      <c r="HO229" s="90"/>
      <c r="HP229" s="90"/>
      <c r="HQ229" s="90"/>
      <c r="HR229" s="90"/>
      <c r="HS229" s="90"/>
      <c r="HT229" s="90"/>
      <c r="HU229" s="90"/>
      <c r="HV229" s="90"/>
      <c r="HW229" s="90"/>
      <c r="HX229" s="90"/>
      <c r="HY229" s="90"/>
      <c r="HZ229" s="90"/>
      <c r="IA229" s="90"/>
      <c r="IB229" s="90"/>
      <c r="IC229" s="90"/>
      <c r="ID229" s="90"/>
      <c r="IE229" s="90"/>
      <c r="IF229" s="90"/>
      <c r="IG229" s="90"/>
      <c r="IH229" s="90"/>
      <c r="II229" s="90"/>
      <c r="IJ229" s="90"/>
      <c r="IK229" s="90"/>
      <c r="IL229" s="90"/>
      <c r="IM229" s="90"/>
      <c r="IN229" s="90"/>
      <c r="IO229" s="90"/>
      <c r="IP229" s="90"/>
      <c r="IQ229" s="90"/>
      <c r="IR229" s="90"/>
      <c r="IS229" s="90"/>
      <c r="IT229" s="90"/>
      <c r="IU229" s="90"/>
      <c r="IV229" s="90"/>
      <c r="IW229" s="21"/>
      <c r="IX229" s="21"/>
      <c r="IY229" s="21"/>
      <c r="IZ229" s="21"/>
      <c r="JA229" s="21"/>
    </row>
    <row r="230" s="194" customFormat="true" ht="13.8" hidden="false" customHeight="false" outlineLevel="0" collapsed="false">
      <c r="A230" s="90"/>
      <c r="B230" s="91"/>
      <c r="C230" s="92"/>
      <c r="D230" s="90"/>
      <c r="E230" s="93"/>
      <c r="F230" s="92"/>
      <c r="G230" s="92"/>
      <c r="H230" s="92"/>
      <c r="I230" s="92"/>
      <c r="J230" s="92"/>
      <c r="K230" s="92"/>
      <c r="L230" s="92"/>
      <c r="M230" s="93"/>
      <c r="N230" s="92"/>
      <c r="O230" s="93"/>
      <c r="P230" s="93"/>
      <c r="Q230" s="92"/>
      <c r="R230" s="92"/>
      <c r="S230" s="92"/>
      <c r="T230" s="92"/>
      <c r="U230" s="92"/>
      <c r="V230" s="92"/>
      <c r="W230" s="92"/>
      <c r="X230" s="92"/>
      <c r="Y230" s="94"/>
      <c r="Z230" s="92"/>
      <c r="AA230" s="92"/>
      <c r="AB230" s="92"/>
      <c r="AC230" s="92"/>
      <c r="AD230" s="95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6"/>
      <c r="AQ230" s="96"/>
      <c r="AR230" s="96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90"/>
      <c r="GA230" s="90"/>
      <c r="GB230" s="90"/>
      <c r="GC230" s="90"/>
      <c r="GD230" s="90"/>
      <c r="GE230" s="90"/>
      <c r="GF230" s="90"/>
      <c r="GG230" s="90"/>
      <c r="GH230" s="90"/>
      <c r="GI230" s="90"/>
      <c r="GJ230" s="90"/>
      <c r="GK230" s="90"/>
      <c r="GL230" s="90"/>
      <c r="GM230" s="90"/>
      <c r="GN230" s="90"/>
      <c r="GO230" s="90"/>
      <c r="GP230" s="90"/>
      <c r="GQ230" s="90"/>
      <c r="GR230" s="90"/>
      <c r="GS230" s="90"/>
      <c r="GT230" s="90"/>
      <c r="GU230" s="90"/>
      <c r="GV230" s="90"/>
      <c r="GW230" s="90"/>
      <c r="GX230" s="90"/>
      <c r="GY230" s="90"/>
      <c r="GZ230" s="90"/>
      <c r="HA230" s="90"/>
      <c r="HB230" s="90"/>
      <c r="HC230" s="90"/>
      <c r="HD230" s="90"/>
      <c r="HE230" s="90"/>
      <c r="HF230" s="90"/>
      <c r="HG230" s="90"/>
      <c r="HH230" s="90"/>
      <c r="HI230" s="90"/>
      <c r="HJ230" s="90"/>
      <c r="HK230" s="90"/>
      <c r="HL230" s="90"/>
      <c r="HM230" s="90"/>
      <c r="HN230" s="90"/>
      <c r="HO230" s="90"/>
      <c r="HP230" s="90"/>
      <c r="HQ230" s="90"/>
      <c r="HR230" s="90"/>
      <c r="HS230" s="90"/>
      <c r="HT230" s="90"/>
      <c r="HU230" s="90"/>
      <c r="HV230" s="90"/>
      <c r="HW230" s="90"/>
      <c r="HX230" s="90"/>
      <c r="HY230" s="90"/>
      <c r="HZ230" s="90"/>
      <c r="IA230" s="90"/>
      <c r="IB230" s="90"/>
      <c r="IC230" s="90"/>
      <c r="ID230" s="90"/>
      <c r="IE230" s="90"/>
      <c r="IF230" s="90"/>
      <c r="IG230" s="90"/>
      <c r="IH230" s="90"/>
      <c r="II230" s="90"/>
      <c r="IJ230" s="90"/>
      <c r="IK230" s="90"/>
      <c r="IL230" s="90"/>
      <c r="IM230" s="90"/>
      <c r="IN230" s="90"/>
      <c r="IO230" s="90"/>
      <c r="IP230" s="90"/>
      <c r="IQ230" s="90"/>
      <c r="IR230" s="90"/>
      <c r="IS230" s="90"/>
      <c r="IT230" s="90"/>
      <c r="IU230" s="90"/>
      <c r="IV230" s="90"/>
      <c r="IW230" s="21"/>
      <c r="IX230" s="21"/>
      <c r="IY230" s="21"/>
      <c r="IZ230" s="21"/>
      <c r="JA230" s="21"/>
    </row>
    <row r="231" s="194" customFormat="true" ht="13.8" hidden="false" customHeight="false" outlineLevel="0" collapsed="false">
      <c r="A231" s="90"/>
      <c r="B231" s="91"/>
      <c r="C231" s="92"/>
      <c r="D231" s="90"/>
      <c r="E231" s="93"/>
      <c r="F231" s="92"/>
      <c r="G231" s="92"/>
      <c r="H231" s="92"/>
      <c r="I231" s="92"/>
      <c r="J231" s="92"/>
      <c r="K231" s="92"/>
      <c r="L231" s="92"/>
      <c r="M231" s="93"/>
      <c r="N231" s="92"/>
      <c r="O231" s="93"/>
      <c r="P231" s="93"/>
      <c r="Q231" s="92"/>
      <c r="R231" s="92"/>
      <c r="S231" s="92"/>
      <c r="T231" s="92"/>
      <c r="U231" s="92"/>
      <c r="V231" s="92"/>
      <c r="W231" s="92"/>
      <c r="X231" s="92"/>
      <c r="Y231" s="94"/>
      <c r="Z231" s="92"/>
      <c r="AA231" s="92"/>
      <c r="AB231" s="92"/>
      <c r="AC231" s="92"/>
      <c r="AD231" s="95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6"/>
      <c r="AQ231" s="96"/>
      <c r="AR231" s="96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90"/>
      <c r="GA231" s="90"/>
      <c r="GB231" s="90"/>
      <c r="GC231" s="90"/>
      <c r="GD231" s="90"/>
      <c r="GE231" s="90"/>
      <c r="GF231" s="90"/>
      <c r="GG231" s="90"/>
      <c r="GH231" s="90"/>
      <c r="GI231" s="90"/>
      <c r="GJ231" s="90"/>
      <c r="GK231" s="90"/>
      <c r="GL231" s="90"/>
      <c r="GM231" s="90"/>
      <c r="GN231" s="90"/>
      <c r="GO231" s="90"/>
      <c r="GP231" s="90"/>
      <c r="GQ231" s="90"/>
      <c r="GR231" s="90"/>
      <c r="GS231" s="90"/>
      <c r="GT231" s="90"/>
      <c r="GU231" s="90"/>
      <c r="GV231" s="90"/>
      <c r="GW231" s="90"/>
      <c r="GX231" s="90"/>
      <c r="GY231" s="90"/>
      <c r="GZ231" s="90"/>
      <c r="HA231" s="90"/>
      <c r="HB231" s="90"/>
      <c r="HC231" s="90"/>
      <c r="HD231" s="90"/>
      <c r="HE231" s="90"/>
      <c r="HF231" s="90"/>
      <c r="HG231" s="90"/>
      <c r="HH231" s="90"/>
      <c r="HI231" s="90"/>
      <c r="HJ231" s="90"/>
      <c r="HK231" s="90"/>
      <c r="HL231" s="90"/>
      <c r="HM231" s="90"/>
      <c r="HN231" s="90"/>
      <c r="HO231" s="90"/>
      <c r="HP231" s="90"/>
      <c r="HQ231" s="90"/>
      <c r="HR231" s="90"/>
      <c r="HS231" s="90"/>
      <c r="HT231" s="90"/>
      <c r="HU231" s="90"/>
      <c r="HV231" s="90"/>
      <c r="HW231" s="90"/>
      <c r="HX231" s="90"/>
      <c r="HY231" s="90"/>
      <c r="HZ231" s="90"/>
      <c r="IA231" s="90"/>
      <c r="IB231" s="90"/>
      <c r="IC231" s="90"/>
      <c r="ID231" s="90"/>
      <c r="IE231" s="90"/>
      <c r="IF231" s="90"/>
      <c r="IG231" s="90"/>
      <c r="IH231" s="90"/>
      <c r="II231" s="90"/>
      <c r="IJ231" s="90"/>
      <c r="IK231" s="90"/>
      <c r="IL231" s="90"/>
      <c r="IM231" s="90"/>
      <c r="IN231" s="90"/>
      <c r="IO231" s="90"/>
      <c r="IP231" s="90"/>
      <c r="IQ231" s="90"/>
      <c r="IR231" s="90"/>
      <c r="IS231" s="90"/>
      <c r="IT231" s="90"/>
      <c r="IU231" s="90"/>
      <c r="IV231" s="90"/>
      <c r="IW231" s="21"/>
      <c r="IX231" s="21"/>
      <c r="IY231" s="21"/>
      <c r="IZ231" s="21"/>
      <c r="JA231" s="21"/>
    </row>
    <row r="232" s="194" customFormat="true" ht="13.8" hidden="false" customHeight="false" outlineLevel="0" collapsed="false">
      <c r="A232" s="90"/>
      <c r="B232" s="91"/>
      <c r="C232" s="92"/>
      <c r="D232" s="90"/>
      <c r="E232" s="93"/>
      <c r="F232" s="92"/>
      <c r="G232" s="92"/>
      <c r="H232" s="92"/>
      <c r="I232" s="92"/>
      <c r="J232" s="92"/>
      <c r="K232" s="92"/>
      <c r="L232" s="92"/>
      <c r="M232" s="93"/>
      <c r="N232" s="92"/>
      <c r="O232" s="93"/>
      <c r="P232" s="93"/>
      <c r="Q232" s="92"/>
      <c r="R232" s="92"/>
      <c r="S232" s="92"/>
      <c r="T232" s="92"/>
      <c r="U232" s="92"/>
      <c r="V232" s="92"/>
      <c r="W232" s="92"/>
      <c r="X232" s="92"/>
      <c r="Y232" s="94"/>
      <c r="Z232" s="92"/>
      <c r="AA232" s="92"/>
      <c r="AB232" s="92"/>
      <c r="AC232" s="92"/>
      <c r="AD232" s="95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6"/>
      <c r="AQ232" s="96"/>
      <c r="AR232" s="96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90"/>
      <c r="GA232" s="90"/>
      <c r="GB232" s="90"/>
      <c r="GC232" s="90"/>
      <c r="GD232" s="90"/>
      <c r="GE232" s="90"/>
      <c r="GF232" s="90"/>
      <c r="GG232" s="90"/>
      <c r="GH232" s="90"/>
      <c r="GI232" s="90"/>
      <c r="GJ232" s="90"/>
      <c r="GK232" s="90"/>
      <c r="GL232" s="90"/>
      <c r="GM232" s="90"/>
      <c r="GN232" s="90"/>
      <c r="GO232" s="90"/>
      <c r="GP232" s="90"/>
      <c r="GQ232" s="90"/>
      <c r="GR232" s="90"/>
      <c r="GS232" s="90"/>
      <c r="GT232" s="90"/>
      <c r="GU232" s="90"/>
      <c r="GV232" s="90"/>
      <c r="GW232" s="90"/>
      <c r="GX232" s="90"/>
      <c r="GY232" s="90"/>
      <c r="GZ232" s="90"/>
      <c r="HA232" s="90"/>
      <c r="HB232" s="90"/>
      <c r="HC232" s="90"/>
      <c r="HD232" s="90"/>
      <c r="HE232" s="90"/>
      <c r="HF232" s="90"/>
      <c r="HG232" s="90"/>
      <c r="HH232" s="90"/>
      <c r="HI232" s="90"/>
      <c r="HJ232" s="90"/>
      <c r="HK232" s="90"/>
      <c r="HL232" s="90"/>
      <c r="HM232" s="90"/>
      <c r="HN232" s="90"/>
      <c r="HO232" s="90"/>
      <c r="HP232" s="90"/>
      <c r="HQ232" s="90"/>
      <c r="HR232" s="90"/>
      <c r="HS232" s="90"/>
      <c r="HT232" s="90"/>
      <c r="HU232" s="90"/>
      <c r="HV232" s="90"/>
      <c r="HW232" s="90"/>
      <c r="HX232" s="90"/>
      <c r="HY232" s="90"/>
      <c r="HZ232" s="90"/>
      <c r="IA232" s="90"/>
      <c r="IB232" s="90"/>
      <c r="IC232" s="90"/>
      <c r="ID232" s="90"/>
      <c r="IE232" s="90"/>
      <c r="IF232" s="90"/>
      <c r="IG232" s="90"/>
      <c r="IH232" s="90"/>
      <c r="II232" s="90"/>
      <c r="IJ232" s="90"/>
      <c r="IK232" s="90"/>
      <c r="IL232" s="90"/>
      <c r="IM232" s="90"/>
      <c r="IN232" s="90"/>
      <c r="IO232" s="90"/>
      <c r="IP232" s="90"/>
      <c r="IQ232" s="90"/>
      <c r="IR232" s="90"/>
      <c r="IS232" s="90"/>
      <c r="IT232" s="90"/>
      <c r="IU232" s="90"/>
      <c r="IV232" s="90"/>
      <c r="IW232" s="21"/>
      <c r="IX232" s="21"/>
      <c r="IY232" s="21"/>
      <c r="IZ232" s="21"/>
      <c r="JA232" s="21"/>
    </row>
    <row r="233" s="194" customFormat="true" ht="13.8" hidden="false" customHeight="false" outlineLevel="0" collapsed="false">
      <c r="A233" s="90"/>
      <c r="B233" s="91"/>
      <c r="C233" s="92"/>
      <c r="D233" s="90"/>
      <c r="E233" s="93"/>
      <c r="F233" s="92"/>
      <c r="G233" s="92"/>
      <c r="H233" s="92"/>
      <c r="I233" s="92"/>
      <c r="J233" s="92"/>
      <c r="K233" s="92"/>
      <c r="L233" s="92"/>
      <c r="M233" s="93"/>
      <c r="N233" s="92"/>
      <c r="O233" s="93"/>
      <c r="P233" s="93"/>
      <c r="Q233" s="92"/>
      <c r="R233" s="92"/>
      <c r="S233" s="92"/>
      <c r="T233" s="92"/>
      <c r="U233" s="92"/>
      <c r="V233" s="92"/>
      <c r="W233" s="92"/>
      <c r="X233" s="92"/>
      <c r="Y233" s="94"/>
      <c r="Z233" s="92"/>
      <c r="AA233" s="92"/>
      <c r="AB233" s="92"/>
      <c r="AC233" s="92"/>
      <c r="AD233" s="95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6"/>
      <c r="AQ233" s="96"/>
      <c r="AR233" s="96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90"/>
      <c r="GA233" s="90"/>
      <c r="GB233" s="90"/>
      <c r="GC233" s="90"/>
      <c r="GD233" s="90"/>
      <c r="GE233" s="90"/>
      <c r="GF233" s="90"/>
      <c r="GG233" s="90"/>
      <c r="GH233" s="90"/>
      <c r="GI233" s="90"/>
      <c r="GJ233" s="90"/>
      <c r="GK233" s="90"/>
      <c r="GL233" s="90"/>
      <c r="GM233" s="90"/>
      <c r="GN233" s="90"/>
      <c r="GO233" s="90"/>
      <c r="GP233" s="90"/>
      <c r="GQ233" s="90"/>
      <c r="GR233" s="90"/>
      <c r="GS233" s="90"/>
      <c r="GT233" s="90"/>
      <c r="GU233" s="90"/>
      <c r="GV233" s="90"/>
      <c r="GW233" s="90"/>
      <c r="GX233" s="90"/>
      <c r="GY233" s="90"/>
      <c r="GZ233" s="90"/>
      <c r="HA233" s="90"/>
      <c r="HB233" s="90"/>
      <c r="HC233" s="90"/>
      <c r="HD233" s="90"/>
      <c r="HE233" s="90"/>
      <c r="HF233" s="90"/>
      <c r="HG233" s="90"/>
      <c r="HH233" s="90"/>
      <c r="HI233" s="90"/>
      <c r="HJ233" s="90"/>
      <c r="HK233" s="90"/>
      <c r="HL233" s="90"/>
      <c r="HM233" s="90"/>
      <c r="HN233" s="90"/>
      <c r="HO233" s="90"/>
      <c r="HP233" s="90"/>
      <c r="HQ233" s="90"/>
      <c r="HR233" s="90"/>
      <c r="HS233" s="90"/>
      <c r="HT233" s="90"/>
      <c r="HU233" s="90"/>
      <c r="HV233" s="90"/>
      <c r="HW233" s="90"/>
      <c r="HX233" s="90"/>
      <c r="HY233" s="90"/>
      <c r="HZ233" s="90"/>
      <c r="IA233" s="90"/>
      <c r="IB233" s="90"/>
      <c r="IC233" s="90"/>
      <c r="ID233" s="90"/>
      <c r="IE233" s="90"/>
      <c r="IF233" s="90"/>
      <c r="IG233" s="90"/>
      <c r="IH233" s="90"/>
      <c r="II233" s="90"/>
      <c r="IJ233" s="90"/>
      <c r="IK233" s="90"/>
      <c r="IL233" s="90"/>
      <c r="IM233" s="90"/>
      <c r="IN233" s="90"/>
      <c r="IO233" s="90"/>
      <c r="IP233" s="90"/>
      <c r="IQ233" s="90"/>
      <c r="IR233" s="90"/>
      <c r="IS233" s="90"/>
      <c r="IT233" s="90"/>
      <c r="IU233" s="90"/>
      <c r="IV233" s="90"/>
      <c r="IW233" s="21"/>
      <c r="IX233" s="21"/>
      <c r="IY233" s="21"/>
      <c r="IZ233" s="21"/>
      <c r="JA233" s="21"/>
    </row>
    <row r="234" s="194" customFormat="true" ht="13.8" hidden="false" customHeight="false" outlineLevel="0" collapsed="false">
      <c r="A234" s="90"/>
      <c r="B234" s="91"/>
      <c r="C234" s="92"/>
      <c r="D234" s="90"/>
      <c r="E234" s="93"/>
      <c r="F234" s="92"/>
      <c r="G234" s="92"/>
      <c r="H234" s="92"/>
      <c r="I234" s="92"/>
      <c r="J234" s="92"/>
      <c r="K234" s="92"/>
      <c r="L234" s="92"/>
      <c r="M234" s="93"/>
      <c r="N234" s="92"/>
      <c r="O234" s="93"/>
      <c r="P234" s="93"/>
      <c r="Q234" s="92"/>
      <c r="R234" s="92"/>
      <c r="S234" s="92"/>
      <c r="T234" s="92"/>
      <c r="U234" s="92"/>
      <c r="V234" s="92"/>
      <c r="W234" s="92"/>
      <c r="X234" s="92"/>
      <c r="Y234" s="94"/>
      <c r="Z234" s="92"/>
      <c r="AA234" s="92"/>
      <c r="AB234" s="92"/>
      <c r="AC234" s="92"/>
      <c r="AD234" s="95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6"/>
      <c r="AQ234" s="96"/>
      <c r="AR234" s="96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90"/>
      <c r="GA234" s="90"/>
      <c r="GB234" s="90"/>
      <c r="GC234" s="90"/>
      <c r="GD234" s="90"/>
      <c r="GE234" s="90"/>
      <c r="GF234" s="90"/>
      <c r="GG234" s="90"/>
      <c r="GH234" s="90"/>
      <c r="GI234" s="90"/>
      <c r="GJ234" s="90"/>
      <c r="GK234" s="90"/>
      <c r="GL234" s="90"/>
      <c r="GM234" s="90"/>
      <c r="GN234" s="90"/>
      <c r="GO234" s="90"/>
      <c r="GP234" s="90"/>
      <c r="GQ234" s="90"/>
      <c r="GR234" s="90"/>
      <c r="GS234" s="90"/>
      <c r="GT234" s="90"/>
      <c r="GU234" s="90"/>
      <c r="GV234" s="90"/>
      <c r="GW234" s="90"/>
      <c r="GX234" s="90"/>
      <c r="GY234" s="90"/>
      <c r="GZ234" s="90"/>
      <c r="HA234" s="90"/>
      <c r="HB234" s="90"/>
      <c r="HC234" s="90"/>
      <c r="HD234" s="90"/>
      <c r="HE234" s="90"/>
      <c r="HF234" s="90"/>
      <c r="HG234" s="90"/>
      <c r="HH234" s="90"/>
      <c r="HI234" s="90"/>
      <c r="HJ234" s="90"/>
      <c r="HK234" s="90"/>
      <c r="HL234" s="90"/>
      <c r="HM234" s="90"/>
      <c r="HN234" s="90"/>
      <c r="HO234" s="90"/>
      <c r="HP234" s="90"/>
      <c r="HQ234" s="90"/>
      <c r="HR234" s="90"/>
      <c r="HS234" s="90"/>
      <c r="HT234" s="90"/>
      <c r="HU234" s="90"/>
      <c r="HV234" s="90"/>
      <c r="HW234" s="90"/>
      <c r="HX234" s="90"/>
      <c r="HY234" s="90"/>
      <c r="HZ234" s="90"/>
      <c r="IA234" s="90"/>
      <c r="IB234" s="90"/>
      <c r="IC234" s="90"/>
      <c r="ID234" s="90"/>
      <c r="IE234" s="90"/>
      <c r="IF234" s="90"/>
      <c r="IG234" s="90"/>
      <c r="IH234" s="90"/>
      <c r="II234" s="90"/>
      <c r="IJ234" s="90"/>
      <c r="IK234" s="90"/>
      <c r="IL234" s="90"/>
      <c r="IM234" s="90"/>
      <c r="IN234" s="90"/>
      <c r="IO234" s="90"/>
      <c r="IP234" s="90"/>
      <c r="IQ234" s="90"/>
      <c r="IR234" s="90"/>
      <c r="IS234" s="90"/>
      <c r="IT234" s="90"/>
      <c r="IU234" s="90"/>
      <c r="IV234" s="90"/>
      <c r="IW234" s="21"/>
      <c r="IX234" s="21"/>
      <c r="IY234" s="21"/>
      <c r="IZ234" s="21"/>
      <c r="JA234" s="21"/>
    </row>
    <row r="235" s="194" customFormat="true" ht="13.8" hidden="false" customHeight="false" outlineLevel="0" collapsed="false">
      <c r="A235" s="90"/>
      <c r="B235" s="91"/>
      <c r="C235" s="92"/>
      <c r="D235" s="90"/>
      <c r="E235" s="93"/>
      <c r="F235" s="92"/>
      <c r="G235" s="92"/>
      <c r="H235" s="92"/>
      <c r="I235" s="92"/>
      <c r="J235" s="92"/>
      <c r="K235" s="92"/>
      <c r="L235" s="92"/>
      <c r="M235" s="93"/>
      <c r="N235" s="92"/>
      <c r="O235" s="93"/>
      <c r="P235" s="93"/>
      <c r="Q235" s="92"/>
      <c r="R235" s="92"/>
      <c r="S235" s="92"/>
      <c r="T235" s="92"/>
      <c r="U235" s="92"/>
      <c r="V235" s="92"/>
      <c r="W235" s="92"/>
      <c r="X235" s="92"/>
      <c r="Y235" s="94"/>
      <c r="Z235" s="92"/>
      <c r="AA235" s="92"/>
      <c r="AB235" s="92"/>
      <c r="AC235" s="92"/>
      <c r="AD235" s="95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6"/>
      <c r="AQ235" s="96"/>
      <c r="AR235" s="96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90"/>
      <c r="GA235" s="90"/>
      <c r="GB235" s="90"/>
      <c r="GC235" s="90"/>
      <c r="GD235" s="90"/>
      <c r="GE235" s="90"/>
      <c r="GF235" s="90"/>
      <c r="GG235" s="90"/>
      <c r="GH235" s="90"/>
      <c r="GI235" s="90"/>
      <c r="GJ235" s="90"/>
      <c r="GK235" s="90"/>
      <c r="GL235" s="90"/>
      <c r="GM235" s="90"/>
      <c r="GN235" s="90"/>
      <c r="GO235" s="90"/>
      <c r="GP235" s="90"/>
      <c r="GQ235" s="90"/>
      <c r="GR235" s="90"/>
      <c r="GS235" s="90"/>
      <c r="GT235" s="90"/>
      <c r="GU235" s="90"/>
      <c r="GV235" s="90"/>
      <c r="GW235" s="90"/>
      <c r="GX235" s="90"/>
      <c r="GY235" s="90"/>
      <c r="GZ235" s="90"/>
      <c r="HA235" s="90"/>
      <c r="HB235" s="90"/>
      <c r="HC235" s="90"/>
      <c r="HD235" s="90"/>
      <c r="HE235" s="90"/>
      <c r="HF235" s="90"/>
      <c r="HG235" s="90"/>
      <c r="HH235" s="90"/>
      <c r="HI235" s="90"/>
      <c r="HJ235" s="90"/>
      <c r="HK235" s="90"/>
      <c r="HL235" s="90"/>
      <c r="HM235" s="90"/>
      <c r="HN235" s="90"/>
      <c r="HO235" s="90"/>
      <c r="HP235" s="90"/>
      <c r="HQ235" s="90"/>
      <c r="HR235" s="90"/>
      <c r="HS235" s="90"/>
      <c r="HT235" s="90"/>
      <c r="HU235" s="90"/>
      <c r="HV235" s="90"/>
      <c r="HW235" s="90"/>
      <c r="HX235" s="90"/>
      <c r="HY235" s="90"/>
      <c r="HZ235" s="90"/>
      <c r="IA235" s="90"/>
      <c r="IB235" s="90"/>
      <c r="IC235" s="90"/>
      <c r="ID235" s="90"/>
      <c r="IE235" s="90"/>
      <c r="IF235" s="90"/>
      <c r="IG235" s="90"/>
      <c r="IH235" s="90"/>
      <c r="II235" s="90"/>
      <c r="IJ235" s="90"/>
      <c r="IK235" s="90"/>
      <c r="IL235" s="90"/>
      <c r="IM235" s="90"/>
      <c r="IN235" s="90"/>
      <c r="IO235" s="90"/>
      <c r="IP235" s="90"/>
      <c r="IQ235" s="90"/>
      <c r="IR235" s="90"/>
      <c r="IS235" s="90"/>
      <c r="IT235" s="90"/>
      <c r="IU235" s="90"/>
      <c r="IV235" s="90"/>
      <c r="IW235" s="21"/>
      <c r="IX235" s="21"/>
      <c r="IY235" s="21"/>
      <c r="IZ235" s="21"/>
      <c r="JA235" s="21"/>
    </row>
    <row r="236" s="194" customFormat="true" ht="13.8" hidden="false" customHeight="false" outlineLevel="0" collapsed="false">
      <c r="A236" s="90"/>
      <c r="B236" s="91"/>
      <c r="C236" s="92"/>
      <c r="D236" s="90"/>
      <c r="E236" s="93"/>
      <c r="F236" s="92"/>
      <c r="G236" s="92"/>
      <c r="H236" s="92"/>
      <c r="I236" s="92"/>
      <c r="J236" s="92"/>
      <c r="K236" s="92"/>
      <c r="L236" s="92"/>
      <c r="M236" s="93"/>
      <c r="N236" s="92"/>
      <c r="O236" s="93"/>
      <c r="P236" s="93"/>
      <c r="Q236" s="92"/>
      <c r="R236" s="92"/>
      <c r="S236" s="92"/>
      <c r="T236" s="92"/>
      <c r="U236" s="92"/>
      <c r="V236" s="92"/>
      <c r="W236" s="92"/>
      <c r="X236" s="92"/>
      <c r="Y236" s="94"/>
      <c r="Z236" s="92"/>
      <c r="AA236" s="92"/>
      <c r="AB236" s="92"/>
      <c r="AC236" s="92"/>
      <c r="AD236" s="95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6"/>
      <c r="AQ236" s="96"/>
      <c r="AR236" s="96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90"/>
      <c r="GA236" s="90"/>
      <c r="GB236" s="90"/>
      <c r="GC236" s="90"/>
      <c r="GD236" s="90"/>
      <c r="GE236" s="90"/>
      <c r="GF236" s="90"/>
      <c r="GG236" s="90"/>
      <c r="GH236" s="90"/>
      <c r="GI236" s="90"/>
      <c r="GJ236" s="90"/>
      <c r="GK236" s="90"/>
      <c r="GL236" s="90"/>
      <c r="GM236" s="90"/>
      <c r="GN236" s="90"/>
      <c r="GO236" s="90"/>
      <c r="GP236" s="90"/>
      <c r="GQ236" s="90"/>
      <c r="GR236" s="90"/>
      <c r="GS236" s="90"/>
      <c r="GT236" s="90"/>
      <c r="GU236" s="90"/>
      <c r="GV236" s="90"/>
      <c r="GW236" s="90"/>
      <c r="GX236" s="90"/>
      <c r="GY236" s="90"/>
      <c r="GZ236" s="90"/>
      <c r="HA236" s="90"/>
      <c r="HB236" s="90"/>
      <c r="HC236" s="90"/>
      <c r="HD236" s="90"/>
      <c r="HE236" s="90"/>
      <c r="HF236" s="90"/>
      <c r="HG236" s="90"/>
      <c r="HH236" s="90"/>
      <c r="HI236" s="90"/>
      <c r="HJ236" s="90"/>
      <c r="HK236" s="90"/>
      <c r="HL236" s="90"/>
      <c r="HM236" s="90"/>
      <c r="HN236" s="90"/>
      <c r="HO236" s="90"/>
      <c r="HP236" s="90"/>
      <c r="HQ236" s="90"/>
      <c r="HR236" s="90"/>
      <c r="HS236" s="90"/>
      <c r="HT236" s="90"/>
      <c r="HU236" s="90"/>
      <c r="HV236" s="90"/>
      <c r="HW236" s="90"/>
      <c r="HX236" s="90"/>
      <c r="HY236" s="90"/>
      <c r="HZ236" s="90"/>
      <c r="IA236" s="90"/>
      <c r="IB236" s="90"/>
      <c r="IC236" s="90"/>
      <c r="ID236" s="90"/>
      <c r="IE236" s="90"/>
      <c r="IF236" s="90"/>
      <c r="IG236" s="90"/>
      <c r="IH236" s="90"/>
      <c r="II236" s="90"/>
      <c r="IJ236" s="90"/>
      <c r="IK236" s="90"/>
      <c r="IL236" s="90"/>
      <c r="IM236" s="90"/>
      <c r="IN236" s="90"/>
      <c r="IO236" s="90"/>
      <c r="IP236" s="90"/>
      <c r="IQ236" s="90"/>
      <c r="IR236" s="90"/>
      <c r="IS236" s="90"/>
      <c r="IT236" s="90"/>
      <c r="IU236" s="90"/>
      <c r="IV236" s="90"/>
      <c r="IW236" s="21"/>
      <c r="IX236" s="21"/>
      <c r="IY236" s="21"/>
      <c r="IZ236" s="21"/>
      <c r="JA236" s="21"/>
    </row>
    <row r="237" s="194" customFormat="true" ht="13.8" hidden="false" customHeight="false" outlineLevel="0" collapsed="false">
      <c r="A237" s="90"/>
      <c r="B237" s="91"/>
      <c r="C237" s="92"/>
      <c r="D237" s="90"/>
      <c r="E237" s="93"/>
      <c r="F237" s="92"/>
      <c r="G237" s="92"/>
      <c r="H237" s="92"/>
      <c r="I237" s="92"/>
      <c r="J237" s="92"/>
      <c r="K237" s="92"/>
      <c r="L237" s="92"/>
      <c r="M237" s="93"/>
      <c r="N237" s="92"/>
      <c r="O237" s="93"/>
      <c r="P237" s="93"/>
      <c r="Q237" s="92"/>
      <c r="R237" s="92"/>
      <c r="S237" s="92"/>
      <c r="T237" s="92"/>
      <c r="U237" s="92"/>
      <c r="V237" s="92"/>
      <c r="W237" s="92"/>
      <c r="X237" s="92"/>
      <c r="Y237" s="94"/>
      <c r="Z237" s="92"/>
      <c r="AA237" s="92"/>
      <c r="AB237" s="92"/>
      <c r="AC237" s="92"/>
      <c r="AD237" s="95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6"/>
      <c r="AQ237" s="96"/>
      <c r="AR237" s="96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90"/>
      <c r="GA237" s="90"/>
      <c r="GB237" s="90"/>
      <c r="GC237" s="90"/>
      <c r="GD237" s="90"/>
      <c r="GE237" s="90"/>
      <c r="GF237" s="90"/>
      <c r="GG237" s="90"/>
      <c r="GH237" s="90"/>
      <c r="GI237" s="90"/>
      <c r="GJ237" s="90"/>
      <c r="GK237" s="90"/>
      <c r="GL237" s="90"/>
      <c r="GM237" s="90"/>
      <c r="GN237" s="90"/>
      <c r="GO237" s="90"/>
      <c r="GP237" s="90"/>
      <c r="GQ237" s="90"/>
      <c r="GR237" s="90"/>
      <c r="GS237" s="90"/>
      <c r="GT237" s="90"/>
      <c r="GU237" s="90"/>
      <c r="GV237" s="90"/>
      <c r="GW237" s="90"/>
      <c r="GX237" s="90"/>
      <c r="GY237" s="90"/>
      <c r="GZ237" s="90"/>
      <c r="HA237" s="90"/>
      <c r="HB237" s="90"/>
      <c r="HC237" s="90"/>
      <c r="HD237" s="90"/>
      <c r="HE237" s="90"/>
      <c r="HF237" s="90"/>
      <c r="HG237" s="90"/>
      <c r="HH237" s="90"/>
      <c r="HI237" s="90"/>
      <c r="HJ237" s="90"/>
      <c r="HK237" s="90"/>
      <c r="HL237" s="90"/>
      <c r="HM237" s="90"/>
      <c r="HN237" s="90"/>
      <c r="HO237" s="90"/>
      <c r="HP237" s="90"/>
      <c r="HQ237" s="90"/>
      <c r="HR237" s="90"/>
      <c r="HS237" s="90"/>
      <c r="HT237" s="90"/>
      <c r="HU237" s="90"/>
      <c r="HV237" s="90"/>
      <c r="HW237" s="90"/>
      <c r="HX237" s="90"/>
      <c r="HY237" s="90"/>
      <c r="HZ237" s="90"/>
      <c r="IA237" s="90"/>
      <c r="IB237" s="90"/>
      <c r="IC237" s="90"/>
      <c r="ID237" s="90"/>
      <c r="IE237" s="90"/>
      <c r="IF237" s="90"/>
      <c r="IG237" s="90"/>
      <c r="IH237" s="90"/>
      <c r="II237" s="90"/>
      <c r="IJ237" s="90"/>
      <c r="IK237" s="90"/>
      <c r="IL237" s="90"/>
      <c r="IM237" s="90"/>
      <c r="IN237" s="90"/>
      <c r="IO237" s="90"/>
      <c r="IP237" s="90"/>
      <c r="IQ237" s="90"/>
      <c r="IR237" s="90"/>
      <c r="IS237" s="90"/>
      <c r="IT237" s="90"/>
      <c r="IU237" s="90"/>
      <c r="IV237" s="90"/>
      <c r="IW237" s="21"/>
      <c r="IX237" s="21"/>
      <c r="IY237" s="21"/>
      <c r="IZ237" s="21"/>
      <c r="JA237" s="21"/>
    </row>
    <row r="238" s="194" customFormat="true" ht="13.8" hidden="false" customHeight="false" outlineLevel="0" collapsed="false">
      <c r="A238" s="90"/>
      <c r="B238" s="91"/>
      <c r="C238" s="92"/>
      <c r="D238" s="90"/>
      <c r="E238" s="93"/>
      <c r="F238" s="92"/>
      <c r="G238" s="92"/>
      <c r="H238" s="92"/>
      <c r="I238" s="92"/>
      <c r="J238" s="92"/>
      <c r="K238" s="92"/>
      <c r="L238" s="92"/>
      <c r="M238" s="93"/>
      <c r="N238" s="92"/>
      <c r="O238" s="93"/>
      <c r="P238" s="93"/>
      <c r="Q238" s="92"/>
      <c r="R238" s="92"/>
      <c r="S238" s="92"/>
      <c r="T238" s="92"/>
      <c r="U238" s="92"/>
      <c r="V238" s="92"/>
      <c r="W238" s="92"/>
      <c r="X238" s="92"/>
      <c r="Y238" s="94"/>
      <c r="Z238" s="92"/>
      <c r="AA238" s="92"/>
      <c r="AB238" s="92"/>
      <c r="AC238" s="92"/>
      <c r="AD238" s="95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6"/>
      <c r="AQ238" s="96"/>
      <c r="AR238" s="96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90"/>
      <c r="GA238" s="90"/>
      <c r="GB238" s="90"/>
      <c r="GC238" s="90"/>
      <c r="GD238" s="90"/>
      <c r="GE238" s="90"/>
      <c r="GF238" s="90"/>
      <c r="GG238" s="90"/>
      <c r="GH238" s="90"/>
      <c r="GI238" s="90"/>
      <c r="GJ238" s="90"/>
      <c r="GK238" s="90"/>
      <c r="GL238" s="90"/>
      <c r="GM238" s="90"/>
      <c r="GN238" s="90"/>
      <c r="GO238" s="90"/>
      <c r="GP238" s="90"/>
      <c r="GQ238" s="90"/>
      <c r="GR238" s="90"/>
      <c r="GS238" s="90"/>
      <c r="GT238" s="90"/>
      <c r="GU238" s="90"/>
      <c r="GV238" s="90"/>
      <c r="GW238" s="90"/>
      <c r="GX238" s="90"/>
      <c r="GY238" s="90"/>
      <c r="GZ238" s="90"/>
      <c r="HA238" s="90"/>
      <c r="HB238" s="90"/>
      <c r="HC238" s="90"/>
      <c r="HD238" s="90"/>
      <c r="HE238" s="90"/>
      <c r="HF238" s="90"/>
      <c r="HG238" s="90"/>
      <c r="HH238" s="90"/>
      <c r="HI238" s="90"/>
      <c r="HJ238" s="90"/>
      <c r="HK238" s="90"/>
      <c r="HL238" s="90"/>
      <c r="HM238" s="90"/>
      <c r="HN238" s="90"/>
      <c r="HO238" s="90"/>
      <c r="HP238" s="90"/>
      <c r="HQ238" s="90"/>
      <c r="HR238" s="90"/>
      <c r="HS238" s="90"/>
      <c r="HT238" s="90"/>
      <c r="HU238" s="90"/>
      <c r="HV238" s="90"/>
      <c r="HW238" s="90"/>
      <c r="HX238" s="90"/>
      <c r="HY238" s="90"/>
      <c r="HZ238" s="90"/>
      <c r="IA238" s="90"/>
      <c r="IB238" s="90"/>
      <c r="IC238" s="90"/>
      <c r="ID238" s="90"/>
      <c r="IE238" s="90"/>
      <c r="IF238" s="90"/>
      <c r="IG238" s="90"/>
      <c r="IH238" s="90"/>
      <c r="II238" s="90"/>
      <c r="IJ238" s="90"/>
      <c r="IK238" s="90"/>
      <c r="IL238" s="90"/>
      <c r="IM238" s="90"/>
      <c r="IN238" s="90"/>
      <c r="IO238" s="90"/>
      <c r="IP238" s="90"/>
      <c r="IQ238" s="90"/>
      <c r="IR238" s="90"/>
      <c r="IS238" s="90"/>
      <c r="IT238" s="90"/>
      <c r="IU238" s="90"/>
      <c r="IV238" s="90"/>
      <c r="IW238" s="21"/>
      <c r="IX238" s="21"/>
      <c r="IY238" s="21"/>
      <c r="IZ238" s="21"/>
      <c r="JA238" s="21"/>
    </row>
    <row r="239" s="194" customFormat="true" ht="13.8" hidden="false" customHeight="false" outlineLevel="0" collapsed="false">
      <c r="A239" s="90"/>
      <c r="B239" s="91"/>
      <c r="C239" s="92"/>
      <c r="D239" s="90"/>
      <c r="E239" s="93"/>
      <c r="F239" s="92"/>
      <c r="G239" s="92"/>
      <c r="H239" s="92"/>
      <c r="I239" s="92"/>
      <c r="J239" s="92"/>
      <c r="K239" s="92"/>
      <c r="L239" s="92"/>
      <c r="M239" s="93"/>
      <c r="N239" s="92"/>
      <c r="O239" s="93"/>
      <c r="P239" s="93"/>
      <c r="Q239" s="92"/>
      <c r="R239" s="92"/>
      <c r="S239" s="92"/>
      <c r="T239" s="92"/>
      <c r="U239" s="92"/>
      <c r="V239" s="92"/>
      <c r="W239" s="92"/>
      <c r="X239" s="92"/>
      <c r="Y239" s="94"/>
      <c r="Z239" s="92"/>
      <c r="AA239" s="92"/>
      <c r="AB239" s="92"/>
      <c r="AC239" s="92"/>
      <c r="AD239" s="95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6"/>
      <c r="AQ239" s="96"/>
      <c r="AR239" s="96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90"/>
      <c r="GA239" s="90"/>
      <c r="GB239" s="90"/>
      <c r="GC239" s="90"/>
      <c r="GD239" s="90"/>
      <c r="GE239" s="90"/>
      <c r="GF239" s="90"/>
      <c r="GG239" s="90"/>
      <c r="GH239" s="90"/>
      <c r="GI239" s="90"/>
      <c r="GJ239" s="90"/>
      <c r="GK239" s="90"/>
      <c r="GL239" s="90"/>
      <c r="GM239" s="90"/>
      <c r="GN239" s="90"/>
      <c r="GO239" s="90"/>
      <c r="GP239" s="90"/>
      <c r="GQ239" s="90"/>
      <c r="GR239" s="90"/>
      <c r="GS239" s="90"/>
      <c r="GT239" s="90"/>
      <c r="GU239" s="90"/>
      <c r="GV239" s="90"/>
      <c r="GW239" s="90"/>
      <c r="GX239" s="90"/>
      <c r="GY239" s="90"/>
      <c r="GZ239" s="90"/>
      <c r="HA239" s="90"/>
      <c r="HB239" s="90"/>
      <c r="HC239" s="90"/>
      <c r="HD239" s="90"/>
      <c r="HE239" s="90"/>
      <c r="HF239" s="90"/>
      <c r="HG239" s="90"/>
      <c r="HH239" s="90"/>
      <c r="HI239" s="90"/>
      <c r="HJ239" s="90"/>
      <c r="HK239" s="90"/>
      <c r="HL239" s="90"/>
      <c r="HM239" s="90"/>
      <c r="HN239" s="90"/>
      <c r="HO239" s="90"/>
      <c r="HP239" s="90"/>
      <c r="HQ239" s="90"/>
      <c r="HR239" s="90"/>
      <c r="HS239" s="90"/>
      <c r="HT239" s="90"/>
      <c r="HU239" s="90"/>
      <c r="HV239" s="90"/>
      <c r="HW239" s="90"/>
      <c r="HX239" s="90"/>
      <c r="HY239" s="90"/>
      <c r="HZ239" s="90"/>
      <c r="IA239" s="90"/>
      <c r="IB239" s="90"/>
      <c r="IC239" s="90"/>
      <c r="ID239" s="90"/>
      <c r="IE239" s="90"/>
      <c r="IF239" s="90"/>
      <c r="IG239" s="90"/>
      <c r="IH239" s="90"/>
      <c r="II239" s="90"/>
      <c r="IJ239" s="90"/>
      <c r="IK239" s="90"/>
      <c r="IL239" s="90"/>
      <c r="IM239" s="90"/>
      <c r="IN239" s="90"/>
      <c r="IO239" s="90"/>
      <c r="IP239" s="90"/>
      <c r="IQ239" s="90"/>
      <c r="IR239" s="90"/>
      <c r="IS239" s="90"/>
      <c r="IT239" s="90"/>
      <c r="IU239" s="90"/>
      <c r="IV239" s="90"/>
      <c r="IW239" s="21"/>
      <c r="IX239" s="21"/>
      <c r="IY239" s="21"/>
      <c r="IZ239" s="21"/>
      <c r="JA239" s="21"/>
    </row>
    <row r="240" s="194" customFormat="true" ht="13.8" hidden="false" customHeight="false" outlineLevel="0" collapsed="false">
      <c r="A240" s="90"/>
      <c r="B240" s="91"/>
      <c r="C240" s="92"/>
      <c r="D240" s="90"/>
      <c r="E240" s="93"/>
      <c r="F240" s="92"/>
      <c r="G240" s="92"/>
      <c r="H240" s="92"/>
      <c r="I240" s="92"/>
      <c r="J240" s="92"/>
      <c r="K240" s="92"/>
      <c r="L240" s="92"/>
      <c r="M240" s="93"/>
      <c r="N240" s="92"/>
      <c r="O240" s="93"/>
      <c r="P240" s="93"/>
      <c r="Q240" s="92"/>
      <c r="R240" s="92"/>
      <c r="S240" s="92"/>
      <c r="T240" s="92"/>
      <c r="U240" s="92"/>
      <c r="V240" s="92"/>
      <c r="W240" s="92"/>
      <c r="X240" s="92"/>
      <c r="Y240" s="94"/>
      <c r="Z240" s="92"/>
      <c r="AA240" s="92"/>
      <c r="AB240" s="92"/>
      <c r="AC240" s="92"/>
      <c r="AD240" s="95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6"/>
      <c r="AQ240" s="96"/>
      <c r="AR240" s="96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90"/>
      <c r="GA240" s="90"/>
      <c r="GB240" s="90"/>
      <c r="GC240" s="90"/>
      <c r="GD240" s="90"/>
      <c r="GE240" s="90"/>
      <c r="GF240" s="90"/>
      <c r="GG240" s="90"/>
      <c r="GH240" s="90"/>
      <c r="GI240" s="90"/>
      <c r="GJ240" s="90"/>
      <c r="GK240" s="90"/>
      <c r="GL240" s="90"/>
      <c r="GM240" s="90"/>
      <c r="GN240" s="90"/>
      <c r="GO240" s="90"/>
      <c r="GP240" s="90"/>
      <c r="GQ240" s="90"/>
      <c r="GR240" s="90"/>
      <c r="GS240" s="90"/>
      <c r="GT240" s="90"/>
      <c r="GU240" s="90"/>
      <c r="GV240" s="90"/>
      <c r="GW240" s="90"/>
      <c r="GX240" s="90"/>
      <c r="GY240" s="90"/>
      <c r="GZ240" s="90"/>
      <c r="HA240" s="90"/>
      <c r="HB240" s="90"/>
      <c r="HC240" s="90"/>
      <c r="HD240" s="90"/>
      <c r="HE240" s="90"/>
      <c r="HF240" s="90"/>
      <c r="HG240" s="90"/>
      <c r="HH240" s="90"/>
      <c r="HI240" s="90"/>
      <c r="HJ240" s="90"/>
      <c r="HK240" s="90"/>
      <c r="HL240" s="90"/>
      <c r="HM240" s="90"/>
      <c r="HN240" s="90"/>
      <c r="HO240" s="90"/>
      <c r="HP240" s="90"/>
      <c r="HQ240" s="90"/>
      <c r="HR240" s="90"/>
      <c r="HS240" s="90"/>
      <c r="HT240" s="90"/>
      <c r="HU240" s="90"/>
      <c r="HV240" s="90"/>
      <c r="HW240" s="90"/>
      <c r="HX240" s="90"/>
      <c r="HY240" s="90"/>
      <c r="HZ240" s="90"/>
      <c r="IA240" s="90"/>
      <c r="IB240" s="90"/>
      <c r="IC240" s="90"/>
      <c r="ID240" s="90"/>
      <c r="IE240" s="90"/>
      <c r="IF240" s="90"/>
      <c r="IG240" s="90"/>
      <c r="IH240" s="90"/>
      <c r="II240" s="90"/>
      <c r="IJ240" s="90"/>
      <c r="IK240" s="90"/>
      <c r="IL240" s="90"/>
      <c r="IM240" s="90"/>
      <c r="IN240" s="90"/>
      <c r="IO240" s="90"/>
      <c r="IP240" s="90"/>
      <c r="IQ240" s="90"/>
      <c r="IR240" s="90"/>
      <c r="IS240" s="90"/>
      <c r="IT240" s="90"/>
      <c r="IU240" s="90"/>
      <c r="IV240" s="90"/>
      <c r="IW240" s="21"/>
      <c r="IX240" s="21"/>
      <c r="IY240" s="21"/>
      <c r="IZ240" s="21"/>
      <c r="JA240" s="21"/>
    </row>
    <row r="241" s="194" customFormat="true" ht="13.8" hidden="false" customHeight="false" outlineLevel="0" collapsed="false">
      <c r="A241" s="90"/>
      <c r="B241" s="91"/>
      <c r="C241" s="92"/>
      <c r="D241" s="90"/>
      <c r="E241" s="93"/>
      <c r="F241" s="92"/>
      <c r="G241" s="92"/>
      <c r="H241" s="92"/>
      <c r="I241" s="92"/>
      <c r="J241" s="92"/>
      <c r="K241" s="92"/>
      <c r="L241" s="92"/>
      <c r="M241" s="93"/>
      <c r="N241" s="92"/>
      <c r="O241" s="93"/>
      <c r="P241" s="93"/>
      <c r="Q241" s="92"/>
      <c r="R241" s="92"/>
      <c r="S241" s="92"/>
      <c r="T241" s="92"/>
      <c r="U241" s="92"/>
      <c r="V241" s="92"/>
      <c r="W241" s="92"/>
      <c r="X241" s="92"/>
      <c r="Y241" s="94"/>
      <c r="Z241" s="92"/>
      <c r="AA241" s="92"/>
      <c r="AB241" s="92"/>
      <c r="AC241" s="92"/>
      <c r="AD241" s="95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6"/>
      <c r="AQ241" s="96"/>
      <c r="AR241" s="96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90"/>
      <c r="GA241" s="90"/>
      <c r="GB241" s="90"/>
      <c r="GC241" s="90"/>
      <c r="GD241" s="90"/>
      <c r="GE241" s="90"/>
      <c r="GF241" s="90"/>
      <c r="GG241" s="90"/>
      <c r="GH241" s="90"/>
      <c r="GI241" s="90"/>
      <c r="GJ241" s="90"/>
      <c r="GK241" s="90"/>
      <c r="GL241" s="90"/>
      <c r="GM241" s="90"/>
      <c r="GN241" s="90"/>
      <c r="GO241" s="90"/>
      <c r="GP241" s="90"/>
      <c r="GQ241" s="90"/>
      <c r="GR241" s="90"/>
      <c r="GS241" s="90"/>
      <c r="GT241" s="90"/>
      <c r="GU241" s="90"/>
      <c r="GV241" s="90"/>
      <c r="GW241" s="90"/>
      <c r="GX241" s="90"/>
      <c r="GY241" s="90"/>
      <c r="GZ241" s="90"/>
      <c r="HA241" s="90"/>
      <c r="HB241" s="90"/>
      <c r="HC241" s="90"/>
      <c r="HD241" s="90"/>
      <c r="HE241" s="90"/>
      <c r="HF241" s="90"/>
      <c r="HG241" s="90"/>
      <c r="HH241" s="90"/>
      <c r="HI241" s="90"/>
      <c r="HJ241" s="90"/>
      <c r="HK241" s="90"/>
      <c r="HL241" s="90"/>
      <c r="HM241" s="90"/>
      <c r="HN241" s="90"/>
      <c r="HO241" s="90"/>
      <c r="HP241" s="90"/>
      <c r="HQ241" s="90"/>
      <c r="HR241" s="90"/>
      <c r="HS241" s="90"/>
      <c r="HT241" s="90"/>
      <c r="HU241" s="90"/>
      <c r="HV241" s="90"/>
      <c r="HW241" s="90"/>
      <c r="HX241" s="90"/>
      <c r="HY241" s="90"/>
      <c r="HZ241" s="90"/>
      <c r="IA241" s="90"/>
      <c r="IB241" s="90"/>
      <c r="IC241" s="90"/>
      <c r="ID241" s="90"/>
      <c r="IE241" s="90"/>
      <c r="IF241" s="90"/>
      <c r="IG241" s="90"/>
      <c r="IH241" s="90"/>
      <c r="II241" s="90"/>
      <c r="IJ241" s="90"/>
      <c r="IK241" s="90"/>
      <c r="IL241" s="90"/>
      <c r="IM241" s="90"/>
      <c r="IN241" s="90"/>
      <c r="IO241" s="90"/>
      <c r="IP241" s="90"/>
      <c r="IQ241" s="90"/>
      <c r="IR241" s="90"/>
      <c r="IS241" s="90"/>
      <c r="IT241" s="90"/>
      <c r="IU241" s="90"/>
      <c r="IV241" s="90"/>
      <c r="IW241" s="21"/>
      <c r="IX241" s="21"/>
      <c r="IY241" s="21"/>
      <c r="IZ241" s="21"/>
      <c r="JA241" s="21"/>
    </row>
    <row r="242" s="194" customFormat="true" ht="13.8" hidden="false" customHeight="false" outlineLevel="0" collapsed="false">
      <c r="A242" s="90"/>
      <c r="B242" s="91"/>
      <c r="C242" s="92"/>
      <c r="D242" s="90"/>
      <c r="E242" s="93"/>
      <c r="F242" s="92"/>
      <c r="G242" s="92"/>
      <c r="H242" s="92"/>
      <c r="I242" s="92"/>
      <c r="J242" s="92"/>
      <c r="K242" s="92"/>
      <c r="L242" s="92"/>
      <c r="M242" s="93"/>
      <c r="N242" s="92"/>
      <c r="O242" s="93"/>
      <c r="P242" s="93"/>
      <c r="Q242" s="92"/>
      <c r="R242" s="92"/>
      <c r="S242" s="92"/>
      <c r="T242" s="92"/>
      <c r="U242" s="92"/>
      <c r="V242" s="92"/>
      <c r="W242" s="92"/>
      <c r="X242" s="92"/>
      <c r="Y242" s="94"/>
      <c r="Z242" s="92"/>
      <c r="AA242" s="92"/>
      <c r="AB242" s="92"/>
      <c r="AC242" s="92"/>
      <c r="AD242" s="95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6"/>
      <c r="AQ242" s="96"/>
      <c r="AR242" s="96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90"/>
      <c r="GA242" s="90"/>
      <c r="GB242" s="90"/>
      <c r="GC242" s="90"/>
      <c r="GD242" s="90"/>
      <c r="GE242" s="90"/>
      <c r="GF242" s="90"/>
      <c r="GG242" s="90"/>
      <c r="GH242" s="90"/>
      <c r="GI242" s="90"/>
      <c r="GJ242" s="90"/>
      <c r="GK242" s="90"/>
      <c r="GL242" s="90"/>
      <c r="GM242" s="90"/>
      <c r="GN242" s="90"/>
      <c r="GO242" s="90"/>
      <c r="GP242" s="90"/>
      <c r="GQ242" s="90"/>
      <c r="GR242" s="90"/>
      <c r="GS242" s="90"/>
      <c r="GT242" s="90"/>
      <c r="GU242" s="90"/>
      <c r="GV242" s="90"/>
      <c r="GW242" s="90"/>
      <c r="GX242" s="90"/>
      <c r="GY242" s="90"/>
      <c r="GZ242" s="90"/>
      <c r="HA242" s="90"/>
      <c r="HB242" s="90"/>
      <c r="HC242" s="90"/>
      <c r="HD242" s="90"/>
      <c r="HE242" s="90"/>
      <c r="HF242" s="90"/>
      <c r="HG242" s="90"/>
      <c r="HH242" s="90"/>
      <c r="HI242" s="90"/>
      <c r="HJ242" s="90"/>
      <c r="HK242" s="90"/>
      <c r="HL242" s="90"/>
      <c r="HM242" s="90"/>
      <c r="HN242" s="90"/>
      <c r="HO242" s="90"/>
      <c r="HP242" s="90"/>
      <c r="HQ242" s="90"/>
      <c r="HR242" s="90"/>
      <c r="HS242" s="90"/>
      <c r="HT242" s="90"/>
      <c r="HU242" s="90"/>
      <c r="HV242" s="90"/>
      <c r="HW242" s="90"/>
      <c r="HX242" s="90"/>
      <c r="HY242" s="90"/>
      <c r="HZ242" s="90"/>
      <c r="IA242" s="90"/>
      <c r="IB242" s="90"/>
      <c r="IC242" s="90"/>
      <c r="ID242" s="90"/>
      <c r="IE242" s="90"/>
      <c r="IF242" s="90"/>
      <c r="IG242" s="90"/>
      <c r="IH242" s="90"/>
      <c r="II242" s="90"/>
      <c r="IJ242" s="90"/>
      <c r="IK242" s="90"/>
      <c r="IL242" s="90"/>
      <c r="IM242" s="90"/>
      <c r="IN242" s="90"/>
      <c r="IO242" s="90"/>
      <c r="IP242" s="90"/>
      <c r="IQ242" s="90"/>
      <c r="IR242" s="90"/>
      <c r="IS242" s="90"/>
      <c r="IT242" s="90"/>
      <c r="IU242" s="90"/>
      <c r="IV242" s="90"/>
      <c r="IW242" s="21"/>
      <c r="IX242" s="21"/>
      <c r="IY242" s="21"/>
      <c r="IZ242" s="21"/>
      <c r="JA242" s="21"/>
    </row>
    <row r="243" s="194" customFormat="true" ht="13.8" hidden="false" customHeight="false" outlineLevel="0" collapsed="false">
      <c r="A243" s="90"/>
      <c r="B243" s="91"/>
      <c r="C243" s="92"/>
      <c r="D243" s="90"/>
      <c r="E243" s="93"/>
      <c r="F243" s="92"/>
      <c r="G243" s="92"/>
      <c r="H243" s="92"/>
      <c r="I243" s="92"/>
      <c r="J243" s="92"/>
      <c r="K243" s="92"/>
      <c r="L243" s="92"/>
      <c r="M243" s="93"/>
      <c r="N243" s="92"/>
      <c r="O243" s="93"/>
      <c r="P243" s="93"/>
      <c r="Q243" s="92"/>
      <c r="R243" s="92"/>
      <c r="S243" s="92"/>
      <c r="T243" s="92"/>
      <c r="U243" s="92"/>
      <c r="V243" s="92"/>
      <c r="W243" s="92"/>
      <c r="X243" s="92"/>
      <c r="Y243" s="94"/>
      <c r="Z243" s="92"/>
      <c r="AA243" s="92"/>
      <c r="AB243" s="92"/>
      <c r="AC243" s="92"/>
      <c r="AD243" s="95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6"/>
      <c r="AQ243" s="96"/>
      <c r="AR243" s="96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90"/>
      <c r="GA243" s="90"/>
      <c r="GB243" s="90"/>
      <c r="GC243" s="90"/>
      <c r="GD243" s="90"/>
      <c r="GE243" s="90"/>
      <c r="GF243" s="90"/>
      <c r="GG243" s="90"/>
      <c r="GH243" s="90"/>
      <c r="GI243" s="90"/>
      <c r="GJ243" s="90"/>
      <c r="GK243" s="90"/>
      <c r="GL243" s="90"/>
      <c r="GM243" s="90"/>
      <c r="GN243" s="90"/>
      <c r="GO243" s="90"/>
      <c r="GP243" s="90"/>
      <c r="GQ243" s="90"/>
      <c r="GR243" s="90"/>
      <c r="GS243" s="90"/>
      <c r="GT243" s="90"/>
      <c r="GU243" s="90"/>
      <c r="GV243" s="90"/>
      <c r="GW243" s="90"/>
      <c r="GX243" s="90"/>
      <c r="GY243" s="90"/>
      <c r="GZ243" s="90"/>
      <c r="HA243" s="90"/>
      <c r="HB243" s="90"/>
      <c r="HC243" s="90"/>
      <c r="HD243" s="90"/>
      <c r="HE243" s="90"/>
      <c r="HF243" s="90"/>
      <c r="HG243" s="90"/>
      <c r="HH243" s="90"/>
      <c r="HI243" s="90"/>
      <c r="HJ243" s="90"/>
      <c r="HK243" s="90"/>
      <c r="HL243" s="90"/>
      <c r="HM243" s="90"/>
      <c r="HN243" s="90"/>
      <c r="HO243" s="90"/>
      <c r="HP243" s="90"/>
      <c r="HQ243" s="90"/>
      <c r="HR243" s="90"/>
      <c r="HS243" s="90"/>
      <c r="HT243" s="90"/>
      <c r="HU243" s="90"/>
      <c r="HV243" s="90"/>
      <c r="HW243" s="90"/>
      <c r="HX243" s="90"/>
      <c r="HY243" s="90"/>
      <c r="HZ243" s="90"/>
      <c r="IA243" s="90"/>
      <c r="IB243" s="90"/>
      <c r="IC243" s="90"/>
      <c r="ID243" s="90"/>
      <c r="IE243" s="90"/>
      <c r="IF243" s="90"/>
      <c r="IG243" s="90"/>
      <c r="IH243" s="90"/>
      <c r="II243" s="90"/>
      <c r="IJ243" s="90"/>
      <c r="IK243" s="90"/>
      <c r="IL243" s="90"/>
      <c r="IM243" s="90"/>
      <c r="IN243" s="90"/>
      <c r="IO243" s="90"/>
      <c r="IP243" s="90"/>
      <c r="IQ243" s="90"/>
      <c r="IR243" s="90"/>
      <c r="IS243" s="90"/>
      <c r="IT243" s="90"/>
      <c r="IU243" s="90"/>
      <c r="IV243" s="90"/>
      <c r="IW243" s="21"/>
      <c r="IX243" s="21"/>
      <c r="IY243" s="21"/>
      <c r="IZ243" s="21"/>
      <c r="JA243" s="21"/>
    </row>
    <row r="244" s="194" customFormat="true" ht="13.8" hidden="false" customHeight="false" outlineLevel="0" collapsed="false">
      <c r="A244" s="90"/>
      <c r="B244" s="91"/>
      <c r="C244" s="92"/>
      <c r="D244" s="90"/>
      <c r="E244" s="93"/>
      <c r="F244" s="92"/>
      <c r="G244" s="92"/>
      <c r="H244" s="92"/>
      <c r="I244" s="92"/>
      <c r="J244" s="92"/>
      <c r="K244" s="92"/>
      <c r="L244" s="92"/>
      <c r="M244" s="93"/>
      <c r="N244" s="92"/>
      <c r="O244" s="93"/>
      <c r="P244" s="93"/>
      <c r="Q244" s="92"/>
      <c r="R244" s="92"/>
      <c r="S244" s="92"/>
      <c r="T244" s="92"/>
      <c r="U244" s="92"/>
      <c r="V244" s="92"/>
      <c r="W244" s="92"/>
      <c r="X244" s="92"/>
      <c r="Y244" s="94"/>
      <c r="Z244" s="92"/>
      <c r="AA244" s="92"/>
      <c r="AB244" s="92"/>
      <c r="AC244" s="92"/>
      <c r="AD244" s="95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6"/>
      <c r="AQ244" s="96"/>
      <c r="AR244" s="96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90"/>
      <c r="GA244" s="90"/>
      <c r="GB244" s="90"/>
      <c r="GC244" s="90"/>
      <c r="GD244" s="90"/>
      <c r="GE244" s="90"/>
      <c r="GF244" s="90"/>
      <c r="GG244" s="90"/>
      <c r="GH244" s="90"/>
      <c r="GI244" s="90"/>
      <c r="GJ244" s="90"/>
      <c r="GK244" s="90"/>
      <c r="GL244" s="90"/>
      <c r="GM244" s="90"/>
      <c r="GN244" s="90"/>
      <c r="GO244" s="90"/>
      <c r="GP244" s="90"/>
      <c r="GQ244" s="90"/>
      <c r="GR244" s="90"/>
      <c r="GS244" s="90"/>
      <c r="GT244" s="90"/>
      <c r="GU244" s="90"/>
      <c r="GV244" s="90"/>
      <c r="GW244" s="90"/>
      <c r="GX244" s="90"/>
      <c r="GY244" s="90"/>
      <c r="GZ244" s="90"/>
      <c r="HA244" s="90"/>
      <c r="HB244" s="90"/>
      <c r="HC244" s="90"/>
      <c r="HD244" s="90"/>
      <c r="HE244" s="90"/>
      <c r="HF244" s="90"/>
      <c r="HG244" s="90"/>
      <c r="HH244" s="90"/>
      <c r="HI244" s="90"/>
      <c r="HJ244" s="90"/>
      <c r="HK244" s="90"/>
      <c r="HL244" s="90"/>
      <c r="HM244" s="90"/>
      <c r="HN244" s="90"/>
      <c r="HO244" s="90"/>
      <c r="HP244" s="90"/>
      <c r="HQ244" s="90"/>
      <c r="HR244" s="90"/>
      <c r="HS244" s="90"/>
      <c r="HT244" s="90"/>
      <c r="HU244" s="90"/>
      <c r="HV244" s="90"/>
      <c r="HW244" s="90"/>
      <c r="HX244" s="90"/>
      <c r="HY244" s="90"/>
      <c r="HZ244" s="90"/>
      <c r="IA244" s="90"/>
      <c r="IB244" s="90"/>
      <c r="IC244" s="90"/>
      <c r="ID244" s="90"/>
      <c r="IE244" s="90"/>
      <c r="IF244" s="90"/>
      <c r="IG244" s="90"/>
      <c r="IH244" s="90"/>
      <c r="II244" s="90"/>
      <c r="IJ244" s="90"/>
      <c r="IK244" s="90"/>
      <c r="IL244" s="90"/>
      <c r="IM244" s="90"/>
      <c r="IN244" s="90"/>
      <c r="IO244" s="90"/>
      <c r="IP244" s="90"/>
      <c r="IQ244" s="90"/>
      <c r="IR244" s="90"/>
      <c r="IS244" s="90"/>
      <c r="IT244" s="90"/>
      <c r="IU244" s="90"/>
      <c r="IV244" s="90"/>
      <c r="IW244" s="21"/>
      <c r="IX244" s="21"/>
      <c r="IY244" s="21"/>
      <c r="IZ244" s="21"/>
      <c r="JA244" s="21"/>
    </row>
    <row r="245" s="194" customFormat="true" ht="13.8" hidden="false" customHeight="false" outlineLevel="0" collapsed="false">
      <c r="A245" s="90"/>
      <c r="B245" s="91"/>
      <c r="C245" s="92"/>
      <c r="D245" s="90"/>
      <c r="E245" s="93"/>
      <c r="F245" s="92"/>
      <c r="G245" s="92"/>
      <c r="H245" s="92"/>
      <c r="I245" s="92"/>
      <c r="J245" s="92"/>
      <c r="K245" s="92"/>
      <c r="L245" s="92"/>
      <c r="M245" s="93"/>
      <c r="N245" s="92"/>
      <c r="O245" s="93"/>
      <c r="P245" s="93"/>
      <c r="Q245" s="92"/>
      <c r="R245" s="92"/>
      <c r="S245" s="92"/>
      <c r="T245" s="92"/>
      <c r="U245" s="92"/>
      <c r="V245" s="92"/>
      <c r="W245" s="92"/>
      <c r="X245" s="92"/>
      <c r="Y245" s="94"/>
      <c r="Z245" s="92"/>
      <c r="AA245" s="92"/>
      <c r="AB245" s="92"/>
      <c r="AC245" s="92"/>
      <c r="AD245" s="95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6"/>
      <c r="AQ245" s="96"/>
      <c r="AR245" s="96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90"/>
      <c r="GA245" s="90"/>
      <c r="GB245" s="90"/>
      <c r="GC245" s="90"/>
      <c r="GD245" s="90"/>
      <c r="GE245" s="90"/>
      <c r="GF245" s="90"/>
      <c r="GG245" s="90"/>
      <c r="GH245" s="90"/>
      <c r="GI245" s="90"/>
      <c r="GJ245" s="90"/>
      <c r="GK245" s="90"/>
      <c r="GL245" s="90"/>
      <c r="GM245" s="90"/>
      <c r="GN245" s="90"/>
      <c r="GO245" s="90"/>
      <c r="GP245" s="90"/>
      <c r="GQ245" s="90"/>
      <c r="GR245" s="90"/>
      <c r="GS245" s="90"/>
      <c r="GT245" s="90"/>
      <c r="GU245" s="90"/>
      <c r="GV245" s="90"/>
      <c r="GW245" s="90"/>
      <c r="GX245" s="90"/>
      <c r="GY245" s="90"/>
      <c r="GZ245" s="90"/>
      <c r="HA245" s="90"/>
      <c r="HB245" s="90"/>
      <c r="HC245" s="90"/>
      <c r="HD245" s="90"/>
      <c r="HE245" s="90"/>
      <c r="HF245" s="90"/>
      <c r="HG245" s="90"/>
      <c r="HH245" s="90"/>
      <c r="HI245" s="90"/>
      <c r="HJ245" s="90"/>
      <c r="HK245" s="90"/>
      <c r="HL245" s="90"/>
      <c r="HM245" s="90"/>
      <c r="HN245" s="90"/>
      <c r="HO245" s="90"/>
      <c r="HP245" s="90"/>
      <c r="HQ245" s="90"/>
      <c r="HR245" s="90"/>
      <c r="HS245" s="90"/>
      <c r="HT245" s="90"/>
      <c r="HU245" s="90"/>
      <c r="HV245" s="90"/>
      <c r="HW245" s="90"/>
      <c r="HX245" s="90"/>
      <c r="HY245" s="90"/>
      <c r="HZ245" s="90"/>
      <c r="IA245" s="90"/>
      <c r="IB245" s="90"/>
      <c r="IC245" s="90"/>
      <c r="ID245" s="90"/>
      <c r="IE245" s="90"/>
      <c r="IF245" s="90"/>
      <c r="IG245" s="90"/>
      <c r="IH245" s="90"/>
      <c r="II245" s="90"/>
      <c r="IJ245" s="90"/>
      <c r="IK245" s="90"/>
      <c r="IL245" s="90"/>
      <c r="IM245" s="90"/>
      <c r="IN245" s="90"/>
      <c r="IO245" s="90"/>
      <c r="IP245" s="90"/>
      <c r="IQ245" s="90"/>
      <c r="IR245" s="90"/>
      <c r="IS245" s="90"/>
      <c r="IT245" s="90"/>
      <c r="IU245" s="90"/>
      <c r="IV245" s="90"/>
      <c r="IW245" s="21"/>
      <c r="IX245" s="21"/>
      <c r="IY245" s="21"/>
      <c r="IZ245" s="21"/>
      <c r="JA245" s="21"/>
    </row>
    <row r="246" s="194" customFormat="true" ht="13.8" hidden="false" customHeight="false" outlineLevel="0" collapsed="false">
      <c r="A246" s="90"/>
      <c r="B246" s="91"/>
      <c r="C246" s="92"/>
      <c r="D246" s="90"/>
      <c r="E246" s="93"/>
      <c r="F246" s="92"/>
      <c r="G246" s="92"/>
      <c r="H246" s="92"/>
      <c r="I246" s="92"/>
      <c r="J246" s="92"/>
      <c r="K246" s="92"/>
      <c r="L246" s="92"/>
      <c r="M246" s="93"/>
      <c r="N246" s="92"/>
      <c r="O246" s="93"/>
      <c r="P246" s="93"/>
      <c r="Q246" s="92"/>
      <c r="R246" s="92"/>
      <c r="S246" s="92"/>
      <c r="T246" s="92"/>
      <c r="U246" s="92"/>
      <c r="V246" s="92"/>
      <c r="W246" s="92"/>
      <c r="X246" s="92"/>
      <c r="Y246" s="94"/>
      <c r="Z246" s="92"/>
      <c r="AA246" s="92"/>
      <c r="AB246" s="92"/>
      <c r="AC246" s="92"/>
      <c r="AD246" s="95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6"/>
      <c r="AQ246" s="96"/>
      <c r="AR246" s="96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90"/>
      <c r="GA246" s="90"/>
      <c r="GB246" s="90"/>
      <c r="GC246" s="90"/>
      <c r="GD246" s="90"/>
      <c r="GE246" s="90"/>
      <c r="GF246" s="90"/>
      <c r="GG246" s="90"/>
      <c r="GH246" s="90"/>
      <c r="GI246" s="90"/>
      <c r="GJ246" s="90"/>
      <c r="GK246" s="90"/>
      <c r="GL246" s="90"/>
      <c r="GM246" s="90"/>
      <c r="GN246" s="90"/>
      <c r="GO246" s="90"/>
      <c r="GP246" s="90"/>
      <c r="GQ246" s="90"/>
      <c r="GR246" s="90"/>
      <c r="GS246" s="90"/>
      <c r="GT246" s="90"/>
      <c r="GU246" s="90"/>
      <c r="GV246" s="90"/>
      <c r="GW246" s="90"/>
      <c r="GX246" s="90"/>
      <c r="GY246" s="90"/>
      <c r="GZ246" s="90"/>
      <c r="HA246" s="90"/>
      <c r="HB246" s="90"/>
      <c r="HC246" s="90"/>
      <c r="HD246" s="90"/>
      <c r="HE246" s="90"/>
      <c r="HF246" s="90"/>
      <c r="HG246" s="90"/>
      <c r="HH246" s="90"/>
      <c r="HI246" s="90"/>
      <c r="HJ246" s="90"/>
      <c r="HK246" s="90"/>
      <c r="HL246" s="90"/>
      <c r="HM246" s="90"/>
      <c r="HN246" s="90"/>
      <c r="HO246" s="90"/>
      <c r="HP246" s="90"/>
      <c r="HQ246" s="90"/>
      <c r="HR246" s="90"/>
      <c r="HS246" s="90"/>
      <c r="HT246" s="90"/>
      <c r="HU246" s="90"/>
      <c r="HV246" s="90"/>
      <c r="HW246" s="90"/>
      <c r="HX246" s="90"/>
      <c r="HY246" s="90"/>
      <c r="HZ246" s="90"/>
      <c r="IA246" s="90"/>
      <c r="IB246" s="90"/>
      <c r="IC246" s="90"/>
      <c r="ID246" s="90"/>
      <c r="IE246" s="90"/>
      <c r="IF246" s="90"/>
      <c r="IG246" s="90"/>
      <c r="IH246" s="90"/>
      <c r="II246" s="90"/>
      <c r="IJ246" s="90"/>
      <c r="IK246" s="90"/>
      <c r="IL246" s="90"/>
      <c r="IM246" s="90"/>
      <c r="IN246" s="90"/>
      <c r="IO246" s="90"/>
      <c r="IP246" s="90"/>
      <c r="IQ246" s="90"/>
      <c r="IR246" s="90"/>
      <c r="IS246" s="90"/>
      <c r="IT246" s="90"/>
      <c r="IU246" s="90"/>
      <c r="IV246" s="90"/>
      <c r="IW246" s="21"/>
      <c r="IX246" s="21"/>
      <c r="IY246" s="21"/>
      <c r="IZ246" s="21"/>
      <c r="JA246" s="21"/>
    </row>
    <row r="247" s="194" customFormat="true" ht="13.8" hidden="false" customHeight="false" outlineLevel="0" collapsed="false">
      <c r="A247" s="90"/>
      <c r="B247" s="91"/>
      <c r="C247" s="92"/>
      <c r="D247" s="90"/>
      <c r="E247" s="93"/>
      <c r="F247" s="92"/>
      <c r="G247" s="92"/>
      <c r="H247" s="92"/>
      <c r="I247" s="92"/>
      <c r="J247" s="92"/>
      <c r="K247" s="92"/>
      <c r="L247" s="92"/>
      <c r="M247" s="93"/>
      <c r="N247" s="92"/>
      <c r="O247" s="93"/>
      <c r="P247" s="93"/>
      <c r="Q247" s="92"/>
      <c r="R247" s="92"/>
      <c r="S247" s="92"/>
      <c r="T247" s="92"/>
      <c r="U247" s="92"/>
      <c r="V247" s="92"/>
      <c r="W247" s="92"/>
      <c r="X247" s="92"/>
      <c r="Y247" s="94"/>
      <c r="Z247" s="92"/>
      <c r="AA247" s="92"/>
      <c r="AB247" s="92"/>
      <c r="AC247" s="92"/>
      <c r="AD247" s="95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6"/>
      <c r="AQ247" s="96"/>
      <c r="AR247" s="96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90"/>
      <c r="GA247" s="90"/>
      <c r="GB247" s="90"/>
      <c r="GC247" s="90"/>
      <c r="GD247" s="90"/>
      <c r="GE247" s="90"/>
      <c r="GF247" s="90"/>
      <c r="GG247" s="90"/>
      <c r="GH247" s="90"/>
      <c r="GI247" s="90"/>
      <c r="GJ247" s="90"/>
      <c r="GK247" s="90"/>
      <c r="GL247" s="90"/>
      <c r="GM247" s="90"/>
      <c r="GN247" s="90"/>
      <c r="GO247" s="90"/>
      <c r="GP247" s="90"/>
      <c r="GQ247" s="90"/>
      <c r="GR247" s="90"/>
      <c r="GS247" s="90"/>
      <c r="GT247" s="90"/>
      <c r="GU247" s="90"/>
      <c r="GV247" s="90"/>
      <c r="GW247" s="90"/>
      <c r="GX247" s="90"/>
      <c r="GY247" s="90"/>
      <c r="GZ247" s="90"/>
      <c r="HA247" s="90"/>
      <c r="HB247" s="90"/>
      <c r="HC247" s="90"/>
      <c r="HD247" s="90"/>
      <c r="HE247" s="90"/>
      <c r="HF247" s="90"/>
      <c r="HG247" s="90"/>
      <c r="HH247" s="90"/>
      <c r="HI247" s="90"/>
      <c r="HJ247" s="90"/>
      <c r="HK247" s="90"/>
      <c r="HL247" s="90"/>
      <c r="HM247" s="90"/>
      <c r="HN247" s="90"/>
      <c r="HO247" s="90"/>
      <c r="HP247" s="90"/>
      <c r="HQ247" s="90"/>
      <c r="HR247" s="90"/>
      <c r="HS247" s="90"/>
      <c r="HT247" s="90"/>
      <c r="HU247" s="90"/>
      <c r="HV247" s="90"/>
      <c r="HW247" s="90"/>
      <c r="HX247" s="90"/>
      <c r="HY247" s="90"/>
      <c r="HZ247" s="90"/>
      <c r="IA247" s="90"/>
      <c r="IB247" s="90"/>
      <c r="IC247" s="90"/>
      <c r="ID247" s="90"/>
      <c r="IE247" s="90"/>
      <c r="IF247" s="90"/>
      <c r="IG247" s="90"/>
      <c r="IH247" s="90"/>
      <c r="II247" s="90"/>
      <c r="IJ247" s="90"/>
      <c r="IK247" s="90"/>
      <c r="IL247" s="90"/>
      <c r="IM247" s="90"/>
      <c r="IN247" s="90"/>
      <c r="IO247" s="90"/>
      <c r="IP247" s="90"/>
      <c r="IQ247" s="90"/>
      <c r="IR247" s="90"/>
      <c r="IS247" s="90"/>
      <c r="IT247" s="90"/>
      <c r="IU247" s="90"/>
      <c r="IV247" s="90"/>
      <c r="IW247" s="21"/>
      <c r="IX247" s="21"/>
      <c r="IY247" s="21"/>
      <c r="IZ247" s="21"/>
      <c r="JA247" s="21"/>
    </row>
    <row r="248" s="194" customFormat="true" ht="13.8" hidden="false" customHeight="false" outlineLevel="0" collapsed="false">
      <c r="A248" s="90"/>
      <c r="B248" s="91"/>
      <c r="C248" s="92"/>
      <c r="D248" s="90"/>
      <c r="E248" s="93"/>
      <c r="F248" s="92"/>
      <c r="G248" s="92"/>
      <c r="H248" s="92"/>
      <c r="I248" s="92"/>
      <c r="J248" s="92"/>
      <c r="K248" s="92"/>
      <c r="L248" s="92"/>
      <c r="M248" s="93"/>
      <c r="N248" s="92"/>
      <c r="O248" s="93"/>
      <c r="P248" s="93"/>
      <c r="Q248" s="92"/>
      <c r="R248" s="92"/>
      <c r="S248" s="92"/>
      <c r="T248" s="92"/>
      <c r="U248" s="92"/>
      <c r="V248" s="92"/>
      <c r="W248" s="92"/>
      <c r="X248" s="92"/>
      <c r="Y248" s="94"/>
      <c r="Z248" s="92"/>
      <c r="AA248" s="92"/>
      <c r="AB248" s="92"/>
      <c r="AC248" s="92"/>
      <c r="AD248" s="95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6"/>
      <c r="AQ248" s="96"/>
      <c r="AR248" s="96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90"/>
      <c r="GA248" s="90"/>
      <c r="GB248" s="90"/>
      <c r="GC248" s="90"/>
      <c r="GD248" s="90"/>
      <c r="GE248" s="90"/>
      <c r="GF248" s="90"/>
      <c r="GG248" s="90"/>
      <c r="GH248" s="90"/>
      <c r="GI248" s="90"/>
      <c r="GJ248" s="90"/>
      <c r="GK248" s="90"/>
      <c r="GL248" s="90"/>
      <c r="GM248" s="90"/>
      <c r="GN248" s="90"/>
      <c r="GO248" s="90"/>
      <c r="GP248" s="90"/>
      <c r="GQ248" s="90"/>
      <c r="GR248" s="90"/>
      <c r="GS248" s="90"/>
      <c r="GT248" s="90"/>
      <c r="GU248" s="90"/>
      <c r="GV248" s="90"/>
      <c r="GW248" s="90"/>
      <c r="GX248" s="90"/>
      <c r="GY248" s="90"/>
      <c r="GZ248" s="90"/>
      <c r="HA248" s="90"/>
      <c r="HB248" s="90"/>
      <c r="HC248" s="90"/>
      <c r="HD248" s="90"/>
      <c r="HE248" s="90"/>
      <c r="HF248" s="90"/>
      <c r="HG248" s="90"/>
      <c r="HH248" s="90"/>
      <c r="HI248" s="90"/>
      <c r="HJ248" s="90"/>
      <c r="HK248" s="90"/>
      <c r="HL248" s="90"/>
      <c r="HM248" s="90"/>
      <c r="HN248" s="90"/>
      <c r="HO248" s="90"/>
      <c r="HP248" s="90"/>
      <c r="HQ248" s="90"/>
      <c r="HR248" s="90"/>
      <c r="HS248" s="90"/>
      <c r="HT248" s="90"/>
      <c r="HU248" s="90"/>
      <c r="HV248" s="90"/>
      <c r="HW248" s="90"/>
      <c r="HX248" s="90"/>
      <c r="HY248" s="90"/>
      <c r="HZ248" s="90"/>
      <c r="IA248" s="90"/>
      <c r="IB248" s="90"/>
      <c r="IC248" s="90"/>
      <c r="ID248" s="90"/>
      <c r="IE248" s="90"/>
      <c r="IF248" s="90"/>
      <c r="IG248" s="90"/>
      <c r="IH248" s="90"/>
      <c r="II248" s="90"/>
      <c r="IJ248" s="90"/>
      <c r="IK248" s="90"/>
      <c r="IL248" s="90"/>
      <c r="IM248" s="90"/>
      <c r="IN248" s="90"/>
      <c r="IO248" s="90"/>
      <c r="IP248" s="90"/>
      <c r="IQ248" s="90"/>
      <c r="IR248" s="90"/>
      <c r="IS248" s="90"/>
      <c r="IT248" s="90"/>
      <c r="IU248" s="90"/>
      <c r="IV248" s="90"/>
      <c r="IW248" s="21"/>
      <c r="IX248" s="21"/>
      <c r="IY248" s="21"/>
      <c r="IZ248" s="21"/>
      <c r="JA248" s="21"/>
    </row>
    <row r="249" s="194" customFormat="true" ht="13.8" hidden="false" customHeight="false" outlineLevel="0" collapsed="false">
      <c r="A249" s="90"/>
      <c r="B249" s="91"/>
      <c r="C249" s="92"/>
      <c r="D249" s="90"/>
      <c r="E249" s="93"/>
      <c r="F249" s="92"/>
      <c r="G249" s="92"/>
      <c r="H249" s="92"/>
      <c r="I249" s="92"/>
      <c r="J249" s="92"/>
      <c r="K249" s="92"/>
      <c r="L249" s="92"/>
      <c r="M249" s="93"/>
      <c r="N249" s="92"/>
      <c r="O249" s="93"/>
      <c r="P249" s="93"/>
      <c r="Q249" s="92"/>
      <c r="R249" s="92"/>
      <c r="S249" s="92"/>
      <c r="T249" s="92"/>
      <c r="U249" s="92"/>
      <c r="V249" s="92"/>
      <c r="W249" s="92"/>
      <c r="X249" s="92"/>
      <c r="Y249" s="94"/>
      <c r="Z249" s="92"/>
      <c r="AA249" s="92"/>
      <c r="AB249" s="92"/>
      <c r="AC249" s="92"/>
      <c r="AD249" s="95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6"/>
      <c r="AQ249" s="96"/>
      <c r="AR249" s="96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90"/>
      <c r="GA249" s="90"/>
      <c r="GB249" s="90"/>
      <c r="GC249" s="90"/>
      <c r="GD249" s="90"/>
      <c r="GE249" s="90"/>
      <c r="GF249" s="90"/>
      <c r="GG249" s="90"/>
      <c r="GH249" s="90"/>
      <c r="GI249" s="90"/>
      <c r="GJ249" s="90"/>
      <c r="GK249" s="90"/>
      <c r="GL249" s="90"/>
      <c r="GM249" s="90"/>
      <c r="GN249" s="90"/>
      <c r="GO249" s="90"/>
      <c r="GP249" s="90"/>
      <c r="GQ249" s="90"/>
      <c r="GR249" s="90"/>
      <c r="GS249" s="90"/>
      <c r="GT249" s="90"/>
      <c r="GU249" s="90"/>
      <c r="GV249" s="90"/>
      <c r="GW249" s="90"/>
      <c r="GX249" s="90"/>
      <c r="GY249" s="90"/>
      <c r="GZ249" s="90"/>
      <c r="HA249" s="90"/>
      <c r="HB249" s="90"/>
      <c r="HC249" s="90"/>
      <c r="HD249" s="90"/>
      <c r="HE249" s="90"/>
      <c r="HF249" s="90"/>
      <c r="HG249" s="90"/>
      <c r="HH249" s="90"/>
      <c r="HI249" s="90"/>
      <c r="HJ249" s="90"/>
      <c r="HK249" s="90"/>
      <c r="HL249" s="90"/>
      <c r="HM249" s="90"/>
      <c r="HN249" s="90"/>
      <c r="HO249" s="90"/>
      <c r="HP249" s="90"/>
      <c r="HQ249" s="90"/>
      <c r="HR249" s="90"/>
      <c r="HS249" s="90"/>
      <c r="HT249" s="90"/>
      <c r="HU249" s="90"/>
      <c r="HV249" s="90"/>
      <c r="HW249" s="90"/>
      <c r="HX249" s="90"/>
      <c r="HY249" s="90"/>
      <c r="HZ249" s="90"/>
      <c r="IA249" s="90"/>
      <c r="IB249" s="90"/>
      <c r="IC249" s="90"/>
      <c r="ID249" s="90"/>
      <c r="IE249" s="90"/>
      <c r="IF249" s="90"/>
      <c r="IG249" s="90"/>
      <c r="IH249" s="90"/>
      <c r="II249" s="90"/>
      <c r="IJ249" s="90"/>
      <c r="IK249" s="90"/>
      <c r="IL249" s="90"/>
      <c r="IM249" s="90"/>
      <c r="IN249" s="90"/>
      <c r="IO249" s="90"/>
      <c r="IP249" s="90"/>
      <c r="IQ249" s="90"/>
      <c r="IR249" s="90"/>
      <c r="IS249" s="90"/>
      <c r="IT249" s="90"/>
      <c r="IU249" s="90"/>
      <c r="IV249" s="90"/>
      <c r="IW249" s="21"/>
      <c r="IX249" s="21"/>
      <c r="IY249" s="21"/>
      <c r="IZ249" s="21"/>
      <c r="JA249" s="21"/>
    </row>
    <row r="250" s="194" customFormat="true" ht="13.8" hidden="false" customHeight="false" outlineLevel="0" collapsed="false">
      <c r="A250" s="90"/>
      <c r="B250" s="91"/>
      <c r="C250" s="92"/>
      <c r="D250" s="90"/>
      <c r="E250" s="93"/>
      <c r="F250" s="92"/>
      <c r="G250" s="92"/>
      <c r="H250" s="92"/>
      <c r="I250" s="92"/>
      <c r="J250" s="92"/>
      <c r="K250" s="92"/>
      <c r="L250" s="92"/>
      <c r="M250" s="93"/>
      <c r="N250" s="92"/>
      <c r="O250" s="93"/>
      <c r="P250" s="93"/>
      <c r="Q250" s="92"/>
      <c r="R250" s="92"/>
      <c r="S250" s="92"/>
      <c r="T250" s="92"/>
      <c r="U250" s="92"/>
      <c r="V250" s="92"/>
      <c r="W250" s="92"/>
      <c r="X250" s="92"/>
      <c r="Y250" s="94"/>
      <c r="Z250" s="92"/>
      <c r="AA250" s="92"/>
      <c r="AB250" s="92"/>
      <c r="AC250" s="92"/>
      <c r="AD250" s="95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6"/>
      <c r="AQ250" s="96"/>
      <c r="AR250" s="96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90"/>
      <c r="GA250" s="90"/>
      <c r="GB250" s="90"/>
      <c r="GC250" s="90"/>
      <c r="GD250" s="90"/>
      <c r="GE250" s="90"/>
      <c r="GF250" s="90"/>
      <c r="GG250" s="90"/>
      <c r="GH250" s="90"/>
      <c r="GI250" s="90"/>
      <c r="GJ250" s="90"/>
      <c r="GK250" s="90"/>
      <c r="GL250" s="90"/>
      <c r="GM250" s="90"/>
      <c r="GN250" s="90"/>
      <c r="GO250" s="90"/>
      <c r="GP250" s="90"/>
      <c r="GQ250" s="90"/>
      <c r="GR250" s="90"/>
      <c r="GS250" s="90"/>
      <c r="GT250" s="90"/>
      <c r="GU250" s="90"/>
      <c r="GV250" s="90"/>
      <c r="GW250" s="90"/>
      <c r="GX250" s="90"/>
      <c r="GY250" s="90"/>
      <c r="GZ250" s="90"/>
      <c r="HA250" s="90"/>
      <c r="HB250" s="90"/>
      <c r="HC250" s="90"/>
      <c r="HD250" s="90"/>
      <c r="HE250" s="90"/>
      <c r="HF250" s="90"/>
      <c r="HG250" s="90"/>
      <c r="HH250" s="90"/>
      <c r="HI250" s="90"/>
      <c r="HJ250" s="90"/>
      <c r="HK250" s="90"/>
      <c r="HL250" s="90"/>
      <c r="HM250" s="90"/>
      <c r="HN250" s="90"/>
      <c r="HO250" s="90"/>
      <c r="HP250" s="90"/>
      <c r="HQ250" s="90"/>
      <c r="HR250" s="90"/>
      <c r="HS250" s="90"/>
      <c r="HT250" s="90"/>
      <c r="HU250" s="90"/>
      <c r="HV250" s="90"/>
      <c r="HW250" s="90"/>
      <c r="HX250" s="90"/>
      <c r="HY250" s="90"/>
      <c r="HZ250" s="90"/>
      <c r="IA250" s="90"/>
      <c r="IB250" s="90"/>
      <c r="IC250" s="90"/>
      <c r="ID250" s="90"/>
      <c r="IE250" s="90"/>
      <c r="IF250" s="90"/>
      <c r="IG250" s="90"/>
      <c r="IH250" s="90"/>
      <c r="II250" s="90"/>
      <c r="IJ250" s="90"/>
      <c r="IK250" s="90"/>
      <c r="IL250" s="90"/>
      <c r="IM250" s="90"/>
      <c r="IN250" s="90"/>
      <c r="IO250" s="90"/>
      <c r="IP250" s="90"/>
      <c r="IQ250" s="90"/>
      <c r="IR250" s="90"/>
      <c r="IS250" s="90"/>
      <c r="IT250" s="90"/>
      <c r="IU250" s="90"/>
      <c r="IV250" s="90"/>
      <c r="IW250" s="21"/>
      <c r="IX250" s="21"/>
      <c r="IY250" s="21"/>
      <c r="IZ250" s="21"/>
      <c r="JA250" s="21"/>
    </row>
    <row r="251" s="112" customFormat="true" ht="13.8" hidden="false" customHeight="false" outlineLevel="0" collapsed="false">
      <c r="A251" s="90"/>
      <c r="B251" s="91"/>
      <c r="C251" s="92"/>
      <c r="D251" s="90"/>
      <c r="E251" s="93"/>
      <c r="F251" s="92"/>
      <c r="G251" s="92"/>
      <c r="H251" s="92"/>
      <c r="I251" s="92"/>
      <c r="J251" s="92"/>
      <c r="K251" s="92"/>
      <c r="L251" s="92"/>
      <c r="M251" s="93"/>
      <c r="N251" s="92"/>
      <c r="O251" s="93"/>
      <c r="P251" s="93"/>
      <c r="Q251" s="92"/>
      <c r="R251" s="92"/>
      <c r="S251" s="92"/>
      <c r="T251" s="92"/>
      <c r="U251" s="92"/>
      <c r="V251" s="92"/>
      <c r="W251" s="92"/>
      <c r="X251" s="92"/>
      <c r="Y251" s="94"/>
      <c r="Z251" s="92"/>
      <c r="AA251" s="92"/>
      <c r="AB251" s="92"/>
      <c r="AC251" s="92"/>
      <c r="AD251" s="95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6"/>
      <c r="AQ251" s="96"/>
      <c r="AR251" s="96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90"/>
      <c r="GA251" s="90"/>
      <c r="GB251" s="90"/>
      <c r="GC251" s="90"/>
      <c r="GD251" s="90"/>
      <c r="GE251" s="90"/>
      <c r="GF251" s="90"/>
      <c r="GG251" s="90"/>
      <c r="GH251" s="90"/>
      <c r="GI251" s="90"/>
      <c r="GJ251" s="90"/>
      <c r="GK251" s="90"/>
      <c r="GL251" s="90"/>
      <c r="GM251" s="90"/>
      <c r="GN251" s="90"/>
      <c r="GO251" s="90"/>
      <c r="GP251" s="90"/>
      <c r="GQ251" s="90"/>
      <c r="GR251" s="90"/>
      <c r="GS251" s="90"/>
      <c r="GT251" s="90"/>
      <c r="GU251" s="90"/>
      <c r="GV251" s="90"/>
      <c r="GW251" s="90"/>
      <c r="GX251" s="90"/>
      <c r="GY251" s="90"/>
      <c r="GZ251" s="90"/>
      <c r="HA251" s="90"/>
      <c r="HB251" s="90"/>
      <c r="HC251" s="90"/>
      <c r="HD251" s="90"/>
      <c r="HE251" s="90"/>
      <c r="HF251" s="90"/>
      <c r="HG251" s="90"/>
      <c r="HH251" s="90"/>
      <c r="HI251" s="90"/>
      <c r="HJ251" s="90"/>
      <c r="HK251" s="90"/>
      <c r="HL251" s="90"/>
      <c r="HM251" s="90"/>
      <c r="HN251" s="90"/>
      <c r="HO251" s="90"/>
      <c r="HP251" s="90"/>
      <c r="HQ251" s="90"/>
      <c r="HR251" s="90"/>
      <c r="HS251" s="90"/>
      <c r="HT251" s="90"/>
      <c r="HU251" s="90"/>
      <c r="HV251" s="90"/>
      <c r="HW251" s="90"/>
      <c r="HX251" s="90"/>
      <c r="HY251" s="90"/>
      <c r="HZ251" s="90"/>
      <c r="IA251" s="90"/>
      <c r="IB251" s="90"/>
      <c r="IC251" s="90"/>
      <c r="ID251" s="90"/>
      <c r="IE251" s="90"/>
      <c r="IF251" s="90"/>
      <c r="IG251" s="90"/>
      <c r="IH251" s="90"/>
      <c r="II251" s="90"/>
      <c r="IJ251" s="90"/>
      <c r="IK251" s="90"/>
      <c r="IL251" s="90"/>
      <c r="IM251" s="90"/>
      <c r="IN251" s="90"/>
      <c r="IO251" s="90"/>
      <c r="IP251" s="90"/>
      <c r="IQ251" s="90"/>
      <c r="IR251" s="90"/>
      <c r="IS251" s="90"/>
      <c r="IT251" s="90"/>
      <c r="IU251" s="90"/>
      <c r="IV251" s="90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priority="2" operator="greaterThan" aboveAverage="0" equalAverage="0" bottom="0" percent="0" rank="0" text="" dxfId="21">
      <formula>0</formula>
    </cfRule>
  </conditionalFormatting>
  <conditionalFormatting sqref="AI10:AI16">
    <cfRule type="cellIs" priority="3" operator="greaterThan" aboveAverage="0" equalAverage="0" bottom="0" percent="0" rank="0" text="" dxfId="22">
      <formula>0</formula>
    </cfRule>
  </conditionalFormatting>
  <conditionalFormatting sqref="AJ10:AJ16">
    <cfRule type="cellIs" priority="4" operator="greaterThan" aboveAverage="0" equalAverage="0" bottom="0" percent="0" rank="0" text="" dxfId="23">
      <formula>0</formula>
    </cfRule>
  </conditionalFormatting>
  <conditionalFormatting sqref="AK10:AL16">
    <cfRule type="cellIs" priority="5" operator="greaterThan" aboveAverage="0" equalAverage="0" bottom="0" percent="0" rank="0" text="" dxfId="24">
      <formula>0</formula>
    </cfRule>
  </conditionalFormatting>
  <printOptions headings="false" gridLines="false" gridLinesSet="true" horizontalCentered="true" verticalCentered="false"/>
  <pageMargins left="0.209722222222222" right="0.459722222222222" top="0.720138888888889" bottom="0.240277777777778" header="0.229861111111111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&amp;L&amp;"Americana BT,Normal"&amp;14SOLUMADA S.A.R.L.
&amp;"Arial,Normal"&amp;10Lot II H 129 B Bis A Soavimasoandro
ANTANANARIVO 101</oddHeader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F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G11" activeCellId="0" sqref="G11"/>
    </sheetView>
  </sheetViews>
  <sheetFormatPr defaultColWidth="10.9921875" defaultRowHeight="13.8" zeroHeight="false" outlineLevelRow="0" outlineLevelCol="0"/>
  <cols>
    <col collapsed="false" customWidth="true" hidden="false" outlineLevel="0" max="1" min="1" style="21" width="47.28"/>
    <col collapsed="false" customWidth="true" hidden="false" outlineLevel="0" max="3" min="2" style="21" width="28.85"/>
    <col collapsed="false" customWidth="true" hidden="false" outlineLevel="0" max="4" min="4" style="21" width="19.14"/>
    <col collapsed="false" customWidth="true" hidden="false" outlineLevel="0" max="5" min="5" style="21" width="8.56"/>
    <col collapsed="false" customWidth="true" hidden="false" outlineLevel="0" max="6" min="6" style="200" width="16.43"/>
    <col collapsed="false" customWidth="true" hidden="false" outlineLevel="0" max="7" min="7" style="21" width="15.85"/>
    <col collapsed="false" customWidth="true" hidden="false" outlineLevel="0" max="8" min="8" style="21" width="18.9"/>
    <col collapsed="false" customWidth="true" hidden="false" outlineLevel="0" max="9" min="9" style="21" width="17.28"/>
  </cols>
  <sheetData>
    <row r="1" customFormat="false" ht="28.5" hidden="false" customHeight="true" outlineLevel="0" collapsed="false">
      <c r="A1" s="201" t="s">
        <v>232</v>
      </c>
      <c r="B1" s="201" t="s">
        <v>233</v>
      </c>
      <c r="C1" s="201" t="s">
        <v>234</v>
      </c>
      <c r="D1" s="202" t="s">
        <v>235</v>
      </c>
      <c r="E1" s="202" t="s">
        <v>236</v>
      </c>
      <c r="F1" s="203"/>
      <c r="G1" s="204"/>
      <c r="H1" s="205" t="s">
        <v>237</v>
      </c>
      <c r="I1" s="205" t="s">
        <v>238</v>
      </c>
      <c r="J1" s="21"/>
    </row>
    <row r="2" customFormat="false" ht="22.5" hidden="false" customHeight="true" outlineLevel="0" collapsed="false">
      <c r="A2" s="206" t="s">
        <v>217</v>
      </c>
      <c r="B2" s="206" t="s">
        <v>239</v>
      </c>
      <c r="C2" s="207" t="s">
        <v>240</v>
      </c>
      <c r="D2" s="208" t="n">
        <f aca="false">'Etat paie OCTOBRE 2024'!AD14</f>
        <v>378400</v>
      </c>
      <c r="E2" s="209" t="n">
        <v>2</v>
      </c>
      <c r="F2" s="210" t="s">
        <v>241</v>
      </c>
      <c r="G2" s="204" t="s">
        <v>95</v>
      </c>
      <c r="J2" s="21"/>
    </row>
    <row r="3" customFormat="false" ht="22.5" hidden="false" customHeight="true" outlineLevel="0" collapsed="false">
      <c r="A3" s="206" t="s">
        <v>204</v>
      </c>
      <c r="B3" s="206" t="s">
        <v>242</v>
      </c>
      <c r="C3" s="207" t="s">
        <v>240</v>
      </c>
      <c r="D3" s="208" t="n">
        <f aca="false">'Etat paie OCTOBRE 2024'!AD11</f>
        <v>359000</v>
      </c>
      <c r="E3" s="209" t="n">
        <v>3</v>
      </c>
      <c r="F3" s="210" t="s">
        <v>243</v>
      </c>
      <c r="G3" s="204" t="s">
        <v>244</v>
      </c>
      <c r="J3" s="21"/>
    </row>
    <row r="4" customFormat="false" ht="22.5" hidden="false" customHeight="true" outlineLevel="0" collapsed="false">
      <c r="A4" s="206" t="s">
        <v>209</v>
      </c>
      <c r="B4" s="206" t="s">
        <v>245</v>
      </c>
      <c r="C4" s="206" t="s">
        <v>246</v>
      </c>
      <c r="D4" s="208" t="n">
        <f aca="false">'Etat paie OCTOBRE 2024'!AD12</f>
        <v>774200</v>
      </c>
      <c r="E4" s="209" t="n">
        <v>5</v>
      </c>
      <c r="F4" s="210" t="s">
        <v>247</v>
      </c>
      <c r="G4" s="204" t="s">
        <v>117</v>
      </c>
      <c r="J4" s="21"/>
    </row>
    <row r="5" customFormat="false" ht="22.5" hidden="false" customHeight="true" outlineLevel="0" collapsed="false">
      <c r="A5" s="206" t="s">
        <v>213</v>
      </c>
      <c r="B5" s="206" t="s">
        <v>248</v>
      </c>
      <c r="C5" s="206" t="s">
        <v>249</v>
      </c>
      <c r="D5" s="208" t="n">
        <f aca="false">'Etat paie OCTOBRE 2024'!AD13</f>
        <v>521000</v>
      </c>
      <c r="E5" s="209" t="n">
        <v>6</v>
      </c>
      <c r="F5" s="210" t="s">
        <v>250</v>
      </c>
      <c r="G5" s="204" t="s">
        <v>127</v>
      </c>
      <c r="J5" s="21"/>
    </row>
    <row r="6" customFormat="false" ht="22.5" hidden="false" customHeight="true" outlineLevel="0" collapsed="false">
      <c r="A6" s="206" t="s">
        <v>221</v>
      </c>
      <c r="B6" s="207" t="s">
        <v>251</v>
      </c>
      <c r="C6" s="207" t="s">
        <v>240</v>
      </c>
      <c r="D6" s="208" t="n">
        <f aca="false">'Etat paie OCTOBRE 2024'!AD15</f>
        <v>698900</v>
      </c>
      <c r="E6" s="209" t="n">
        <v>20</v>
      </c>
      <c r="F6" s="210" t="s">
        <v>252</v>
      </c>
      <c r="G6" s="204" t="s">
        <v>107</v>
      </c>
      <c r="J6" s="21"/>
    </row>
    <row r="7" s="21" customFormat="true" ht="22.5" hidden="false" customHeight="true" outlineLevel="0" collapsed="false">
      <c r="A7" s="206" t="s">
        <v>226</v>
      </c>
      <c r="B7" s="207" t="s">
        <v>253</v>
      </c>
      <c r="C7" s="207" t="s">
        <v>254</v>
      </c>
      <c r="D7" s="208" t="n">
        <f aca="false">'Etat paie OCTOBRE 2024'!AD16</f>
        <v>263400</v>
      </c>
      <c r="E7" s="209" t="n">
        <v>35</v>
      </c>
      <c r="F7" s="210" t="s">
        <v>255</v>
      </c>
      <c r="G7" s="211"/>
    </row>
    <row r="8" customFormat="false" ht="22.5" hidden="false" customHeight="true" outlineLevel="0" collapsed="false">
      <c r="A8" s="212" t="s">
        <v>256</v>
      </c>
      <c r="B8" s="212"/>
      <c r="C8" s="212"/>
      <c r="D8" s="213" t="n">
        <f aca="false">SUM(D2:D7)</f>
        <v>2994900</v>
      </c>
      <c r="E8" s="214"/>
      <c r="F8" s="215"/>
      <c r="G8" s="205"/>
      <c r="H8" s="216"/>
      <c r="I8" s="205"/>
      <c r="J8" s="21"/>
    </row>
    <row r="9" s="21" customFormat="true" ht="22.5" hidden="false" customHeight="true" outlineLevel="0" collapsed="false">
      <c r="A9" s="217" t="s">
        <v>257</v>
      </c>
      <c r="B9" s="218" t="s">
        <v>258</v>
      </c>
      <c r="C9" s="218"/>
      <c r="D9" s="219"/>
      <c r="E9" s="220"/>
      <c r="F9" s="220"/>
      <c r="H9" s="216"/>
      <c r="I9" s="205"/>
    </row>
    <row r="10" s="21" customFormat="true" ht="23.35" hidden="false" customHeight="true" outlineLevel="0" collapsed="false">
      <c r="A10" s="221" t="s">
        <v>198</v>
      </c>
      <c r="B10" s="222" t="s">
        <v>259</v>
      </c>
      <c r="C10" s="223" t="s">
        <v>240</v>
      </c>
      <c r="D10" s="224" t="n">
        <f aca="false">'Etat paie OCTOBRE 2024'!AD10</f>
        <v>884500</v>
      </c>
      <c r="E10" s="225" t="n">
        <v>139</v>
      </c>
      <c r="F10" s="226" t="s">
        <v>260</v>
      </c>
      <c r="G10" s="204" t="s">
        <v>69</v>
      </c>
      <c r="H10" s="227"/>
      <c r="I10" s="227"/>
    </row>
    <row r="11" s="21" customFormat="true" ht="13.8" hidden="false" customHeight="false" outlineLevel="0" collapsed="false">
      <c r="C11" s="228" t="s">
        <v>261</v>
      </c>
      <c r="D11" s="205" t="n">
        <f aca="false">SUM(D10:D10)</f>
        <v>884500</v>
      </c>
      <c r="E11" s="200"/>
      <c r="F11" s="200"/>
    </row>
    <row r="12" s="21" customFormat="true" ht="13.8" hidden="false" customHeight="false" outlineLevel="0" collapsed="false">
      <c r="C12" s="228" t="s">
        <v>262</v>
      </c>
      <c r="D12" s="205" t="n">
        <f aca="false">+D8+D11</f>
        <v>3879400</v>
      </c>
      <c r="E12" s="200"/>
      <c r="F12" s="200"/>
      <c r="G12" s="227"/>
    </row>
    <row r="13" s="21" customFormat="true" ht="13.8" hidden="false" customHeight="false" outlineLevel="0" collapsed="false">
      <c r="D13" s="227" t="n">
        <f aca="false">'Etat paie OCTOBRE 2024'!AD17</f>
        <v>3879400</v>
      </c>
      <c r="F13" s="200"/>
    </row>
    <row r="14" s="21" customFormat="true" ht="13.8" hidden="false" customHeight="false" outlineLevel="0" collapsed="false">
      <c r="C14" s="200" t="s">
        <v>263</v>
      </c>
      <c r="D14" s="227" t="n">
        <f aca="false">+D12-D13</f>
        <v>0</v>
      </c>
      <c r="F14" s="200"/>
    </row>
    <row r="15" s="21" customFormat="true" ht="13.8" hidden="false" customHeight="false" outlineLevel="0" collapsed="false">
      <c r="C15" s="228" t="s">
        <v>264</v>
      </c>
      <c r="D15" s="205" t="n">
        <f aca="false">D8</f>
        <v>2994900</v>
      </c>
      <c r="E15" s="200"/>
      <c r="F15" s="200"/>
    </row>
    <row r="16" s="21" customFormat="true" ht="13.8" hidden="false" customHeight="false" outlineLevel="0" collapsed="false">
      <c r="C16" s="228" t="s">
        <v>262</v>
      </c>
      <c r="D16" s="205" t="n">
        <f aca="false">D8+D11</f>
        <v>3879400</v>
      </c>
      <c r="E16" s="200"/>
      <c r="F16" s="200"/>
      <c r="G16" s="227"/>
    </row>
    <row r="17" s="21" customFormat="true" ht="13.8" hidden="false" customHeight="false" outlineLevel="0" collapsed="false">
      <c r="D17" s="227" t="n">
        <f aca="false">'Etat paie OCTOBRE 2024'!AD17</f>
        <v>3879400</v>
      </c>
      <c r="F17" s="200"/>
    </row>
    <row r="18" s="21" customFormat="true" ht="13.8" hidden="false" customHeight="false" outlineLevel="0" collapsed="false">
      <c r="C18" s="200" t="s">
        <v>263</v>
      </c>
      <c r="D18" s="227" t="n">
        <f aca="false">+D16-D17</f>
        <v>0</v>
      </c>
      <c r="F18" s="200"/>
    </row>
    <row r="19" s="21" customFormat="true" ht="13.8" hidden="false" customHeight="false" outlineLevel="0" collapsed="false">
      <c r="D19" s="229"/>
      <c r="E19" s="230"/>
      <c r="F19" s="231"/>
    </row>
    <row r="20" s="21" customFormat="true" ht="13.8" hidden="false" customHeight="false" outlineLevel="0" collapsed="false">
      <c r="D20" s="229"/>
      <c r="F20" s="231"/>
    </row>
    <row r="21" s="21" customFormat="true" ht="13.8" hidden="false" customHeight="false" outlineLevel="0" collapsed="false">
      <c r="D21" s="229"/>
      <c r="F21" s="231"/>
    </row>
    <row r="22" s="21" customFormat="true" ht="13.8" hidden="false" customHeight="false" outlineLevel="0" collapsed="false">
      <c r="D22" s="229"/>
      <c r="F22" s="231"/>
    </row>
    <row r="23" s="21" customFormat="true" ht="13.8" hidden="false" customHeight="false" outlineLevel="0" collapsed="false">
      <c r="D23" s="229"/>
      <c r="F23" s="231"/>
    </row>
    <row r="24" s="21" customFormat="true" ht="13.8" hidden="false" customHeight="false" outlineLevel="0" collapsed="false">
      <c r="D24" s="205"/>
      <c r="F24" s="231"/>
    </row>
    <row r="25" s="21" customFormat="true" ht="13.8" hidden="false" customHeight="false" outlineLevel="0" collapsed="false">
      <c r="F25" s="231"/>
    </row>
    <row r="26" s="21" customFormat="true" ht="13.8" hidden="false" customHeight="false" outlineLevel="0" collapsed="false">
      <c r="F26" s="200"/>
    </row>
    <row r="27" s="21" customFormat="true" ht="13.8" hidden="false" customHeight="false" outlineLevel="0" collapsed="false">
      <c r="F27" s="200"/>
    </row>
    <row r="28" s="21" customFormat="true" ht="13.8" hidden="false" customHeight="false" outlineLevel="0" collapsed="false">
      <c r="F28" s="200"/>
    </row>
    <row r="29" s="21" customFormat="true" ht="13.8" hidden="false" customHeight="false" outlineLevel="0" collapsed="false">
      <c r="F29" s="200"/>
    </row>
    <row r="30" s="21" customFormat="true" ht="13.8" hidden="false" customHeight="false" outlineLevel="0" collapsed="false">
      <c r="F30" s="200"/>
    </row>
    <row r="31" s="21" customFormat="true" ht="13.8" hidden="false" customHeight="false" outlineLevel="0" collapsed="false">
      <c r="F31" s="200"/>
    </row>
    <row r="32" s="21" customFormat="true" ht="13.8" hidden="false" customHeight="false" outlineLevel="0" collapsed="false">
      <c r="F32" s="200"/>
    </row>
    <row r="33" s="21" customFormat="true" ht="13.8" hidden="false" customHeight="false" outlineLevel="0" collapsed="false">
      <c r="F33" s="200"/>
    </row>
    <row r="34" s="21" customFormat="true" ht="13.8" hidden="false" customHeight="false" outlineLevel="0" collapsed="false">
      <c r="F34" s="200"/>
    </row>
    <row r="35" s="21" customFormat="true" ht="13.8" hidden="false" customHeight="false" outlineLevel="0" collapsed="false">
      <c r="F35" s="200"/>
    </row>
    <row r="36" s="21" customFormat="true" ht="13.8" hidden="false" customHeight="false" outlineLevel="0" collapsed="false">
      <c r="F36" s="200"/>
    </row>
    <row r="37" s="21" customFormat="true" ht="13.8" hidden="false" customHeight="false" outlineLevel="0" collapsed="false">
      <c r="F37" s="200"/>
    </row>
    <row r="38" s="21" customFormat="true" ht="13.8" hidden="false" customHeight="false" outlineLevel="0" collapsed="false">
      <c r="F38" s="200"/>
    </row>
    <row r="39" s="21" customFormat="true" ht="13.8" hidden="false" customHeight="false" outlineLevel="0" collapsed="false">
      <c r="F39" s="200"/>
    </row>
    <row r="40" s="21" customFormat="true" ht="13.8" hidden="false" customHeight="false" outlineLevel="0" collapsed="false">
      <c r="F40" s="200"/>
    </row>
    <row r="41" s="21" customFormat="true" ht="13.8" hidden="false" customHeight="false" outlineLevel="0" collapsed="false">
      <c r="F41" s="200"/>
    </row>
    <row r="42" s="21" customFormat="true" ht="13.8" hidden="false" customHeight="false" outlineLevel="0" collapsed="false">
      <c r="F42" s="200"/>
    </row>
    <row r="43" s="21" customFormat="true" ht="13.8" hidden="false" customHeight="false" outlineLevel="0" collapsed="false">
      <c r="F43" s="200"/>
    </row>
    <row r="44" s="21" customFormat="true" ht="13.8" hidden="false" customHeight="false" outlineLevel="0" collapsed="false">
      <c r="F44" s="200"/>
    </row>
    <row r="45" s="21" customFormat="true" ht="13.8" hidden="false" customHeight="false" outlineLevel="0" collapsed="false">
      <c r="F45" s="200"/>
    </row>
    <row r="46" s="21" customFormat="true" ht="13.8" hidden="false" customHeight="false" outlineLevel="0" collapsed="false">
      <c r="F46" s="200"/>
    </row>
    <row r="47" s="21" customFormat="true" ht="13.8" hidden="false" customHeight="false" outlineLevel="0" collapsed="false">
      <c r="F47" s="200"/>
    </row>
    <row r="48" s="21" customFormat="true" ht="13.8" hidden="false" customHeight="false" outlineLevel="0" collapsed="false">
      <c r="F48" s="200"/>
    </row>
    <row r="49" s="21" customFormat="true" ht="13.8" hidden="false" customHeight="false" outlineLevel="0" collapsed="false">
      <c r="F49" s="200"/>
    </row>
    <row r="50" s="21" customFormat="true" ht="13.8" hidden="false" customHeight="false" outlineLevel="0" collapsed="false">
      <c r="F50" s="200"/>
    </row>
    <row r="51" s="21" customFormat="true" ht="13.8" hidden="false" customHeight="false" outlineLevel="0" collapsed="false">
      <c r="F51" s="200"/>
    </row>
    <row r="52" s="21" customFormat="true" ht="13.8" hidden="false" customHeight="false" outlineLevel="0" collapsed="false">
      <c r="F52" s="200"/>
    </row>
    <row r="53" s="21" customFormat="true" ht="13.8" hidden="false" customHeight="false" outlineLevel="0" collapsed="false">
      <c r="F53" s="200"/>
    </row>
    <row r="54" s="21" customFormat="true" ht="13.8" hidden="false" customHeight="false" outlineLevel="0" collapsed="false">
      <c r="F54" s="200"/>
    </row>
    <row r="55" s="21" customFormat="true" ht="13.8" hidden="false" customHeight="false" outlineLevel="0" collapsed="false">
      <c r="F55" s="200"/>
    </row>
    <row r="56" s="21" customFormat="true" ht="13.8" hidden="false" customHeight="false" outlineLevel="0" collapsed="false">
      <c r="F56" s="200"/>
    </row>
    <row r="57" s="21" customFormat="true" ht="13.8" hidden="false" customHeight="false" outlineLevel="0" collapsed="false">
      <c r="F57" s="200"/>
    </row>
    <row r="58" s="21" customFormat="true" ht="13.8" hidden="false" customHeight="false" outlineLevel="0" collapsed="false">
      <c r="F58" s="200"/>
    </row>
    <row r="59" s="21" customFormat="true" ht="13.8" hidden="false" customHeight="false" outlineLevel="0" collapsed="false">
      <c r="F59" s="200"/>
    </row>
    <row r="60" s="21" customFormat="true" ht="13.8" hidden="false" customHeight="false" outlineLevel="0" collapsed="false">
      <c r="F60" s="200"/>
    </row>
    <row r="61" s="21" customFormat="true" ht="13.8" hidden="false" customHeight="false" outlineLevel="0" collapsed="false">
      <c r="F61" s="200"/>
    </row>
    <row r="62" s="21" customFormat="true" ht="13.8" hidden="false" customHeight="false" outlineLevel="0" collapsed="false">
      <c r="F62" s="200"/>
    </row>
    <row r="63" s="21" customFormat="true" ht="13.8" hidden="false" customHeight="false" outlineLevel="0" collapsed="false">
      <c r="F63" s="200"/>
    </row>
    <row r="64" s="21" customFormat="true" ht="13.8" hidden="false" customHeight="false" outlineLevel="0" collapsed="false">
      <c r="F64" s="200"/>
    </row>
    <row r="65" s="21" customFormat="true" ht="13.8" hidden="false" customHeight="false" outlineLevel="0" collapsed="false">
      <c r="F65" s="200"/>
    </row>
    <row r="66" s="21" customFormat="true" ht="13.8" hidden="false" customHeight="false" outlineLevel="0" collapsed="false">
      <c r="F66" s="200"/>
    </row>
    <row r="67" s="21" customFormat="true" ht="13.8" hidden="false" customHeight="false" outlineLevel="0" collapsed="false">
      <c r="F67" s="200"/>
    </row>
    <row r="68" s="21" customFormat="true" ht="13.8" hidden="false" customHeight="false" outlineLevel="0" collapsed="false">
      <c r="F68" s="200"/>
    </row>
    <row r="69" s="21" customFormat="true" ht="13.8" hidden="false" customHeight="false" outlineLevel="0" collapsed="false">
      <c r="F69" s="200"/>
    </row>
    <row r="70" s="21" customFormat="true" ht="13.8" hidden="false" customHeight="false" outlineLevel="0" collapsed="false">
      <c r="F70" s="200"/>
    </row>
    <row r="83" s="21" customFormat="true" ht="13.8" hidden="false" customHeight="false" outlineLevel="0" collapsed="false">
      <c r="F83" s="200"/>
    </row>
    <row r="92" s="21" customFormat="true" ht="13.8" hidden="false" customHeight="false" outlineLevel="0" collapsed="false">
      <c r="F92" s="200"/>
    </row>
    <row r="93" s="21" customFormat="true" ht="13.8" hidden="false" customHeight="false" outlineLevel="0" collapsed="false">
      <c r="F93" s="200"/>
    </row>
    <row r="94" s="21" customFormat="true" ht="13.8" hidden="false" customHeight="false" outlineLevel="0" collapsed="false">
      <c r="F94" s="200"/>
    </row>
    <row r="95" s="21" customFormat="true" ht="13.8" hidden="false" customHeight="false" outlineLevel="0" collapsed="false">
      <c r="F95" s="200"/>
    </row>
    <row r="96" s="21" customFormat="true" ht="13.8" hidden="false" customHeight="false" outlineLevel="0" collapsed="false">
      <c r="F96" s="200"/>
    </row>
    <row r="97" s="21" customFormat="true" ht="13.8" hidden="false" customHeight="false" outlineLevel="0" collapsed="false">
      <c r="F97" s="200"/>
    </row>
    <row r="98" s="21" customFormat="true" ht="13.8" hidden="false" customHeight="false" outlineLevel="0" collapsed="false">
      <c r="F98" s="200"/>
    </row>
    <row r="99" s="21" customFormat="true" ht="13.8" hidden="false" customHeight="false" outlineLevel="0" collapsed="false">
      <c r="F99" s="200"/>
    </row>
    <row r="100" s="21" customFormat="true" ht="13.8" hidden="false" customHeight="false" outlineLevel="0" collapsed="false">
      <c r="F100" s="200"/>
    </row>
    <row r="101" s="21" customFormat="true" ht="13.8" hidden="false" customHeight="false" outlineLevel="0" collapsed="false">
      <c r="F101" s="200"/>
    </row>
    <row r="102" s="21" customFormat="true" ht="13.8" hidden="false" customHeight="false" outlineLevel="0" collapsed="false">
      <c r="F102" s="200"/>
    </row>
    <row r="103" s="21" customFormat="true" ht="13.8" hidden="false" customHeight="false" outlineLevel="0" collapsed="false">
      <c r="F103" s="200"/>
    </row>
    <row r="104" s="21" customFormat="true" ht="13.8" hidden="false" customHeight="false" outlineLevel="0" collapsed="false">
      <c r="F104" s="200"/>
    </row>
    <row r="105" s="21" customFormat="true" ht="13.8" hidden="false" customHeight="false" outlineLevel="0" collapsed="false">
      <c r="F105" s="200"/>
    </row>
    <row r="106" s="21" customFormat="true" ht="13.8" hidden="false" customHeight="false" outlineLevel="0" collapsed="false">
      <c r="F106" s="200"/>
    </row>
    <row r="107" s="21" customFormat="true" ht="13.8" hidden="false" customHeight="false" outlineLevel="0" collapsed="false">
      <c r="F107" s="200"/>
    </row>
    <row r="108" s="21" customFormat="true" ht="13.8" hidden="false" customHeight="false" outlineLevel="0" collapsed="false">
      <c r="F108" s="200"/>
    </row>
    <row r="109" s="21" customFormat="true" ht="13.8" hidden="false" customHeight="false" outlineLevel="0" collapsed="false">
      <c r="F109" s="200"/>
    </row>
    <row r="110" s="21" customFormat="true" ht="13.8" hidden="false" customHeight="false" outlineLevel="0" collapsed="false">
      <c r="F110" s="200"/>
    </row>
    <row r="111" s="21" customFormat="true" ht="13.8" hidden="false" customHeight="false" outlineLevel="0" collapsed="false">
      <c r="F111" s="200"/>
    </row>
    <row r="112" s="21" customFormat="true" ht="13.8" hidden="false" customHeight="false" outlineLevel="0" collapsed="false">
      <c r="F112" s="200"/>
    </row>
    <row r="113" s="21" customFormat="true" ht="13.8" hidden="false" customHeight="false" outlineLevel="0" collapsed="false">
      <c r="F113" s="200"/>
    </row>
    <row r="114" s="21" customFormat="true" ht="13.8" hidden="false" customHeight="false" outlineLevel="0" collapsed="false">
      <c r="F114" s="200"/>
    </row>
    <row r="115" s="21" customFormat="true" ht="13.8" hidden="false" customHeight="false" outlineLevel="0" collapsed="false">
      <c r="F115" s="200"/>
    </row>
    <row r="116" s="21" customFormat="true" ht="13.8" hidden="false" customHeight="false" outlineLevel="0" collapsed="false">
      <c r="F116" s="200"/>
    </row>
    <row r="117" s="21" customFormat="true" ht="13.8" hidden="false" customHeight="false" outlineLevel="0" collapsed="false">
      <c r="F117" s="200"/>
    </row>
    <row r="118" s="21" customFormat="true" ht="13.8" hidden="false" customHeight="false" outlineLevel="0" collapsed="false">
      <c r="F118" s="200"/>
    </row>
    <row r="119" s="21" customFormat="true" ht="13.8" hidden="false" customHeight="false" outlineLevel="0" collapsed="false">
      <c r="F119" s="200"/>
    </row>
    <row r="120" s="21" customFormat="true" ht="13.8" hidden="false" customHeight="false" outlineLevel="0" collapsed="false">
      <c r="F120" s="200"/>
    </row>
    <row r="121" s="21" customFormat="true" ht="13.8" hidden="false" customHeight="false" outlineLevel="0" collapsed="false">
      <c r="F121" s="200"/>
    </row>
    <row r="122" s="21" customFormat="true" ht="13.8" hidden="false" customHeight="false" outlineLevel="0" collapsed="false">
      <c r="F122" s="200"/>
    </row>
    <row r="123" s="21" customFormat="true" ht="13.8" hidden="false" customHeight="false" outlineLevel="0" collapsed="false">
      <c r="F123" s="200"/>
    </row>
    <row r="124" s="21" customFormat="true" ht="13.8" hidden="false" customHeight="false" outlineLevel="0" collapsed="false">
      <c r="F124" s="200"/>
    </row>
    <row r="125" s="21" customFormat="true" ht="13.8" hidden="false" customHeight="false" outlineLevel="0" collapsed="false">
      <c r="F125" s="200"/>
    </row>
    <row r="126" s="21" customFormat="true" ht="13.8" hidden="false" customHeight="false" outlineLevel="0" collapsed="false">
      <c r="F126" s="200"/>
    </row>
    <row r="127" s="21" customFormat="true" ht="13.8" hidden="false" customHeight="false" outlineLevel="0" collapsed="false">
      <c r="F127" s="200"/>
    </row>
    <row r="128" s="21" customFormat="true" ht="13.8" hidden="false" customHeight="false" outlineLevel="0" collapsed="false">
      <c r="F128" s="200"/>
    </row>
    <row r="129" s="21" customFormat="true" ht="13.8" hidden="false" customHeight="false" outlineLevel="0" collapsed="false">
      <c r="F129" s="200"/>
    </row>
    <row r="130" s="21" customFormat="true" ht="13.8" hidden="false" customHeight="false" outlineLevel="0" collapsed="false">
      <c r="F130" s="200"/>
    </row>
    <row r="131" s="21" customFormat="true" ht="13.8" hidden="false" customHeight="false" outlineLevel="0" collapsed="false">
      <c r="F131" s="200"/>
    </row>
    <row r="132" s="21" customFormat="true" ht="13.8" hidden="false" customHeight="false" outlineLevel="0" collapsed="false">
      <c r="F132" s="200"/>
    </row>
    <row r="133" s="21" customFormat="true" ht="13.8" hidden="false" customHeight="false" outlineLevel="0" collapsed="false">
      <c r="F133" s="200"/>
    </row>
    <row r="134" s="21" customFormat="true" ht="13.8" hidden="false" customHeight="false" outlineLevel="0" collapsed="false">
      <c r="F134" s="200"/>
    </row>
    <row r="135" s="21" customFormat="true" ht="13.8" hidden="false" customHeight="false" outlineLevel="0" collapsed="false">
      <c r="F135" s="200"/>
    </row>
    <row r="137" s="21" customFormat="true" ht="13.8" hidden="false" customHeight="false" outlineLevel="0" collapsed="false">
      <c r="F137" s="200"/>
    </row>
    <row r="138" s="21" customFormat="true" ht="13.8" hidden="false" customHeight="false" outlineLevel="0" collapsed="false">
      <c r="F138" s="20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false"/>
  </sheetPr>
  <dimension ref="A1:I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9" topLeftCell="P31" activePane="bottomRight" state="frozen"/>
      <selection pane="topLeft" activeCell="A1" activeCellId="0" sqref="A1"/>
      <selection pane="topRight" activeCell="P1" activeCellId="0" sqref="P1"/>
      <selection pane="bottomLeft" activeCell="A31" activeCellId="0" sqref="A31"/>
      <selection pane="bottomRight" activeCell="Y21" activeCellId="0" sqref="Y21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7" min="27" style="92" width="14.85"/>
    <col collapsed="false" customWidth="true" hidden="false" outlineLevel="0" max="28" min="28" style="92" width="14.28"/>
    <col collapsed="false" customWidth="true" hidden="false" outlineLevel="0" max="29" min="29" style="95" width="17.15"/>
    <col collapsed="false" customWidth="true" hidden="false" outlineLevel="0" max="30" min="30" style="90" width="9.7"/>
    <col collapsed="false" customWidth="true" hidden="false" outlineLevel="0" max="31" min="31" style="90" width="27.12"/>
    <col collapsed="false" customWidth="true" hidden="false" outlineLevel="0" max="32" min="32" style="90" width="24.28"/>
    <col collapsed="false" customWidth="true" hidden="false" outlineLevel="0" max="38" min="33" style="90" width="11.99"/>
    <col collapsed="false" customWidth="false" hidden="false" outlineLevel="0" max="39" min="39" style="90" width="11.43"/>
    <col collapsed="false" customWidth="true" hidden="false" outlineLevel="0" max="40" min="40" style="90" width="11.99"/>
    <col collapsed="false" customWidth="true" hidden="false" outlineLevel="0" max="41" min="41" style="96" width="17.42"/>
    <col collapsed="false" customWidth="true" hidden="false" outlineLevel="0" max="43" min="42" style="96" width="22.11"/>
    <col collapsed="false" customWidth="true" hidden="false" outlineLevel="0" max="44" min="44" style="96" width="42.03"/>
    <col collapsed="false" customWidth="false" hidden="false" outlineLevel="0" max="254" min="45" style="90" width="11.43"/>
    <col collapsed="false" customWidth="true" hidden="false" outlineLevel="0" max="16384" min="16380" style="21" width="11.53"/>
  </cols>
  <sheetData>
    <row r="1" customFormat="fals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8"/>
      <c r="AE1" s="98"/>
      <c r="AF1" s="98"/>
      <c r="AG1" s="98"/>
      <c r="AH1" s="98"/>
      <c r="AI1" s="98"/>
      <c r="AJ1" s="98"/>
      <c r="AK1" s="98"/>
      <c r="AL1" s="98"/>
      <c r="AM1" s="98"/>
      <c r="AO1" s="99"/>
      <c r="AP1" s="99"/>
      <c r="AQ1" s="99"/>
      <c r="AR1" s="99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  <c r="IB1" s="98"/>
      <c r="IC1" s="98"/>
      <c r="ID1" s="98"/>
      <c r="IE1" s="98"/>
      <c r="IF1" s="98"/>
      <c r="IG1" s="98"/>
      <c r="IH1" s="98"/>
      <c r="II1" s="98"/>
      <c r="IJ1" s="98"/>
      <c r="IK1" s="98"/>
      <c r="IL1" s="98"/>
      <c r="IM1" s="98"/>
      <c r="IN1" s="98"/>
      <c r="IO1" s="98"/>
      <c r="IP1" s="98"/>
      <c r="IQ1" s="98"/>
      <c r="IR1" s="98"/>
      <c r="IS1" s="98"/>
      <c r="IT1" s="98"/>
    </row>
    <row r="2" customFormat="false" ht="13.8" hidden="false" customHeight="false" outlineLevel="0" collapsed="false">
      <c r="A2" s="100"/>
      <c r="B2" s="232"/>
      <c r="C2" s="233" t="s">
        <v>138</v>
      </c>
      <c r="D2" s="234" t="n">
        <f aca="false">(264200/173.33)*8</f>
        <v>12194.0806553972</v>
      </c>
      <c r="E2" s="235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</row>
    <row r="3" customFormat="false" ht="13.8" hidden="false" customHeight="false" outlineLevel="0" collapsed="false">
      <c r="A3" s="103"/>
      <c r="B3" s="104" t="n">
        <f aca="false">(0/173.33)*F9</f>
        <v>0</v>
      </c>
      <c r="C3" s="236" t="n">
        <v>650000</v>
      </c>
      <c r="D3" s="104" t="n">
        <f aca="false">(650000/173.33)*F9</f>
        <v>1125.02163503144</v>
      </c>
      <c r="E3" s="23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237" t="n">
        <f aca="false">(902400/173.33)*F9</f>
        <v>1561.87618992673</v>
      </c>
      <c r="L3" s="237" t="n">
        <f aca="false">(902400/173.33)*G9</f>
        <v>2603.12698321122</v>
      </c>
      <c r="M3" s="237" t="n">
        <f aca="false">(902400/173.33)*H9</f>
        <v>5206.25396642243</v>
      </c>
      <c r="N3" s="237" t="n">
        <f aca="false">(902400/173.33)*I9</f>
        <v>6768.13015634916</v>
      </c>
      <c r="O3" s="237" t="n">
        <f aca="false">(902400/173.33)*J9</f>
        <v>7809.38094963365</v>
      </c>
      <c r="P3" s="237"/>
      <c r="Q3" s="105"/>
      <c r="R3" s="105"/>
      <c r="S3" s="105"/>
      <c r="T3" s="105"/>
      <c r="U3" s="105"/>
      <c r="V3" s="105"/>
      <c r="W3" s="105"/>
      <c r="X3" s="105"/>
      <c r="Y3" s="108"/>
      <c r="Z3" s="105"/>
      <c r="AA3" s="105"/>
      <c r="AB3" s="105"/>
      <c r="AC3" s="108"/>
    </row>
    <row r="4" customFormat="false" ht="13.8" hidden="false" customHeight="false" outlineLevel="0" collapsed="false">
      <c r="A4" s="91"/>
      <c r="B4" s="104" t="n">
        <f aca="false">(0/173.33)*G9</f>
        <v>0</v>
      </c>
      <c r="C4" s="105"/>
      <c r="D4" s="104" t="n">
        <f aca="false">(650000/173.33)*G9</f>
        <v>1875.03605838574</v>
      </c>
      <c r="E4" s="23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237" t="n">
        <f aca="false">(1300000/173.33)*F9</f>
        <v>2250.04327006289</v>
      </c>
      <c r="L4" s="237" t="n">
        <f aca="false">(667000/173.33)*G9</f>
        <v>1924.07546298967</v>
      </c>
      <c r="M4" s="237" t="n">
        <f aca="false">(667000/173.33)*H9</f>
        <v>3848.15092597935</v>
      </c>
      <c r="N4" s="237" t="n">
        <f aca="false">(667000/173.33)*I9</f>
        <v>5002.59620377315</v>
      </c>
      <c r="O4" s="237" t="n">
        <f aca="false">(667000/173.33)*J9</f>
        <v>5772.22638896902</v>
      </c>
      <c r="P4" s="237"/>
      <c r="Q4" s="105"/>
      <c r="R4" s="105"/>
      <c r="S4" s="105"/>
      <c r="T4" s="105"/>
      <c r="U4" s="105"/>
      <c r="V4" s="105"/>
      <c r="W4" s="105"/>
      <c r="X4" s="105"/>
      <c r="Y4" s="108"/>
      <c r="Z4" s="105"/>
      <c r="AA4" s="105"/>
      <c r="AB4" s="105"/>
      <c r="AC4" s="108"/>
    </row>
    <row r="5" customFormat="false" ht="13.8" hidden="false" customHeight="false" outlineLevel="0" collapsed="false">
      <c r="A5" s="105"/>
      <c r="B5" s="104" t="n">
        <f aca="false">(0/173.33)*H9</f>
        <v>0</v>
      </c>
      <c r="C5" s="91"/>
      <c r="D5" s="104" t="n">
        <f aca="false">(650000/173.33)*H9</f>
        <v>3750.07211677148</v>
      </c>
      <c r="E5" s="236" t="s">
        <v>265</v>
      </c>
      <c r="F5" s="92" t="n">
        <f aca="false">(300000/173.33)*F9</f>
        <v>519.240754629897</v>
      </c>
      <c r="G5" s="92" t="n">
        <f aca="false">(300000/173.33)*G9</f>
        <v>865.401257716495</v>
      </c>
      <c r="H5" s="92" t="n">
        <f aca="false">(300000/173.33)*H9</f>
        <v>1730.80251543299</v>
      </c>
      <c r="I5" s="92" t="n">
        <f aca="false">(300000/173.33)*I9</f>
        <v>2250.04327006289</v>
      </c>
      <c r="J5" s="92" t="n">
        <f aca="false">(300000/173.33)*J9</f>
        <v>2596.20377314948</v>
      </c>
      <c r="K5" s="237" t="n">
        <f aca="false">(300000/173.33)*F9</f>
        <v>519.240754629897</v>
      </c>
      <c r="L5" s="237" t="n">
        <f aca="false">(1300000/173.33)*G9</f>
        <v>3750.07211677148</v>
      </c>
      <c r="M5" s="237" t="n">
        <f aca="false">(1300000/173.33)*H9</f>
        <v>7500.14423354295</v>
      </c>
      <c r="N5" s="237" t="n">
        <f aca="false">(1300000/173.33)*I9</f>
        <v>9750.18750360584</v>
      </c>
      <c r="O5" s="237" t="n">
        <f aca="false">(1300000/173.33)*J9</f>
        <v>11250.2163503144</v>
      </c>
      <c r="P5" s="237"/>
      <c r="Q5" s="105"/>
      <c r="R5" s="105"/>
      <c r="S5" s="105"/>
      <c r="T5" s="105"/>
      <c r="U5" s="105"/>
      <c r="V5" s="105"/>
      <c r="W5" s="105"/>
      <c r="X5" s="105"/>
      <c r="Y5" s="108"/>
      <c r="Z5" s="105"/>
      <c r="AA5" s="105"/>
      <c r="AB5" s="105"/>
      <c r="AC5" s="108"/>
    </row>
    <row r="6" customFormat="false" ht="13.8" hidden="false" customHeight="false" outlineLevel="0" collapsed="false">
      <c r="A6" s="105"/>
      <c r="B6" s="104" t="n">
        <f aca="false">(0/173.33)*I9</f>
        <v>0</v>
      </c>
      <c r="C6" s="91"/>
      <c r="D6" s="104" t="n">
        <f aca="false">(650000/173.33)*I9</f>
        <v>4875.09375180292</v>
      </c>
      <c r="E6" s="23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237" t="n">
        <f aca="false">(1200000/173.33)*F9</f>
        <v>2076.96301851959</v>
      </c>
      <c r="L6" s="237" t="n">
        <f aca="false">(1200000/173.33)*G9</f>
        <v>3461.60503086598</v>
      </c>
      <c r="M6" s="237" t="n">
        <f aca="false">(1200000/173.33)*H9</f>
        <v>6923.21006173196</v>
      </c>
      <c r="N6" s="237" t="n">
        <f aca="false">(1200000/173.33)*I9</f>
        <v>9000.17308025154</v>
      </c>
      <c r="O6" s="237" t="n">
        <f aca="false">(1200000/173.33)*J9</f>
        <v>10384.8150925979</v>
      </c>
      <c r="P6" s="237"/>
      <c r="Q6" s="105"/>
      <c r="R6" s="105"/>
      <c r="S6" s="105"/>
      <c r="T6" s="105"/>
      <c r="U6" s="105"/>
      <c r="V6" s="105"/>
      <c r="W6" s="105"/>
      <c r="X6" s="105"/>
      <c r="Y6" s="108"/>
      <c r="Z6" s="111"/>
      <c r="AA6" s="105"/>
      <c r="AB6" s="105"/>
      <c r="AC6" s="108"/>
    </row>
    <row r="7" customFormat="false" ht="13.8" hidden="false" customHeight="false" outlineLevel="0" collapsed="false">
      <c r="B7" s="112" t="n">
        <f aca="false">(0/173.33)*J9</f>
        <v>0</v>
      </c>
      <c r="D7" s="112" t="n">
        <f aca="false">(650000/173.33)*J9</f>
        <v>5625.10817515721</v>
      </c>
      <c r="E7" s="238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M7" s="92"/>
      <c r="O7" s="92"/>
      <c r="P7" s="92"/>
      <c r="R7" s="114"/>
      <c r="Y7" s="95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266</v>
      </c>
      <c r="AB8" s="117" t="s">
        <v>159</v>
      </c>
      <c r="AC8" s="128" t="s">
        <v>160</v>
      </c>
      <c r="AD8" s="129" t="s">
        <v>161</v>
      </c>
      <c r="AE8" s="129" t="s">
        <v>162</v>
      </c>
      <c r="AF8" s="130" t="s">
        <v>163</v>
      </c>
      <c r="AG8" s="239" t="s">
        <v>164</v>
      </c>
      <c r="AH8" s="239" t="s">
        <v>165</v>
      </c>
      <c r="AI8" s="239" t="s">
        <v>166</v>
      </c>
      <c r="AJ8" s="239" t="s">
        <v>167</v>
      </c>
      <c r="AK8" s="239" t="s">
        <v>168</v>
      </c>
    </row>
    <row r="9" customFormat="false" ht="23.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51" t="s">
        <v>267</v>
      </c>
      <c r="AB9" s="134" t="s">
        <v>188</v>
      </c>
      <c r="AC9" s="152" t="s">
        <v>189</v>
      </c>
      <c r="AD9" s="153" t="s">
        <v>190</v>
      </c>
      <c r="AE9" s="153"/>
      <c r="AF9" s="154" t="s">
        <v>191</v>
      </c>
      <c r="AG9" s="155" t="n">
        <v>0.3</v>
      </c>
      <c r="AH9" s="155" t="n">
        <v>0.5</v>
      </c>
      <c r="AI9" s="155" t="n">
        <v>1</v>
      </c>
      <c r="AJ9" s="155" t="n">
        <v>1.3</v>
      </c>
      <c r="AK9" s="155" t="n">
        <v>1.5</v>
      </c>
      <c r="AL9" s="156" t="s">
        <v>192</v>
      </c>
      <c r="AM9" s="156" t="s">
        <v>193</v>
      </c>
      <c r="AN9" s="156" t="s">
        <v>194</v>
      </c>
      <c r="AO9" s="156" t="s">
        <v>195</v>
      </c>
      <c r="AP9" s="240" t="s">
        <v>268</v>
      </c>
      <c r="AQ9" s="157" t="s">
        <v>196</v>
      </c>
      <c r="AR9" s="156" t="s">
        <v>197</v>
      </c>
      <c r="AS9" s="179" t="s">
        <v>269</v>
      </c>
    </row>
    <row r="10" customFormat="false" ht="22.35" hidden="false" customHeight="true" outlineLevel="0" collapsed="false">
      <c r="A10" s="158" t="s">
        <v>270</v>
      </c>
      <c r="B10" s="115" t="s">
        <v>199</v>
      </c>
      <c r="C10" s="159"/>
      <c r="D10" s="160" t="n">
        <v>30</v>
      </c>
      <c r="E10" s="165" t="n">
        <f aca="false">C10</f>
        <v>0</v>
      </c>
      <c r="F10" s="162" t="n">
        <f aca="false">F$7*AG10</f>
        <v>0</v>
      </c>
      <c r="G10" s="162" t="n">
        <f aca="false">G$7*AH10</f>
        <v>0</v>
      </c>
      <c r="H10" s="162" t="n">
        <f aca="false">H$7*AI10</f>
        <v>0</v>
      </c>
      <c r="I10" s="162" t="n">
        <f aca="false">I$7*AJ10</f>
        <v>0</v>
      </c>
      <c r="J10" s="162" t="n">
        <f aca="false">J$7*AK10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/>
      <c r="S10" s="167" t="n">
        <v>2</v>
      </c>
      <c r="T10" s="165" t="n">
        <f aca="false">SUM(E10:R10)</f>
        <v>0</v>
      </c>
      <c r="U10" s="165" t="n">
        <f aca="false">IF(T10&lt;=0,0,IF(T10*1%&lt;=262680*8*1%,T10*1%,262680*8*1%))</f>
        <v>0</v>
      </c>
      <c r="V10" s="165" t="n">
        <f aca="false">IF(T10&lt;=0,0,IF(T10*1%&lt;=262680*8*1%,T10*1%,262680*8*1%))*0</f>
        <v>0</v>
      </c>
      <c r="W10" s="165" t="n">
        <f aca="false">T10-U10-V10</f>
        <v>0</v>
      </c>
      <c r="X10" s="165"/>
      <c r="Y10" s="169"/>
      <c r="Z10" s="165" t="n">
        <f aca="false">MAX(3000,0+MIN(MAX(0,W10-350000),50000)*5%+MIN(MAX(0,W10-400000),100000)*10%+MIN(MAX(0,W10-500000),100000)*15%+MAX(0,W10-600000)*20%-X10)</f>
        <v>3000</v>
      </c>
      <c r="AA10" s="169"/>
      <c r="AB10" s="165" t="n">
        <f aca="false">Y10+U10+V10+Z10+AA10</f>
        <v>3000</v>
      </c>
      <c r="AC10" s="169" t="n">
        <f aca="false">ROUND(FLOOR(T10-AB10,0.01),-2)</f>
        <v>-3000</v>
      </c>
      <c r="AD10" s="179" t="s">
        <v>200</v>
      </c>
      <c r="AE10" s="171"/>
      <c r="AF10" s="171"/>
      <c r="AG10" s="172"/>
      <c r="AH10" s="172"/>
      <c r="AI10" s="172"/>
      <c r="AJ10" s="172"/>
      <c r="AK10" s="172"/>
      <c r="AL10" s="165" t="s">
        <v>271</v>
      </c>
      <c r="AM10" s="165" t="s">
        <v>272</v>
      </c>
      <c r="AN10" s="173" t="s">
        <v>201</v>
      </c>
      <c r="AO10" s="241" t="s">
        <v>202</v>
      </c>
      <c r="AP10" s="242" t="s">
        <v>273</v>
      </c>
      <c r="AQ10" s="175" t="n">
        <v>43556</v>
      </c>
      <c r="AR10" s="174" t="s">
        <v>203</v>
      </c>
      <c r="AS10" s="179" t="n">
        <v>1</v>
      </c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</row>
    <row r="11" customFormat="false" ht="19.5" hidden="false" customHeight="true" outlineLevel="0" collapsed="false">
      <c r="A11" s="176" t="s">
        <v>274</v>
      </c>
      <c r="B11" s="115" t="s">
        <v>205</v>
      </c>
      <c r="C11" s="177"/>
      <c r="D11" s="160" t="n">
        <v>30</v>
      </c>
      <c r="E11" s="165" t="n">
        <f aca="false">C11</f>
        <v>0</v>
      </c>
      <c r="F11" s="162" t="n">
        <f aca="false">F$5*AG11</f>
        <v>0</v>
      </c>
      <c r="G11" s="162" t="n">
        <f aca="false">G$5*AH11</f>
        <v>0</v>
      </c>
      <c r="H11" s="162" t="n">
        <f aca="false">H$5*AI11</f>
        <v>0</v>
      </c>
      <c r="I11" s="162" t="n">
        <f aca="false">I$5*AJ11</f>
        <v>0</v>
      </c>
      <c r="J11" s="162" t="n">
        <f aca="false">J$5*AK11</f>
        <v>0</v>
      </c>
      <c r="K11" s="163" t="n">
        <v>0</v>
      </c>
      <c r="L11" s="164" t="n">
        <v>0</v>
      </c>
      <c r="M11" s="165"/>
      <c r="N11" s="243"/>
      <c r="O11" s="165"/>
      <c r="P11" s="165"/>
      <c r="Q11" s="166"/>
      <c r="R11" s="166"/>
      <c r="S11" s="167" t="n">
        <v>3</v>
      </c>
      <c r="T11" s="165" t="n">
        <f aca="false">SUM(E11:R11)</f>
        <v>0</v>
      </c>
      <c r="U11" s="165" t="n">
        <f aca="false">IF(T11&lt;=0,0,IF(T11*1%&lt;=262680*8*1%,T11*1%,262680*8*1%))</f>
        <v>0</v>
      </c>
      <c r="V11" s="165" t="n">
        <f aca="false">IF(T11&lt;=0,0,IF(T11*1%&lt;=262680*8*1%,T11*1%,262680*8*1%))</f>
        <v>0</v>
      </c>
      <c r="W11" s="165" t="n">
        <f aca="false">T11-U11-V11</f>
        <v>0</v>
      </c>
      <c r="X11" s="165"/>
      <c r="Y11" s="169"/>
      <c r="Z11" s="165" t="n">
        <f aca="false">MAX(3000,0+MIN(MAX(0,W11-350000),50000)*5%+MIN(MAX(0,W11-400000),100000)*10%+MIN(MAX(0,W11-500000),100000)*15%+MAX(0,W11-600000)*20%-X11)</f>
        <v>3000</v>
      </c>
      <c r="AA11" s="169"/>
      <c r="AB11" s="165" t="n">
        <f aca="false">Y11+U11+V11+Z11+AA11</f>
        <v>3000</v>
      </c>
      <c r="AC11" s="169" t="n">
        <f aca="false">ROUND(FLOOR(T11-AB11,0.01),-2)</f>
        <v>-3000</v>
      </c>
      <c r="AD11" s="179" t="s">
        <v>200</v>
      </c>
      <c r="AE11" s="171"/>
      <c r="AF11" s="180"/>
      <c r="AG11" s="172" t="n">
        <v>0</v>
      </c>
      <c r="AH11" s="172" t="n">
        <v>0</v>
      </c>
      <c r="AI11" s="172" t="n">
        <v>0</v>
      </c>
      <c r="AJ11" s="172" t="n">
        <v>0</v>
      </c>
      <c r="AK11" s="172" t="n">
        <v>0</v>
      </c>
      <c r="AL11" s="165" t="s">
        <v>275</v>
      </c>
      <c r="AM11" s="165" t="s">
        <v>276</v>
      </c>
      <c r="AN11" s="173" t="s">
        <v>206</v>
      </c>
      <c r="AO11" s="241" t="s">
        <v>228</v>
      </c>
      <c r="AP11" s="242" t="s">
        <v>277</v>
      </c>
      <c r="AQ11" s="175" t="n">
        <v>43556</v>
      </c>
      <c r="AR11" s="174" t="s">
        <v>208</v>
      </c>
      <c r="AS11" s="179" t="n">
        <v>2</v>
      </c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</row>
    <row r="12" customFormat="false" ht="19.5" hidden="false" customHeight="true" outlineLevel="0" collapsed="false">
      <c r="A12" s="158" t="s">
        <v>278</v>
      </c>
      <c r="B12" s="115" t="s">
        <v>210</v>
      </c>
      <c r="C12" s="165"/>
      <c r="D12" s="160" t="n">
        <v>30</v>
      </c>
      <c r="E12" s="165" t="n">
        <f aca="false">C12</f>
        <v>0</v>
      </c>
      <c r="F12" s="162" t="n">
        <f aca="false">F$7*AG12</f>
        <v>0</v>
      </c>
      <c r="G12" s="162" t="n">
        <f aca="false">G$7*AH12</f>
        <v>0</v>
      </c>
      <c r="H12" s="162" t="n">
        <f aca="false">H$7*AI12</f>
        <v>0</v>
      </c>
      <c r="I12" s="162" t="n">
        <f aca="false">I$7*AJ12</f>
        <v>0</v>
      </c>
      <c r="J12" s="162" t="n">
        <f aca="false">J$7*AK12</f>
        <v>0</v>
      </c>
      <c r="K12" s="163" t="n">
        <v>0</v>
      </c>
      <c r="L12" s="164" t="n">
        <v>0</v>
      </c>
      <c r="M12" s="165"/>
      <c r="N12" s="165"/>
      <c r="O12" s="165"/>
      <c r="P12" s="165"/>
      <c r="Q12" s="165"/>
      <c r="R12" s="165"/>
      <c r="S12" s="167" t="n">
        <v>2</v>
      </c>
      <c r="T12" s="165" t="n">
        <f aca="false">SUM(E12:R12)</f>
        <v>0</v>
      </c>
      <c r="U12" s="165" t="n">
        <f aca="false">IF(T12&lt;=0,0,IF(T12*1%&lt;=262680*8*1%,T12*1%,262680*8*1%))</f>
        <v>0</v>
      </c>
      <c r="V12" s="165" t="n">
        <f aca="false">IF(T12&lt;=0,0,IF(T12*1%&lt;=262680*8*1%,T12*1%,262680*8*1%))</f>
        <v>0</v>
      </c>
      <c r="W12" s="165" t="n">
        <f aca="false">T12-U12-V12</f>
        <v>0</v>
      </c>
      <c r="X12" s="165"/>
      <c r="Y12" s="169"/>
      <c r="Z12" s="165" t="n">
        <f aca="false">MAX(3000,0+MIN(MAX(0,W12-350000),50000)*5%+MIN(MAX(0,W12-400000),100000)*10%+MIN(MAX(0,W12-500000),100000)*15%+MAX(0,W12-600000)*20%-X12)</f>
        <v>3000</v>
      </c>
      <c r="AA12" s="169"/>
      <c r="AB12" s="165" t="n">
        <f aca="false">Y12+U12+V12+Z12+AA12</f>
        <v>3000</v>
      </c>
      <c r="AC12" s="169" t="n">
        <f aca="false">ROUND(FLOOR(T12-AB12,0.01),-2)</f>
        <v>-3000</v>
      </c>
      <c r="AD12" s="179" t="s">
        <v>200</v>
      </c>
      <c r="AE12" s="171"/>
      <c r="AF12" s="180"/>
      <c r="AG12" s="172" t="n">
        <v>0</v>
      </c>
      <c r="AH12" s="172" t="n">
        <v>0</v>
      </c>
      <c r="AI12" s="172" t="n">
        <v>0</v>
      </c>
      <c r="AJ12" s="172" t="n">
        <v>0</v>
      </c>
      <c r="AK12" s="172" t="n">
        <v>0</v>
      </c>
      <c r="AL12" s="165" t="s">
        <v>279</v>
      </c>
      <c r="AM12" s="165" t="s">
        <v>280</v>
      </c>
      <c r="AN12" s="173" t="s">
        <v>211</v>
      </c>
      <c r="AO12" s="241" t="s">
        <v>281</v>
      </c>
      <c r="AP12" s="242" t="s">
        <v>282</v>
      </c>
      <c r="AQ12" s="175" t="n">
        <v>43556</v>
      </c>
      <c r="AR12" s="174" t="s">
        <v>212</v>
      </c>
      <c r="AS12" s="179" t="n">
        <v>3</v>
      </c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</row>
    <row r="13" customFormat="false" ht="19.5" hidden="false" customHeight="true" outlineLevel="0" collapsed="false">
      <c r="A13" s="158" t="s">
        <v>283</v>
      </c>
      <c r="B13" s="115" t="s">
        <v>214</v>
      </c>
      <c r="C13" s="159"/>
      <c r="D13" s="160" t="n">
        <v>30</v>
      </c>
      <c r="E13" s="165" t="n">
        <f aca="false">C13</f>
        <v>0</v>
      </c>
      <c r="F13" s="162" t="n">
        <f aca="false">F$2*AG13</f>
        <v>0</v>
      </c>
      <c r="G13" s="162" t="n">
        <f aca="false">G$2*AH13</f>
        <v>0</v>
      </c>
      <c r="H13" s="162" t="n">
        <f aca="false">H$2*AI13</f>
        <v>0</v>
      </c>
      <c r="I13" s="162" t="n">
        <f aca="false">I$2*AJ13</f>
        <v>0</v>
      </c>
      <c r="J13" s="162" t="n">
        <f aca="false">J$2*AK13</f>
        <v>0</v>
      </c>
      <c r="K13" s="163" t="n">
        <v>0</v>
      </c>
      <c r="L13" s="164" t="n">
        <v>0</v>
      </c>
      <c r="M13" s="165"/>
      <c r="N13" s="165"/>
      <c r="O13" s="165"/>
      <c r="P13" s="165"/>
      <c r="Q13" s="166"/>
      <c r="R13" s="165"/>
      <c r="S13" s="167" t="n">
        <v>2</v>
      </c>
      <c r="T13" s="165" t="n">
        <f aca="false">SUM(E13:R13)</f>
        <v>0</v>
      </c>
      <c r="U13" s="165" t="n">
        <f aca="false">IF(T13&lt;=0,0,IF(T13*1%&lt;=262680*8*1%,T13*1%,262680*8*1%))</f>
        <v>0</v>
      </c>
      <c r="V13" s="165" t="n">
        <f aca="false">IF(T13&lt;=0,0,IF(T13*1%&lt;=262680*8*1%,T13*1%,262680*8*1%))</f>
        <v>0</v>
      </c>
      <c r="W13" s="165" t="n">
        <f aca="false">T13-U13-V13</f>
        <v>0</v>
      </c>
      <c r="X13" s="165"/>
      <c r="Y13" s="169"/>
      <c r="Z13" s="165" t="n">
        <f aca="false">MAX(3000,0+MIN(MAX(0,W13-350000),50000)*5%+MIN(MAX(0,W13-400000),100000)*10%+MIN(MAX(0,W13-500000),100000)*15%+MAX(0,W13-600000)*20%-X13)</f>
        <v>3000</v>
      </c>
      <c r="AA13" s="169"/>
      <c r="AB13" s="165" t="n">
        <f aca="false">Y13+U13+V13+Z13+AA13</f>
        <v>3000</v>
      </c>
      <c r="AC13" s="169" t="n">
        <f aca="false">ROUND(FLOOR(T13-AB13,0.01),-2)</f>
        <v>-3000</v>
      </c>
      <c r="AD13" s="179" t="s">
        <v>200</v>
      </c>
      <c r="AE13" s="171"/>
      <c r="AF13" s="180"/>
      <c r="AG13" s="172" t="n">
        <v>0</v>
      </c>
      <c r="AH13" s="172" t="n">
        <v>0</v>
      </c>
      <c r="AI13" s="172" t="n">
        <v>0</v>
      </c>
      <c r="AJ13" s="172" t="n">
        <v>0</v>
      </c>
      <c r="AK13" s="172" t="n">
        <v>0</v>
      </c>
      <c r="AL13" s="165" t="s">
        <v>284</v>
      </c>
      <c r="AM13" s="165" t="s">
        <v>285</v>
      </c>
      <c r="AN13" s="173" t="s">
        <v>215</v>
      </c>
      <c r="AO13" s="241" t="s">
        <v>286</v>
      </c>
      <c r="AP13" s="242" t="s">
        <v>287</v>
      </c>
      <c r="AQ13" s="175" t="n">
        <v>43556</v>
      </c>
      <c r="AR13" s="174" t="s">
        <v>216</v>
      </c>
      <c r="AS13" s="179" t="n">
        <v>4</v>
      </c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</row>
    <row r="14" customFormat="false" ht="19.5" hidden="false" customHeight="true" outlineLevel="0" collapsed="false">
      <c r="A14" s="176" t="s">
        <v>288</v>
      </c>
      <c r="B14" s="115" t="s">
        <v>218</v>
      </c>
      <c r="C14" s="177"/>
      <c r="D14" s="160" t="n">
        <v>30</v>
      </c>
      <c r="E14" s="165" t="n">
        <f aca="false">C14</f>
        <v>0</v>
      </c>
      <c r="F14" s="162" t="n">
        <f aca="false">F$5*AG14</f>
        <v>0</v>
      </c>
      <c r="G14" s="162" t="n">
        <f aca="false">G$5*AH14</f>
        <v>0</v>
      </c>
      <c r="H14" s="162" t="n">
        <f aca="false">H$5*AI14</f>
        <v>0</v>
      </c>
      <c r="I14" s="162" t="n">
        <f aca="false">I$5*AJ14</f>
        <v>0</v>
      </c>
      <c r="J14" s="162" t="n">
        <f aca="false">J$5*AK14</f>
        <v>0</v>
      </c>
      <c r="K14" s="163" t="n">
        <v>0</v>
      </c>
      <c r="L14" s="164" t="n">
        <v>0</v>
      </c>
      <c r="M14" s="165"/>
      <c r="N14" s="243"/>
      <c r="O14" s="165"/>
      <c r="P14" s="165"/>
      <c r="Q14" s="166"/>
      <c r="R14" s="166"/>
      <c r="S14" s="167" t="n">
        <v>1</v>
      </c>
      <c r="T14" s="165" t="n">
        <f aca="false">SUM(E14:R14)</f>
        <v>0</v>
      </c>
      <c r="U14" s="165" t="n">
        <f aca="false">IF(T14&lt;=0,0,IF(T14*1%&lt;=262680*8*1%,T14*1%,262680*8*1%))</f>
        <v>0</v>
      </c>
      <c r="V14" s="165" t="n">
        <f aca="false">IF(T14&lt;=0,0,IF(T14*1%&lt;=262680*8*1%,T14*1%,262680*8*1%))</f>
        <v>0</v>
      </c>
      <c r="W14" s="165" t="n">
        <f aca="false">T14-U14-V14</f>
        <v>0</v>
      </c>
      <c r="X14" s="165"/>
      <c r="Y14" s="169"/>
      <c r="Z14" s="165" t="n">
        <f aca="false">MAX(3000,0+MIN(MAX(0,W14-350000),50000)*5%+MIN(MAX(0,W14-400000),100000)*10%+MIN(MAX(0,W14-500000),100000)*15%+MAX(0,W14-600000)*20%-X14)</f>
        <v>3000</v>
      </c>
      <c r="AA14" s="169"/>
      <c r="AB14" s="165" t="n">
        <f aca="false">Y14+U14+V14+Z14+AA14</f>
        <v>3000</v>
      </c>
      <c r="AC14" s="169" t="n">
        <f aca="false">ROUND(FLOOR(T14-AB14,0.01),-2)</f>
        <v>-3000</v>
      </c>
      <c r="AD14" s="179" t="s">
        <v>200</v>
      </c>
      <c r="AE14" s="171"/>
      <c r="AF14" s="180"/>
      <c r="AG14" s="172" t="n">
        <v>0</v>
      </c>
      <c r="AH14" s="172" t="n">
        <v>0</v>
      </c>
      <c r="AI14" s="172" t="n">
        <v>0</v>
      </c>
      <c r="AJ14" s="172" t="n">
        <v>0</v>
      </c>
      <c r="AK14" s="172" t="n">
        <v>0</v>
      </c>
      <c r="AL14" s="165" t="s">
        <v>289</v>
      </c>
      <c r="AM14" s="165" t="s">
        <v>290</v>
      </c>
      <c r="AN14" s="173" t="s">
        <v>219</v>
      </c>
      <c r="AO14" s="241" t="s">
        <v>291</v>
      </c>
      <c r="AP14" s="242" t="s">
        <v>292</v>
      </c>
      <c r="AQ14" s="175" t="n">
        <v>43556</v>
      </c>
      <c r="AR14" s="174" t="s">
        <v>220</v>
      </c>
      <c r="AS14" s="179" t="n">
        <v>5</v>
      </c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</row>
    <row r="15" customFormat="false" ht="20.25" hidden="false" customHeight="true" outlineLevel="0" collapsed="false">
      <c r="A15" s="176" t="s">
        <v>293</v>
      </c>
      <c r="B15" s="115" t="s">
        <v>294</v>
      </c>
      <c r="C15" s="159"/>
      <c r="D15" s="160" t="n">
        <v>30</v>
      </c>
      <c r="E15" s="165" t="n">
        <f aca="false">C15</f>
        <v>0</v>
      </c>
      <c r="F15" s="162" t="n">
        <f aca="false">F$5*AG15</f>
        <v>0</v>
      </c>
      <c r="G15" s="162" t="n">
        <f aca="false">G$5*AH15</f>
        <v>0</v>
      </c>
      <c r="H15" s="162" t="n">
        <f aca="false">H$5*AI15</f>
        <v>0</v>
      </c>
      <c r="I15" s="162" t="n">
        <f aca="false">I$5*AJ15</f>
        <v>0</v>
      </c>
      <c r="J15" s="162" t="n">
        <f aca="false">J$5*AK15</f>
        <v>0</v>
      </c>
      <c r="K15" s="163" t="n">
        <v>0</v>
      </c>
      <c r="L15" s="164" t="n">
        <v>0</v>
      </c>
      <c r="M15" s="165"/>
      <c r="N15" s="165"/>
      <c r="O15" s="165"/>
      <c r="P15" s="165"/>
      <c r="Q15" s="166"/>
      <c r="R15" s="166"/>
      <c r="S15" s="167" t="n">
        <v>3</v>
      </c>
      <c r="T15" s="165" t="n">
        <f aca="false">SUM(E15:R15)</f>
        <v>0</v>
      </c>
      <c r="U15" s="165" t="n">
        <f aca="false">IF(T15&lt;=0,0,IF(T15*1%&lt;=262680*8*1%,T15*1%,262680*8*1%))</f>
        <v>0</v>
      </c>
      <c r="V15" s="165" t="n">
        <f aca="false">IF(T15&lt;=0,0,IF(T15*1%&lt;=262680*8*1%,T15*1%,262680*8*1%))</f>
        <v>0</v>
      </c>
      <c r="W15" s="165" t="n">
        <f aca="false">T15-U15-V15</f>
        <v>0</v>
      </c>
      <c r="X15" s="165"/>
      <c r="Y15" s="169"/>
      <c r="Z15" s="165" t="n">
        <f aca="false">MAX(3000,0+MIN(MAX(0,W15-350000),50000)*5%+MIN(MAX(0,W15-400000),100000)*10%+MIN(MAX(0,W15-500000),100000)*15%+MAX(0,W15-600000)*20%-X15)</f>
        <v>3000</v>
      </c>
      <c r="AA15" s="169"/>
      <c r="AB15" s="165" t="n">
        <f aca="false">Y15+U15+V15+Z15+AA15</f>
        <v>3000</v>
      </c>
      <c r="AC15" s="169" t="n">
        <f aca="false">ROUND(FLOOR(T15-AB15,0.01),-2)</f>
        <v>-3000</v>
      </c>
      <c r="AD15" s="179" t="s">
        <v>200</v>
      </c>
      <c r="AE15" s="171"/>
      <c r="AF15" s="180"/>
      <c r="AG15" s="172" t="n">
        <v>0</v>
      </c>
      <c r="AH15" s="172" t="n">
        <v>0</v>
      </c>
      <c r="AI15" s="172" t="n">
        <v>0</v>
      </c>
      <c r="AJ15" s="172" t="n">
        <v>0</v>
      </c>
      <c r="AK15" s="172" t="n">
        <v>0</v>
      </c>
      <c r="AL15" s="165" t="s">
        <v>295</v>
      </c>
      <c r="AM15" s="165" t="s">
        <v>296</v>
      </c>
      <c r="AN15" s="173" t="s">
        <v>297</v>
      </c>
      <c r="AO15" s="241" t="s">
        <v>298</v>
      </c>
      <c r="AP15" s="242" t="s">
        <v>299</v>
      </c>
      <c r="AQ15" s="175" t="n">
        <v>43556</v>
      </c>
      <c r="AR15" s="174" t="s">
        <v>300</v>
      </c>
      <c r="AS15" s="179" t="n">
        <v>6</v>
      </c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</row>
    <row r="16" customFormat="false" ht="19.5" hidden="false" customHeight="true" outlineLevel="0" collapsed="false">
      <c r="A16" s="176" t="s">
        <v>301</v>
      </c>
      <c r="B16" s="115" t="s">
        <v>302</v>
      </c>
      <c r="C16" s="244"/>
      <c r="D16" s="160" t="n">
        <v>30</v>
      </c>
      <c r="E16" s="165" t="n">
        <f aca="false">C16</f>
        <v>0</v>
      </c>
      <c r="F16" s="162" t="n">
        <f aca="false">F$7*AG16</f>
        <v>0</v>
      </c>
      <c r="G16" s="162" t="n">
        <f aca="false">G$7*AH16</f>
        <v>0</v>
      </c>
      <c r="H16" s="162" t="n">
        <f aca="false">H$7*AI16</f>
        <v>0</v>
      </c>
      <c r="I16" s="162" t="n">
        <f aca="false">I$7*AJ16</f>
        <v>0</v>
      </c>
      <c r="J16" s="162" t="n">
        <f aca="false">J$7*AK16</f>
        <v>0</v>
      </c>
      <c r="K16" s="163" t="n">
        <v>0</v>
      </c>
      <c r="L16" s="164" t="n">
        <v>0</v>
      </c>
      <c r="M16" s="165"/>
      <c r="N16" s="165"/>
      <c r="O16" s="165"/>
      <c r="P16" s="165"/>
      <c r="Q16" s="166"/>
      <c r="R16" s="166"/>
      <c r="S16" s="167" t="n">
        <v>1</v>
      </c>
      <c r="T16" s="165" t="n">
        <f aca="false">SUM(E16:R16)</f>
        <v>0</v>
      </c>
      <c r="U16" s="165" t="n">
        <f aca="false">IF(T16&lt;=0,0,IF(T16*1%&lt;=262680*8*1%,T16*1%,262680*8*1%))</f>
        <v>0</v>
      </c>
      <c r="V16" s="165" t="n">
        <f aca="false">IF(T16&lt;=0,0,IF(T16*1%&lt;=262680*8*1%,T16*1%,262680*8*1%))</f>
        <v>0</v>
      </c>
      <c r="W16" s="165" t="n">
        <f aca="false">T16-U16-V16</f>
        <v>0</v>
      </c>
      <c r="X16" s="165"/>
      <c r="Y16" s="169"/>
      <c r="Z16" s="165" t="n">
        <f aca="false">MAX(3000,0+MIN(MAX(0,W16-350000),50000)*5%+MIN(MAX(0,W16-400000),100000)*10%+MIN(MAX(0,W16-500000),100000)*15%+MAX(0,W16-600000)*20%-X16)</f>
        <v>3000</v>
      </c>
      <c r="AA16" s="169"/>
      <c r="AB16" s="165" t="n">
        <f aca="false">Y16+U16+V16+Z16+AA16</f>
        <v>3000</v>
      </c>
      <c r="AC16" s="169" t="n">
        <f aca="false">ROUND(FLOOR(T16-AB16,0.01),-2)</f>
        <v>-3000</v>
      </c>
      <c r="AD16" s="179" t="s">
        <v>200</v>
      </c>
      <c r="AE16" s="171"/>
      <c r="AF16" s="180"/>
      <c r="AG16" s="172" t="n">
        <v>0</v>
      </c>
      <c r="AH16" s="172" t="n">
        <v>0</v>
      </c>
      <c r="AI16" s="172" t="n">
        <v>0</v>
      </c>
      <c r="AJ16" s="172" t="n">
        <v>0</v>
      </c>
      <c r="AK16" s="172" t="n">
        <v>0</v>
      </c>
      <c r="AL16" s="165" t="s">
        <v>303</v>
      </c>
      <c r="AM16" s="165" t="s">
        <v>304</v>
      </c>
      <c r="AN16" s="173" t="s">
        <v>305</v>
      </c>
      <c r="AO16" s="241" t="s">
        <v>306</v>
      </c>
      <c r="AP16" s="242" t="s">
        <v>307</v>
      </c>
      <c r="AQ16" s="175" t="n">
        <v>43556</v>
      </c>
      <c r="AR16" s="174" t="s">
        <v>308</v>
      </c>
      <c r="AS16" s="179" t="n">
        <v>7</v>
      </c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</row>
    <row r="17" customFormat="false" ht="19.4" hidden="false" customHeight="true" outlineLevel="0" collapsed="false">
      <c r="A17" s="179" t="s">
        <v>309</v>
      </c>
      <c r="B17" s="115" t="s">
        <v>310</v>
      </c>
      <c r="C17" s="165"/>
      <c r="D17" s="160" t="n">
        <v>30</v>
      </c>
      <c r="E17" s="165" t="n">
        <f aca="false">C17</f>
        <v>0</v>
      </c>
      <c r="F17" s="162" t="n">
        <f aca="false">F$7*AG17</f>
        <v>0</v>
      </c>
      <c r="G17" s="162" t="n">
        <f aca="false">G$7*AH17</f>
        <v>0</v>
      </c>
      <c r="H17" s="162" t="n">
        <f aca="false">H$7*AI17</f>
        <v>0</v>
      </c>
      <c r="I17" s="162" t="n">
        <f aca="false">I$7*AJ17</f>
        <v>0</v>
      </c>
      <c r="J17" s="162" t="n">
        <f aca="false">J$7*AK17</f>
        <v>0</v>
      </c>
      <c r="K17" s="163" t="n">
        <v>0</v>
      </c>
      <c r="L17" s="164" t="n">
        <v>0</v>
      </c>
      <c r="M17" s="165"/>
      <c r="N17" s="243"/>
      <c r="O17" s="165"/>
      <c r="P17" s="165"/>
      <c r="Q17" s="165"/>
      <c r="R17" s="165"/>
      <c r="S17" s="167" t="n">
        <v>1</v>
      </c>
      <c r="T17" s="165" t="n">
        <f aca="false">SUM(E17:R17)</f>
        <v>0</v>
      </c>
      <c r="U17" s="165" t="n">
        <f aca="false">IF(T17&lt;=0,0,IF(T17*1%&lt;=262680*8*1%,T17*1%,262680*8*1%))</f>
        <v>0</v>
      </c>
      <c r="V17" s="165" t="n">
        <f aca="false">IF(T17&lt;=0,0,IF(T17*1%&lt;=262680*8*1%,T17*1%,262680*8*1%))</f>
        <v>0</v>
      </c>
      <c r="W17" s="165" t="n">
        <f aca="false">T17-U17-V17</f>
        <v>0</v>
      </c>
      <c r="X17" s="165"/>
      <c r="Y17" s="169"/>
      <c r="Z17" s="165" t="n">
        <f aca="false">MAX(3000,0+MIN(MAX(0,W17-350000),50000)*5%+MIN(MAX(0,W17-400000),100000)*10%+MIN(MAX(0,W17-500000),100000)*15%+MAX(0,W17-600000)*20%-X17)</f>
        <v>3000</v>
      </c>
      <c r="AA17" s="169"/>
      <c r="AB17" s="165" t="n">
        <f aca="false">Y17+U17+V17+Z17+AA17</f>
        <v>3000</v>
      </c>
      <c r="AC17" s="169" t="n">
        <f aca="false">ROUND(FLOOR(T17-AB17,0.01),-2)</f>
        <v>-3000</v>
      </c>
      <c r="AD17" s="179" t="s">
        <v>200</v>
      </c>
      <c r="AE17" s="171"/>
      <c r="AF17" s="180"/>
      <c r="AG17" s="172" t="n">
        <v>0</v>
      </c>
      <c r="AH17" s="172" t="n">
        <v>0</v>
      </c>
      <c r="AI17" s="172" t="n">
        <v>0</v>
      </c>
      <c r="AJ17" s="172" t="n">
        <v>0</v>
      </c>
      <c r="AK17" s="172" t="n">
        <v>0</v>
      </c>
      <c r="AL17" s="165" t="s">
        <v>311</v>
      </c>
      <c r="AM17" s="165" t="s">
        <v>312</v>
      </c>
      <c r="AN17" s="173" t="s">
        <v>313</v>
      </c>
      <c r="AO17" s="241" t="s">
        <v>314</v>
      </c>
      <c r="AP17" s="242" t="s">
        <v>315</v>
      </c>
      <c r="AQ17" s="175" t="n">
        <v>43556</v>
      </c>
      <c r="AR17" s="174" t="s">
        <v>316</v>
      </c>
      <c r="AS17" s="179" t="n">
        <v>8</v>
      </c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</row>
    <row r="18" customFormat="false" ht="19.4" hidden="false" customHeight="true" outlineLevel="0" collapsed="false">
      <c r="A18" s="179" t="s">
        <v>317</v>
      </c>
      <c r="B18" s="115" t="s">
        <v>318</v>
      </c>
      <c r="C18" s="165"/>
      <c r="D18" s="160" t="n">
        <v>30</v>
      </c>
      <c r="E18" s="165" t="n">
        <f aca="false">C18</f>
        <v>0</v>
      </c>
      <c r="F18" s="162" t="n">
        <f aca="false">F$7*AG18</f>
        <v>0</v>
      </c>
      <c r="G18" s="162" t="n">
        <f aca="false">G$7*AH18</f>
        <v>0</v>
      </c>
      <c r="H18" s="162" t="n">
        <f aca="false">H$7*AI18</f>
        <v>0</v>
      </c>
      <c r="I18" s="162" t="n">
        <f aca="false">I$7*AJ18</f>
        <v>0</v>
      </c>
      <c r="J18" s="162" t="n">
        <f aca="false">J$7*AK18</f>
        <v>0</v>
      </c>
      <c r="K18" s="163" t="n">
        <v>0</v>
      </c>
      <c r="L18" s="164" t="n">
        <v>0</v>
      </c>
      <c r="M18" s="165"/>
      <c r="N18" s="165"/>
      <c r="O18" s="165"/>
      <c r="P18" s="165"/>
      <c r="Q18" s="165"/>
      <c r="R18" s="165"/>
      <c r="S18" s="125" t="n">
        <v>0</v>
      </c>
      <c r="T18" s="165" t="n">
        <f aca="false">SUM(E18:R18)</f>
        <v>0</v>
      </c>
      <c r="U18" s="165" t="n">
        <f aca="false">IF(T18&lt;=0,0,IF(T18*1%&lt;=262680*8*1%,T18*1%,262680*8*1%))</f>
        <v>0</v>
      </c>
      <c r="V18" s="165" t="n">
        <f aca="false">IF(T18&lt;=0,0,IF(T18*1%&lt;=262680*8*1%,T18*1%,262680*8*1%))</f>
        <v>0</v>
      </c>
      <c r="W18" s="165" t="n">
        <f aca="false">T18-U18-V18</f>
        <v>0</v>
      </c>
      <c r="X18" s="165"/>
      <c r="Y18" s="169"/>
      <c r="Z18" s="165" t="n">
        <f aca="false">MAX(3000,0+MIN(MAX(0,W18-350000),50000)*5%+MIN(MAX(0,W18-400000),100000)*10%+MIN(MAX(0,W18-500000),100000)*15%+MAX(0,W18-600000)*20%-X18)</f>
        <v>3000</v>
      </c>
      <c r="AA18" s="169"/>
      <c r="AB18" s="165" t="n">
        <f aca="false">Y18+U18+V18+Z18+AA18</f>
        <v>3000</v>
      </c>
      <c r="AC18" s="169" t="n">
        <f aca="false">ROUND(FLOOR(T18-AB18,0.01),-2)</f>
        <v>-3000</v>
      </c>
      <c r="AD18" s="179" t="s">
        <v>200</v>
      </c>
      <c r="AE18" s="171"/>
      <c r="AF18" s="180"/>
      <c r="AG18" s="172" t="n">
        <v>0</v>
      </c>
      <c r="AH18" s="172" t="n">
        <v>0</v>
      </c>
      <c r="AI18" s="172" t="n">
        <v>0</v>
      </c>
      <c r="AJ18" s="172" t="n">
        <v>0</v>
      </c>
      <c r="AK18" s="172" t="n">
        <v>0</v>
      </c>
      <c r="AL18" s="165" t="s">
        <v>319</v>
      </c>
      <c r="AM18" s="165" t="s">
        <v>320</v>
      </c>
      <c r="AN18" s="173" t="s">
        <v>321</v>
      </c>
      <c r="AO18" s="241" t="s">
        <v>322</v>
      </c>
      <c r="AP18" s="242" t="s">
        <v>323</v>
      </c>
      <c r="AQ18" s="175" t="n">
        <v>43556</v>
      </c>
      <c r="AR18" s="174" t="s">
        <v>324</v>
      </c>
      <c r="AS18" s="179" t="n">
        <v>9</v>
      </c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</row>
    <row r="19" customFormat="false" ht="19.4" hidden="false" customHeight="true" outlineLevel="0" collapsed="false">
      <c r="A19" s="179" t="s">
        <v>325</v>
      </c>
      <c r="B19" s="115" t="s">
        <v>326</v>
      </c>
      <c r="C19" s="165"/>
      <c r="D19" s="160" t="n">
        <v>30</v>
      </c>
      <c r="E19" s="165" t="n">
        <f aca="false">C19</f>
        <v>0</v>
      </c>
      <c r="F19" s="162" t="n">
        <f aca="false">F$7*AG19</f>
        <v>0</v>
      </c>
      <c r="G19" s="162" t="n">
        <f aca="false">G$7*AH19</f>
        <v>0</v>
      </c>
      <c r="H19" s="162" t="n">
        <f aca="false">H$7*AI19</f>
        <v>0</v>
      </c>
      <c r="I19" s="162" t="n">
        <f aca="false">I$7*AJ19</f>
        <v>0</v>
      </c>
      <c r="J19" s="162" t="n">
        <f aca="false">J$7*AK19</f>
        <v>0</v>
      </c>
      <c r="K19" s="163" t="n">
        <v>0</v>
      </c>
      <c r="L19" s="164" t="n">
        <v>0</v>
      </c>
      <c r="M19" s="165"/>
      <c r="N19" s="165"/>
      <c r="O19" s="165"/>
      <c r="P19" s="165"/>
      <c r="Q19" s="165"/>
      <c r="R19" s="165"/>
      <c r="S19" s="125" t="n">
        <v>2</v>
      </c>
      <c r="T19" s="165" t="n">
        <f aca="false">SUM(E19:R19)</f>
        <v>0</v>
      </c>
      <c r="U19" s="165" t="n">
        <f aca="false">IF(T19&lt;=0,0,IF(T19*1%&lt;=262680*8*1%,T19*1%,262680*8*1%))</f>
        <v>0</v>
      </c>
      <c r="V19" s="165" t="n">
        <f aca="false">IF(T19&lt;=0,0,IF(T19*1%&lt;=262680*8*1%,T19*1%,262680*8*1%))</f>
        <v>0</v>
      </c>
      <c r="W19" s="165" t="n">
        <f aca="false">T19-U19-V19</f>
        <v>0</v>
      </c>
      <c r="X19" s="165"/>
      <c r="Y19" s="169"/>
      <c r="Z19" s="165" t="n">
        <f aca="false">MAX(3000,0+MIN(MAX(0,W19-350000),50000)*5%+MIN(MAX(0,W19-400000),100000)*10%+MIN(MAX(0,W19-500000),100000)*15%+MAX(0,W19-600000)*20%-X19)</f>
        <v>3000</v>
      </c>
      <c r="AA19" s="169"/>
      <c r="AB19" s="165" t="n">
        <f aca="false">Y19+U19+V19+Z19+AA19</f>
        <v>3000</v>
      </c>
      <c r="AC19" s="169" t="n">
        <f aca="false">ROUND(FLOOR(T19-AB19,0.01),-2)</f>
        <v>-3000</v>
      </c>
      <c r="AD19" s="179" t="s">
        <v>200</v>
      </c>
      <c r="AE19" s="171"/>
      <c r="AF19" s="180"/>
      <c r="AG19" s="172" t="n">
        <v>0</v>
      </c>
      <c r="AH19" s="172" t="n">
        <v>0</v>
      </c>
      <c r="AI19" s="172" t="n">
        <v>0</v>
      </c>
      <c r="AJ19" s="172" t="n">
        <v>0</v>
      </c>
      <c r="AK19" s="172" t="n">
        <v>0</v>
      </c>
      <c r="AL19" s="165" t="s">
        <v>327</v>
      </c>
      <c r="AM19" s="165" t="s">
        <v>328</v>
      </c>
      <c r="AN19" s="173" t="s">
        <v>329</v>
      </c>
      <c r="AO19" s="241" t="s">
        <v>330</v>
      </c>
      <c r="AP19" s="242" t="s">
        <v>331</v>
      </c>
      <c r="AQ19" s="175" t="n">
        <v>43556</v>
      </c>
      <c r="AR19" s="174" t="s">
        <v>332</v>
      </c>
      <c r="AS19" s="179" t="n">
        <v>10</v>
      </c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</row>
    <row r="20" customFormat="false" ht="19.4" hidden="false" customHeight="true" outlineLevel="0" collapsed="false">
      <c r="A20" s="179" t="s">
        <v>333</v>
      </c>
      <c r="B20" s="115" t="s">
        <v>334</v>
      </c>
      <c r="C20" s="165"/>
      <c r="D20" s="160" t="n">
        <v>30</v>
      </c>
      <c r="E20" s="165" t="n">
        <f aca="false">C20</f>
        <v>0</v>
      </c>
      <c r="F20" s="162" t="n">
        <f aca="false">F$7*AG20</f>
        <v>0</v>
      </c>
      <c r="G20" s="162" t="n">
        <f aca="false">G$7*AH20</f>
        <v>0</v>
      </c>
      <c r="H20" s="162" t="n">
        <f aca="false">H$7*AI20</f>
        <v>0</v>
      </c>
      <c r="I20" s="162" t="n">
        <f aca="false">I$7*AJ20</f>
        <v>0</v>
      </c>
      <c r="J20" s="162" t="n">
        <f aca="false">J$7*AK20</f>
        <v>0</v>
      </c>
      <c r="K20" s="163" t="n">
        <v>0</v>
      </c>
      <c r="L20" s="164" t="n">
        <v>0</v>
      </c>
      <c r="M20" s="165"/>
      <c r="N20" s="165"/>
      <c r="O20" s="165"/>
      <c r="P20" s="165"/>
      <c r="Q20" s="165"/>
      <c r="R20" s="165"/>
      <c r="S20" s="167" t="n">
        <v>3</v>
      </c>
      <c r="T20" s="165" t="n">
        <f aca="false">SUM(E20:R20)</f>
        <v>0</v>
      </c>
      <c r="U20" s="165" t="n">
        <f aca="false">IF(T20&lt;=0,0,IF(T20*1%&lt;=262680*8*1%,T20*1%,262680*8*1%))</f>
        <v>0</v>
      </c>
      <c r="V20" s="165" t="n">
        <f aca="false">IF(T20&lt;=0,0,IF(T20*1%&lt;=262680*8*1%,T20*1%,262680*8*1%))</f>
        <v>0</v>
      </c>
      <c r="W20" s="165" t="n">
        <f aca="false">T20-U20-V20</f>
        <v>0</v>
      </c>
      <c r="X20" s="165"/>
      <c r="Y20" s="169"/>
      <c r="Z20" s="165" t="n">
        <f aca="false">MAX(3000,0+MIN(MAX(0,W20-350000),50000)*5%+MIN(MAX(0,W20-400000),100000)*10%+MIN(MAX(0,W20-500000),100000)*15%+MAX(0,W20-600000)*20%-X20)</f>
        <v>3000</v>
      </c>
      <c r="AA20" s="169"/>
      <c r="AB20" s="165" t="n">
        <f aca="false">Y20+U20+V20+Z20+AA20</f>
        <v>3000</v>
      </c>
      <c r="AC20" s="169" t="n">
        <f aca="false">ROUND(FLOOR(T20-AB20,0.01),-2)</f>
        <v>-3000</v>
      </c>
      <c r="AD20" s="182" t="s">
        <v>200</v>
      </c>
      <c r="AE20" s="171"/>
      <c r="AF20" s="180"/>
      <c r="AG20" s="172" t="n">
        <v>0</v>
      </c>
      <c r="AH20" s="172" t="n">
        <v>0</v>
      </c>
      <c r="AI20" s="172" t="n">
        <v>0</v>
      </c>
      <c r="AJ20" s="172" t="n">
        <v>0</v>
      </c>
      <c r="AK20" s="172" t="n">
        <v>0</v>
      </c>
      <c r="AL20" s="165" t="s">
        <v>335</v>
      </c>
      <c r="AM20" s="165" t="s">
        <v>336</v>
      </c>
      <c r="AN20" s="173" t="s">
        <v>223</v>
      </c>
      <c r="AO20" s="241" t="s">
        <v>224</v>
      </c>
      <c r="AP20" s="242" t="s">
        <v>337</v>
      </c>
      <c r="AQ20" s="175" t="n">
        <v>43556</v>
      </c>
      <c r="AR20" s="174" t="s">
        <v>225</v>
      </c>
      <c r="AS20" s="179" t="n">
        <v>11</v>
      </c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</row>
    <row r="21" customFormat="false" ht="19.4" hidden="false" customHeight="true" outlineLevel="0" collapsed="false">
      <c r="A21" s="158" t="s">
        <v>338</v>
      </c>
      <c r="B21" s="245" t="s">
        <v>339</v>
      </c>
      <c r="C21" s="177"/>
      <c r="D21" s="160" t="n">
        <v>30</v>
      </c>
      <c r="E21" s="165" t="n">
        <f aca="false">C21</f>
        <v>0</v>
      </c>
      <c r="F21" s="162" t="n">
        <f aca="false">F$7*AG21</f>
        <v>0</v>
      </c>
      <c r="G21" s="162" t="n">
        <f aca="false">G$7*AH21</f>
        <v>0</v>
      </c>
      <c r="H21" s="162" t="n">
        <f aca="false">H$7*AI21</f>
        <v>0</v>
      </c>
      <c r="I21" s="162" t="n">
        <f aca="false">I$7*AJ21</f>
        <v>0</v>
      </c>
      <c r="J21" s="162" t="n">
        <f aca="false">J$7*AK21</f>
        <v>0</v>
      </c>
      <c r="K21" s="163" t="n">
        <v>0</v>
      </c>
      <c r="L21" s="164" t="n">
        <v>0</v>
      </c>
      <c r="M21" s="165"/>
      <c r="N21" s="243"/>
      <c r="O21" s="165"/>
      <c r="P21" s="165"/>
      <c r="Q21" s="166"/>
      <c r="R21" s="166"/>
      <c r="S21" s="125" t="n">
        <v>2</v>
      </c>
      <c r="T21" s="165" t="n">
        <f aca="false">SUM(E21:R21)</f>
        <v>0</v>
      </c>
      <c r="U21" s="165" t="n">
        <f aca="false">IF(T21&lt;=0,0,IF(T21*1%&lt;=262680*8*1%,T21*1%,262680*8*1%))</f>
        <v>0</v>
      </c>
      <c r="V21" s="165" t="n">
        <f aca="false">IF(T21&lt;=0,0,IF(T21*1%&lt;=262680*8*1%,T21*1%,262680*8*1%))</f>
        <v>0</v>
      </c>
      <c r="W21" s="165" t="n">
        <f aca="false">T21-U21-V21</f>
        <v>0</v>
      </c>
      <c r="X21" s="165"/>
      <c r="Y21" s="169"/>
      <c r="Z21" s="165" t="n">
        <f aca="false">MAX(3000,0+MIN(MAX(0,W21-350000),50000)*5%+MIN(MAX(0,W21-400000),100000)*10%+MIN(MAX(0,W21-500000),100000)*15%+MAX(0,W21-600000)*20%-X21)</f>
        <v>3000</v>
      </c>
      <c r="AA21" s="169"/>
      <c r="AB21" s="165" t="n">
        <f aca="false">Y21+U21+V21+Z21+AA21</f>
        <v>3000</v>
      </c>
      <c r="AC21" s="169" t="n">
        <f aca="false">ROUND(FLOOR(T21-AB21,0.01),-2)</f>
        <v>-3000</v>
      </c>
      <c r="AD21" s="179" t="s">
        <v>200</v>
      </c>
      <c r="AE21" s="171"/>
      <c r="AF21" s="180"/>
      <c r="AG21" s="172" t="n">
        <v>0</v>
      </c>
      <c r="AH21" s="172" t="n">
        <v>0</v>
      </c>
      <c r="AI21" s="172" t="n">
        <v>0</v>
      </c>
      <c r="AJ21" s="172" t="n">
        <v>0</v>
      </c>
      <c r="AK21" s="172" t="n">
        <v>0</v>
      </c>
      <c r="AL21" s="165" t="s">
        <v>340</v>
      </c>
      <c r="AM21" s="165" t="s">
        <v>340</v>
      </c>
      <c r="AN21" s="173" t="s">
        <v>341</v>
      </c>
      <c r="AO21" s="241" t="s">
        <v>342</v>
      </c>
      <c r="AP21" s="242" t="s">
        <v>343</v>
      </c>
      <c r="AQ21" s="175" t="n">
        <v>43556</v>
      </c>
      <c r="AR21" s="174" t="s">
        <v>229</v>
      </c>
      <c r="AS21" s="179" t="n">
        <v>12</v>
      </c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</row>
    <row r="22" customFormat="false" ht="19.5" hidden="false" customHeight="true" outlineLevel="0" collapsed="false">
      <c r="A22" s="246" t="s">
        <v>344</v>
      </c>
      <c r="B22" s="245" t="s">
        <v>345</v>
      </c>
      <c r="C22" s="165"/>
      <c r="D22" s="160" t="n">
        <v>30</v>
      </c>
      <c r="E22" s="165" t="n">
        <f aca="false">C22</f>
        <v>0</v>
      </c>
      <c r="F22" s="162" t="n">
        <f aca="false">F$7*AG22</f>
        <v>0</v>
      </c>
      <c r="G22" s="162" t="n">
        <f aca="false">G$7*AH22</f>
        <v>0</v>
      </c>
      <c r="H22" s="162" t="n">
        <f aca="false">H$7*AI22</f>
        <v>0</v>
      </c>
      <c r="I22" s="162" t="n">
        <f aca="false">I$7*AJ22</f>
        <v>0</v>
      </c>
      <c r="J22" s="162" t="n">
        <f aca="false">J$7*AK22</f>
        <v>0</v>
      </c>
      <c r="K22" s="163" t="n">
        <v>0</v>
      </c>
      <c r="L22" s="164" t="n">
        <v>0</v>
      </c>
      <c r="M22" s="165"/>
      <c r="N22" s="165"/>
      <c r="O22" s="165"/>
      <c r="P22" s="165"/>
      <c r="Q22" s="165"/>
      <c r="R22" s="165"/>
      <c r="S22" s="167" t="n">
        <v>1</v>
      </c>
      <c r="T22" s="165" t="n">
        <f aca="false">SUM(E22:R22)</f>
        <v>0</v>
      </c>
      <c r="U22" s="165" t="n">
        <f aca="false">IF(T22&lt;=0,0,IF(T22*1%&lt;=262680*8*1%,T22*1%,262680*8*1%))</f>
        <v>0</v>
      </c>
      <c r="V22" s="165" t="n">
        <f aca="false">IF(T22&lt;=0,0,IF(T22*1%&lt;=262680*8*1%,T22*1%,262680*8*1%))</f>
        <v>0</v>
      </c>
      <c r="W22" s="165" t="n">
        <f aca="false">T22-U22-V22</f>
        <v>0</v>
      </c>
      <c r="X22" s="165"/>
      <c r="Y22" s="169"/>
      <c r="Z22" s="165" t="n">
        <f aca="false">MAX(3000,0+MIN(MAX(0,W22-350000),50000)*5%+MIN(MAX(0,W22-400000),100000)*10%+MIN(MAX(0,W22-500000),100000)*15%+MAX(0,W22-600000)*20%-X22)</f>
        <v>3000</v>
      </c>
      <c r="AA22" s="169"/>
      <c r="AB22" s="165" t="n">
        <f aca="false">Y22+U22+V22+Z22+AA22</f>
        <v>3000</v>
      </c>
      <c r="AC22" s="169" t="n">
        <f aca="false">ROUND(FLOOR(T22-AB22,0.01),-2)</f>
        <v>-3000</v>
      </c>
      <c r="AD22" s="179" t="s">
        <v>200</v>
      </c>
      <c r="AE22" s="171"/>
      <c r="AF22" s="180"/>
      <c r="AG22" s="172" t="n">
        <v>0</v>
      </c>
      <c r="AH22" s="172" t="n">
        <v>0</v>
      </c>
      <c r="AI22" s="172" t="n">
        <v>0</v>
      </c>
      <c r="AJ22" s="172" t="n">
        <v>0</v>
      </c>
      <c r="AK22" s="172" t="n">
        <v>0</v>
      </c>
      <c r="AL22" s="247" t="s">
        <v>346</v>
      </c>
      <c r="AM22" s="247" t="s">
        <v>347</v>
      </c>
      <c r="AN22" s="173" t="s">
        <v>348</v>
      </c>
      <c r="AO22" s="241" t="s">
        <v>349</v>
      </c>
      <c r="AP22" s="242" t="s">
        <v>350</v>
      </c>
      <c r="AQ22" s="175" t="n">
        <v>43571</v>
      </c>
      <c r="AR22" s="174" t="s">
        <v>351</v>
      </c>
      <c r="AS22" s="179" t="n">
        <v>13</v>
      </c>
      <c r="AT22" s="112"/>
      <c r="AU22" s="112"/>
      <c r="AV22" s="112"/>
      <c r="AW22" s="112"/>
      <c r="AX22" s="112"/>
      <c r="AY22" s="112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  <c r="EE22" s="193"/>
      <c r="EF22" s="193"/>
      <c r="EG22" s="193"/>
      <c r="EH22" s="193"/>
      <c r="EI22" s="193"/>
      <c r="EJ22" s="193"/>
      <c r="EK22" s="193"/>
      <c r="EL22" s="193"/>
      <c r="EM22" s="193"/>
      <c r="EN22" s="193"/>
      <c r="EO22" s="193"/>
      <c r="EP22" s="193"/>
      <c r="EQ22" s="193"/>
      <c r="ER22" s="193"/>
      <c r="ES22" s="193"/>
      <c r="ET22" s="193"/>
      <c r="EU22" s="193"/>
      <c r="EV22" s="193"/>
      <c r="EW22" s="193"/>
      <c r="EX22" s="193"/>
      <c r="EY22" s="193"/>
      <c r="EZ22" s="193"/>
      <c r="FA22" s="193"/>
      <c r="FB22" s="193"/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  <c r="FW22" s="193"/>
      <c r="FX22" s="193"/>
      <c r="FY22" s="193"/>
      <c r="FZ22" s="193"/>
      <c r="GA22" s="193"/>
      <c r="GB22" s="193"/>
      <c r="GC22" s="193"/>
      <c r="GD22" s="193"/>
      <c r="GE22" s="193"/>
      <c r="GF22" s="193"/>
      <c r="GG22" s="193"/>
      <c r="GH22" s="193"/>
      <c r="GI22" s="193"/>
      <c r="GJ22" s="193"/>
      <c r="GK22" s="193"/>
      <c r="GL22" s="193"/>
      <c r="GM22" s="193"/>
      <c r="GN22" s="193"/>
      <c r="GO22" s="193"/>
      <c r="GP22" s="193"/>
      <c r="GQ22" s="193"/>
      <c r="GR22" s="193"/>
      <c r="GS22" s="193"/>
      <c r="GT22" s="193"/>
      <c r="GU22" s="193"/>
      <c r="GV22" s="193"/>
      <c r="GW22" s="193"/>
      <c r="GX22" s="193"/>
      <c r="GY22" s="193"/>
      <c r="GZ22" s="193"/>
      <c r="HA22" s="193"/>
      <c r="HB22" s="193"/>
      <c r="HC22" s="193"/>
      <c r="HD22" s="193"/>
      <c r="HE22" s="193"/>
      <c r="HF22" s="193"/>
      <c r="HG22" s="193"/>
      <c r="HH22" s="193"/>
      <c r="HI22" s="193"/>
      <c r="HJ22" s="193"/>
      <c r="HK22" s="193"/>
      <c r="HL22" s="193"/>
      <c r="HM22" s="193"/>
      <c r="HN22" s="193"/>
      <c r="HO22" s="193"/>
      <c r="HP22" s="193"/>
      <c r="HQ22" s="193"/>
      <c r="HR22" s="193"/>
      <c r="HS22" s="193"/>
      <c r="HT22" s="193"/>
      <c r="HU22" s="193"/>
      <c r="HV22" s="193"/>
      <c r="HW22" s="193"/>
      <c r="HX22" s="193"/>
      <c r="HY22" s="193"/>
      <c r="HZ22" s="193"/>
      <c r="IA22" s="193"/>
      <c r="IB22" s="193"/>
      <c r="IC22" s="193"/>
      <c r="ID22" s="193"/>
      <c r="IE22" s="193"/>
      <c r="IF22" s="193"/>
      <c r="IG22" s="193"/>
      <c r="IH22" s="193"/>
      <c r="II22" s="193"/>
      <c r="IJ22" s="193"/>
      <c r="IK22" s="193"/>
      <c r="IL22" s="193"/>
      <c r="IM22" s="193"/>
      <c r="IN22" s="193"/>
      <c r="IO22" s="193"/>
      <c r="IP22" s="193"/>
      <c r="IQ22" s="193"/>
      <c r="IR22" s="193"/>
      <c r="IS22" s="193"/>
      <c r="IT22" s="112"/>
    </row>
    <row r="23" customFormat="false" ht="19.5" hidden="false" customHeight="true" outlineLevel="0" collapsed="false">
      <c r="A23" s="179" t="s">
        <v>352</v>
      </c>
      <c r="B23" s="115" t="s">
        <v>353</v>
      </c>
      <c r="C23" s="165"/>
      <c r="D23" s="160" t="n">
        <v>30</v>
      </c>
      <c r="E23" s="165" t="n">
        <f aca="false">C23</f>
        <v>0</v>
      </c>
      <c r="F23" s="162" t="n">
        <f aca="false">F$7*AG23</f>
        <v>0</v>
      </c>
      <c r="G23" s="162" t="n">
        <f aca="false">G$7*AH23</f>
        <v>0</v>
      </c>
      <c r="H23" s="162" t="n">
        <f aca="false">H$7*AI23</f>
        <v>0</v>
      </c>
      <c r="I23" s="162" t="n">
        <f aca="false">I$7*AJ23</f>
        <v>0</v>
      </c>
      <c r="J23" s="162" t="n">
        <f aca="false">J$7*AK23</f>
        <v>0</v>
      </c>
      <c r="K23" s="163" t="n">
        <v>0</v>
      </c>
      <c r="L23" s="164" t="n">
        <v>0</v>
      </c>
      <c r="M23" s="165"/>
      <c r="N23" s="165"/>
      <c r="O23" s="165"/>
      <c r="P23" s="165"/>
      <c r="Q23" s="165"/>
      <c r="R23" s="165"/>
      <c r="S23" s="125" t="n">
        <v>0</v>
      </c>
      <c r="T23" s="165" t="n">
        <f aca="false">SUM(E23:R23)</f>
        <v>0</v>
      </c>
      <c r="U23" s="165" t="n">
        <f aca="false">IF(T23&lt;=0,0,IF(T23*1%&lt;=262680*8*1%,T23*1%,262680*8*1%))</f>
        <v>0</v>
      </c>
      <c r="V23" s="165" t="n">
        <f aca="false">IF(T23&lt;=0,0,IF(T23*1%&lt;=262680*8*1%,T23*1%,262680*8*1%))</f>
        <v>0</v>
      </c>
      <c r="W23" s="165" t="n">
        <f aca="false">T23-U23-V23</f>
        <v>0</v>
      </c>
      <c r="X23" s="165"/>
      <c r="Y23" s="169"/>
      <c r="Z23" s="165" t="n">
        <f aca="false">MAX(3000,0+MIN(MAX(0,W23-350000),50000)*5%+MIN(MAX(0,W23-400000),100000)*10%+MIN(MAX(0,W23-500000),100000)*15%+MAX(0,W23-600000)*20%-X23)</f>
        <v>3000</v>
      </c>
      <c r="AA23" s="169"/>
      <c r="AB23" s="165" t="n">
        <f aca="false">Y23+U23+V23+Z23+AA23</f>
        <v>3000</v>
      </c>
      <c r="AC23" s="169" t="n">
        <f aca="false">ROUND(FLOOR(T23-AB23,0.01),-2)</f>
        <v>-3000</v>
      </c>
      <c r="AD23" s="179" t="s">
        <v>200</v>
      </c>
      <c r="AE23" s="171"/>
      <c r="AF23" s="180"/>
      <c r="AG23" s="172" t="n">
        <v>0</v>
      </c>
      <c r="AH23" s="172" t="n">
        <v>0</v>
      </c>
      <c r="AI23" s="172" t="n">
        <v>0</v>
      </c>
      <c r="AJ23" s="172" t="n">
        <v>0</v>
      </c>
      <c r="AK23" s="172" t="n">
        <v>0</v>
      </c>
      <c r="AL23" s="165" t="s">
        <v>354</v>
      </c>
      <c r="AM23" s="165" t="s">
        <v>355</v>
      </c>
      <c r="AN23" s="173" t="s">
        <v>356</v>
      </c>
      <c r="AO23" s="241" t="s">
        <v>357</v>
      </c>
      <c r="AP23" s="242" t="s">
        <v>358</v>
      </c>
      <c r="AQ23" s="175" t="n">
        <v>43647</v>
      </c>
      <c r="AR23" s="174" t="s">
        <v>359</v>
      </c>
      <c r="AS23" s="179" t="n">
        <v>14</v>
      </c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</row>
    <row r="24" customFormat="false" ht="19.5" hidden="false" customHeight="true" outlineLevel="0" collapsed="false">
      <c r="A24" s="179" t="s">
        <v>360</v>
      </c>
      <c r="B24" s="115" t="s">
        <v>361</v>
      </c>
      <c r="C24" s="165"/>
      <c r="D24" s="160" t="n">
        <v>30</v>
      </c>
      <c r="E24" s="165" t="n">
        <f aca="false">C24</f>
        <v>0</v>
      </c>
      <c r="F24" s="162" t="n">
        <f aca="false">F$7*AG24</f>
        <v>0</v>
      </c>
      <c r="G24" s="162" t="n">
        <f aca="false">G$7*AH24</f>
        <v>0</v>
      </c>
      <c r="H24" s="162" t="n">
        <f aca="false">H$7*AI24</f>
        <v>0</v>
      </c>
      <c r="I24" s="162" t="n">
        <f aca="false">I$7*AJ24</f>
        <v>0</v>
      </c>
      <c r="J24" s="162" t="n">
        <f aca="false">J$7*AK24</f>
        <v>0</v>
      </c>
      <c r="K24" s="163" t="n">
        <v>0</v>
      </c>
      <c r="L24" s="164" t="n">
        <v>0</v>
      </c>
      <c r="M24" s="165"/>
      <c r="N24" s="243"/>
      <c r="O24" s="165"/>
      <c r="P24" s="165"/>
      <c r="Q24" s="165"/>
      <c r="R24" s="165"/>
      <c r="S24" s="125" t="n">
        <v>0</v>
      </c>
      <c r="T24" s="165" t="n">
        <f aca="false">SUM(E24:R24)</f>
        <v>0</v>
      </c>
      <c r="U24" s="165" t="n">
        <f aca="false">IF(T24&lt;=0,0,IF(T24*1%&lt;=262680*8*1%,T24*1%,262680*8*1%))</f>
        <v>0</v>
      </c>
      <c r="V24" s="165" t="n">
        <f aca="false">IF(T24&lt;=0,0,IF(T24*1%&lt;=262680*8*1%,T24*1%,262680*8*1%))</f>
        <v>0</v>
      </c>
      <c r="W24" s="165" t="n">
        <f aca="false">T24-U24-V24</f>
        <v>0</v>
      </c>
      <c r="X24" s="165"/>
      <c r="Y24" s="169"/>
      <c r="Z24" s="165" t="n">
        <f aca="false">MAX(3000,0+MIN(MAX(0,W24-350000),50000)*5%+MIN(MAX(0,W24-400000),100000)*10%+MIN(MAX(0,W24-500000),100000)*15%+MAX(0,W24-600000)*20%-X24)</f>
        <v>3000</v>
      </c>
      <c r="AA24" s="169"/>
      <c r="AB24" s="165" t="n">
        <f aca="false">Y24+U24+V24+Z24+AA24</f>
        <v>3000</v>
      </c>
      <c r="AC24" s="169" t="n">
        <f aca="false">ROUND(FLOOR(T24-AB24,0.01),-2)</f>
        <v>-3000</v>
      </c>
      <c r="AD24" s="179" t="s">
        <v>200</v>
      </c>
      <c r="AE24" s="171"/>
      <c r="AF24" s="180"/>
      <c r="AG24" s="172" t="n">
        <v>0</v>
      </c>
      <c r="AH24" s="172" t="n">
        <v>0</v>
      </c>
      <c r="AI24" s="172" t="n">
        <v>0</v>
      </c>
      <c r="AJ24" s="172" t="n">
        <v>0</v>
      </c>
      <c r="AK24" s="172" t="n">
        <v>0</v>
      </c>
      <c r="AL24" s="165" t="s">
        <v>362</v>
      </c>
      <c r="AM24" s="165" t="s">
        <v>363</v>
      </c>
      <c r="AN24" s="173" t="s">
        <v>364</v>
      </c>
      <c r="AO24" s="241" t="s">
        <v>365</v>
      </c>
      <c r="AP24" s="242" t="s">
        <v>366</v>
      </c>
      <c r="AQ24" s="175" t="n">
        <v>43661</v>
      </c>
      <c r="AR24" s="174" t="s">
        <v>367</v>
      </c>
      <c r="AS24" s="179" t="n">
        <v>15</v>
      </c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</row>
    <row r="25" customFormat="false" ht="19.5" hidden="false" customHeight="true" outlineLevel="0" collapsed="false">
      <c r="A25" s="176" t="s">
        <v>368</v>
      </c>
      <c r="B25" s="115" t="s">
        <v>369</v>
      </c>
      <c r="C25" s="177"/>
      <c r="D25" s="160" t="n">
        <v>30</v>
      </c>
      <c r="E25" s="165" t="n">
        <f aca="false">C25</f>
        <v>0</v>
      </c>
      <c r="F25" s="162" t="n">
        <f aca="false">F$7*AG25</f>
        <v>0</v>
      </c>
      <c r="G25" s="162" t="n">
        <f aca="false">G$7*AH25</f>
        <v>0</v>
      </c>
      <c r="H25" s="162" t="n">
        <f aca="false">H$7*AI25</f>
        <v>0</v>
      </c>
      <c r="I25" s="162" t="n">
        <f aca="false">I$7*AJ25</f>
        <v>0</v>
      </c>
      <c r="J25" s="162" t="n">
        <f aca="false">J$7*AK25</f>
        <v>0</v>
      </c>
      <c r="K25" s="163" t="n">
        <v>0</v>
      </c>
      <c r="L25" s="164" t="n">
        <v>0</v>
      </c>
      <c r="M25" s="165"/>
      <c r="N25" s="243"/>
      <c r="O25" s="165"/>
      <c r="P25" s="165"/>
      <c r="Q25" s="166"/>
      <c r="R25" s="166"/>
      <c r="S25" s="125" t="n">
        <v>0</v>
      </c>
      <c r="T25" s="165" t="n">
        <f aca="false">SUM(E25:R25)</f>
        <v>0</v>
      </c>
      <c r="U25" s="165" t="n">
        <f aca="false">IF(T25&lt;=0,0,IF(T25*1%&lt;=262680*8*1%,T25*1%,262680*8*1%))</f>
        <v>0</v>
      </c>
      <c r="V25" s="165" t="n">
        <f aca="false">IF(T25&lt;=0,0,IF(T25*1%&lt;=262680*8*1%,T25*1%,262680*8*1%))</f>
        <v>0</v>
      </c>
      <c r="W25" s="165" t="n">
        <f aca="false">T25-U25-V25</f>
        <v>0</v>
      </c>
      <c r="X25" s="165"/>
      <c r="Y25" s="169"/>
      <c r="Z25" s="165" t="n">
        <f aca="false">MAX(3000,0+MIN(MAX(0,W25-350000),50000)*5%+MIN(MAX(0,W25-400000),100000)*10%+MIN(MAX(0,W25-500000),100000)*15%+MAX(0,W25-600000)*20%-X25)</f>
        <v>3000</v>
      </c>
      <c r="AA25" s="169"/>
      <c r="AB25" s="165" t="n">
        <f aca="false">Y25+U25+V25+Z25+AA25</f>
        <v>3000</v>
      </c>
      <c r="AC25" s="169" t="n">
        <f aca="false">ROUND(FLOOR(T25-AB25,0.01),-2)</f>
        <v>-3000</v>
      </c>
      <c r="AD25" s="179" t="s">
        <v>200</v>
      </c>
      <c r="AE25" s="171"/>
      <c r="AF25" s="180"/>
      <c r="AG25" s="172" t="n">
        <v>0</v>
      </c>
      <c r="AH25" s="172" t="n">
        <v>0</v>
      </c>
      <c r="AI25" s="172" t="n">
        <v>0</v>
      </c>
      <c r="AJ25" s="172" t="n">
        <v>0</v>
      </c>
      <c r="AK25" s="172" t="n">
        <v>0</v>
      </c>
      <c r="AL25" s="165" t="s">
        <v>370</v>
      </c>
      <c r="AM25" s="165" t="s">
        <v>371</v>
      </c>
      <c r="AN25" s="173" t="s">
        <v>372</v>
      </c>
      <c r="AO25" s="241" t="s">
        <v>373</v>
      </c>
      <c r="AP25" s="242" t="s">
        <v>374</v>
      </c>
      <c r="AQ25" s="175" t="n">
        <v>43662</v>
      </c>
      <c r="AR25" s="174" t="s">
        <v>300</v>
      </c>
      <c r="AS25" s="179" t="n">
        <v>16</v>
      </c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</row>
    <row r="26" customFormat="false" ht="19.5" hidden="false" customHeight="true" outlineLevel="0" collapsed="false">
      <c r="A26" s="248" t="s">
        <v>375</v>
      </c>
      <c r="B26" s="249" t="s">
        <v>376</v>
      </c>
      <c r="C26" s="250"/>
      <c r="D26" s="251" t="n">
        <v>30</v>
      </c>
      <c r="E26" s="165" t="n">
        <f aca="false">C26</f>
        <v>0</v>
      </c>
      <c r="F26" s="162" t="n">
        <f aca="false">F$7*AG26</f>
        <v>0</v>
      </c>
      <c r="G26" s="162" t="n">
        <f aca="false">G$7*AH26</f>
        <v>0</v>
      </c>
      <c r="H26" s="162" t="n">
        <f aca="false">H$7*AI26</f>
        <v>0</v>
      </c>
      <c r="I26" s="162" t="n">
        <f aca="false">I$7*AJ26</f>
        <v>0</v>
      </c>
      <c r="J26" s="162" t="n">
        <f aca="false">J$7*AK26</f>
        <v>0</v>
      </c>
      <c r="K26" s="163" t="n">
        <v>0</v>
      </c>
      <c r="L26" s="164" t="n">
        <v>0</v>
      </c>
      <c r="M26" s="165"/>
      <c r="N26" s="243"/>
      <c r="O26" s="165"/>
      <c r="P26" s="165"/>
      <c r="Q26" s="165"/>
      <c r="R26" s="165"/>
      <c r="S26" s="167" t="n">
        <v>2</v>
      </c>
      <c r="T26" s="165" t="n">
        <f aca="false">SUM(E26:R26)</f>
        <v>0</v>
      </c>
      <c r="U26" s="165" t="n">
        <f aca="false">IF(T26&lt;=0,0,IF(T26*1%&lt;=262680*8*1%,T26*1%,262680*8*1%))</f>
        <v>0</v>
      </c>
      <c r="V26" s="165" t="n">
        <f aca="false">IF(T26&lt;=0,0,IF(T26*1%&lt;=262680*8*1%,T26*1%,262680*8*1%))</f>
        <v>0</v>
      </c>
      <c r="W26" s="165" t="n">
        <f aca="false">T26-U26-V26</f>
        <v>0</v>
      </c>
      <c r="X26" s="165"/>
      <c r="Y26" s="169"/>
      <c r="Z26" s="165" t="n">
        <f aca="false">MAX(3000,0+MIN(MAX(0,W26-350000),50000)*5%+MIN(MAX(0,W26-400000),100000)*10%+MIN(MAX(0,W26-500000),100000)*15%+MAX(0,W26-600000)*20%-X26)</f>
        <v>3000</v>
      </c>
      <c r="AA26" s="169"/>
      <c r="AB26" s="165" t="n">
        <f aca="false">Y26+U26+V26+Z26+AA26</f>
        <v>3000</v>
      </c>
      <c r="AC26" s="169" t="n">
        <f aca="false">ROUND(FLOOR(T26-AB26,0.01),-2)</f>
        <v>-3000</v>
      </c>
      <c r="AD26" s="248" t="s">
        <v>200</v>
      </c>
      <c r="AE26" s="171"/>
      <c r="AF26" s="180"/>
      <c r="AG26" s="172" t="n">
        <v>0</v>
      </c>
      <c r="AH26" s="172" t="n">
        <v>0</v>
      </c>
      <c r="AI26" s="172" t="n">
        <v>0</v>
      </c>
      <c r="AJ26" s="172" t="n">
        <v>0</v>
      </c>
      <c r="AK26" s="172" t="n">
        <v>0</v>
      </c>
      <c r="AL26" s="165" t="s">
        <v>377</v>
      </c>
      <c r="AM26" s="165" t="s">
        <v>378</v>
      </c>
      <c r="AN26" s="173" t="s">
        <v>379</v>
      </c>
      <c r="AO26" s="241" t="s">
        <v>380</v>
      </c>
      <c r="AP26" s="242" t="s">
        <v>381</v>
      </c>
      <c r="AQ26" s="175" t="n">
        <v>43664</v>
      </c>
      <c r="AR26" s="174" t="s">
        <v>382</v>
      </c>
      <c r="AS26" s="179" t="n">
        <v>17</v>
      </c>
      <c r="AT26" s="112"/>
      <c r="AU26" s="112"/>
      <c r="AV26" s="112"/>
      <c r="AW26" s="112"/>
      <c r="AX26" s="112"/>
      <c r="AY26" s="112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12"/>
    </row>
    <row r="27" customFormat="false" ht="19.5" hidden="false" customHeight="true" outlineLevel="0" collapsed="false">
      <c r="A27" s="179" t="s">
        <v>383</v>
      </c>
      <c r="B27" s="115" t="s">
        <v>384</v>
      </c>
      <c r="C27" s="165"/>
      <c r="D27" s="160" t="n">
        <v>30</v>
      </c>
      <c r="E27" s="165" t="n">
        <f aca="false">C27</f>
        <v>0</v>
      </c>
      <c r="F27" s="162" t="n">
        <f aca="false">F$7*AG27</f>
        <v>0</v>
      </c>
      <c r="G27" s="162" t="n">
        <f aca="false">G$7*AH27</f>
        <v>0</v>
      </c>
      <c r="H27" s="162" t="n">
        <f aca="false">H$7*AI27</f>
        <v>0</v>
      </c>
      <c r="I27" s="162" t="n">
        <f aca="false">I$7*AJ27</f>
        <v>0</v>
      </c>
      <c r="J27" s="162" t="n">
        <f aca="false">J$7*AK27</f>
        <v>0</v>
      </c>
      <c r="K27" s="163" t="n">
        <v>0</v>
      </c>
      <c r="L27" s="164" t="n">
        <v>0</v>
      </c>
      <c r="M27" s="165"/>
      <c r="N27" s="165"/>
      <c r="O27" s="165"/>
      <c r="P27" s="165"/>
      <c r="Q27" s="165"/>
      <c r="R27" s="165"/>
      <c r="S27" s="125" t="n">
        <v>0</v>
      </c>
      <c r="T27" s="165" t="n">
        <f aca="false">SUM(E27:R27)</f>
        <v>0</v>
      </c>
      <c r="U27" s="165" t="n">
        <f aca="false">IF(T27&lt;=0,0,IF(T27*1%&lt;=262680*8*1%,T27*1%,262680*8*1%))</f>
        <v>0</v>
      </c>
      <c r="V27" s="165" t="n">
        <f aca="false">IF(T27&lt;=0,0,IF(T27*1%&lt;=262680*8*1%,T27*1%,262680*8*1%))</f>
        <v>0</v>
      </c>
      <c r="W27" s="165" t="n">
        <f aca="false">T27-U27-V27</f>
        <v>0</v>
      </c>
      <c r="X27" s="165"/>
      <c r="Y27" s="169"/>
      <c r="Z27" s="165" t="n">
        <f aca="false">MAX(3000,0+MIN(MAX(0,W27-350000),50000)*5%+MIN(MAX(0,W27-400000),100000)*10%+MIN(MAX(0,W27-500000),100000)*15%+MAX(0,W27-600000)*20%-X27)</f>
        <v>3000</v>
      </c>
      <c r="AA27" s="169"/>
      <c r="AB27" s="165" t="n">
        <f aca="false">Y27+U27+V27+Z27+AA27</f>
        <v>3000</v>
      </c>
      <c r="AC27" s="169" t="n">
        <f aca="false">ROUND(FLOOR(T27-AB27,0.01),-2)</f>
        <v>-3000</v>
      </c>
      <c r="AD27" s="179" t="s">
        <v>200</v>
      </c>
      <c r="AE27" s="171"/>
      <c r="AF27" s="180"/>
      <c r="AG27" s="172" t="n">
        <v>0</v>
      </c>
      <c r="AH27" s="172" t="n">
        <v>0</v>
      </c>
      <c r="AI27" s="172" t="n">
        <v>0</v>
      </c>
      <c r="AJ27" s="172" t="n">
        <v>0</v>
      </c>
      <c r="AK27" s="172" t="n">
        <v>0</v>
      </c>
      <c r="AL27" s="165" t="s">
        <v>385</v>
      </c>
      <c r="AM27" s="165" t="s">
        <v>386</v>
      </c>
      <c r="AN27" s="173" t="s">
        <v>387</v>
      </c>
      <c r="AO27" s="241" t="s">
        <v>388</v>
      </c>
      <c r="AP27" s="242" t="s">
        <v>389</v>
      </c>
      <c r="AQ27" s="175" t="n">
        <v>43770</v>
      </c>
      <c r="AR27" s="174" t="s">
        <v>390</v>
      </c>
      <c r="AS27" s="179" t="n">
        <v>18</v>
      </c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</row>
    <row r="28" customFormat="false" ht="19.5" hidden="false" customHeight="true" outlineLevel="0" collapsed="false">
      <c r="A28" s="176" t="s">
        <v>391</v>
      </c>
      <c r="B28" s="245" t="s">
        <v>392</v>
      </c>
      <c r="C28" s="177"/>
      <c r="D28" s="160" t="n">
        <v>30</v>
      </c>
      <c r="E28" s="165" t="n">
        <f aca="false">C28</f>
        <v>0</v>
      </c>
      <c r="F28" s="162" t="n">
        <f aca="false">F$5*AG28</f>
        <v>0</v>
      </c>
      <c r="G28" s="162" t="n">
        <f aca="false">G$5*AH28</f>
        <v>0</v>
      </c>
      <c r="H28" s="162" t="n">
        <f aca="false">H$5*AI28</f>
        <v>0</v>
      </c>
      <c r="I28" s="162" t="n">
        <f aca="false">I$5*AJ28</f>
        <v>0</v>
      </c>
      <c r="J28" s="162" t="n">
        <f aca="false">J$5*AK28</f>
        <v>0</v>
      </c>
      <c r="K28" s="163" t="n">
        <v>0</v>
      </c>
      <c r="L28" s="164" t="n">
        <v>0</v>
      </c>
      <c r="M28" s="165"/>
      <c r="N28" s="243"/>
      <c r="O28" s="165"/>
      <c r="P28" s="165"/>
      <c r="Q28" s="166"/>
      <c r="R28" s="165"/>
      <c r="S28" s="167" t="n">
        <v>1</v>
      </c>
      <c r="T28" s="165" t="n">
        <f aca="false">SUM(E28:R28)</f>
        <v>0</v>
      </c>
      <c r="U28" s="165" t="n">
        <f aca="false">IF(T28&lt;=0,0,IF(T28*1%&lt;=262680*8*1%,T28*1%,262680*8*1%))</f>
        <v>0</v>
      </c>
      <c r="V28" s="165" t="n">
        <f aca="false">IF(T28&lt;=0,0,IF(T28*1%&lt;=262680*8*1%,T28*1%,262680*8*1%))</f>
        <v>0</v>
      </c>
      <c r="W28" s="165" t="n">
        <f aca="false">T28-U28-V28</f>
        <v>0</v>
      </c>
      <c r="X28" s="165"/>
      <c r="Y28" s="169"/>
      <c r="Z28" s="165" t="n">
        <f aca="false">MAX(3000,0+MIN(MAX(0,W28-350000),50000)*5%+MIN(MAX(0,W28-400000),100000)*10%+MIN(MAX(0,W28-500000),100000)*15%+MAX(0,W28-600000)*20%-X28)</f>
        <v>3000</v>
      </c>
      <c r="AA28" s="169"/>
      <c r="AB28" s="165" t="n">
        <f aca="false">Y28+U28+V28+Z28+AA28</f>
        <v>3000</v>
      </c>
      <c r="AC28" s="169" t="n">
        <f aca="false">ROUND(FLOOR(T28-AB28,0.01),-2)</f>
        <v>-3000</v>
      </c>
      <c r="AD28" s="179" t="s">
        <v>200</v>
      </c>
      <c r="AE28" s="171"/>
      <c r="AF28" s="180"/>
      <c r="AG28" s="172" t="n">
        <v>0</v>
      </c>
      <c r="AH28" s="172" t="n">
        <v>0</v>
      </c>
      <c r="AI28" s="172" t="n">
        <v>0</v>
      </c>
      <c r="AJ28" s="172" t="n">
        <v>0</v>
      </c>
      <c r="AK28" s="172" t="n">
        <v>0</v>
      </c>
      <c r="AL28" s="165" t="s">
        <v>393</v>
      </c>
      <c r="AM28" s="165" t="s">
        <v>394</v>
      </c>
      <c r="AN28" s="173" t="s">
        <v>395</v>
      </c>
      <c r="AO28" s="241" t="s">
        <v>396</v>
      </c>
      <c r="AP28" s="242" t="s">
        <v>397</v>
      </c>
      <c r="AQ28" s="175" t="n">
        <v>43770</v>
      </c>
      <c r="AR28" s="174" t="s">
        <v>324</v>
      </c>
      <c r="AS28" s="179" t="n">
        <v>19</v>
      </c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</row>
    <row r="29" customFormat="false" ht="19.5" hidden="false" customHeight="true" outlineLevel="0" collapsed="false">
      <c r="A29" s="158" t="s">
        <v>398</v>
      </c>
      <c r="B29" s="115" t="s">
        <v>399</v>
      </c>
      <c r="C29" s="165"/>
      <c r="D29" s="160" t="n">
        <v>30</v>
      </c>
      <c r="E29" s="165" t="n">
        <f aca="false">C29</f>
        <v>0</v>
      </c>
      <c r="F29" s="162" t="n">
        <f aca="false">F$7*AG29</f>
        <v>0</v>
      </c>
      <c r="G29" s="162" t="n">
        <f aca="false">G$7*AH29</f>
        <v>0</v>
      </c>
      <c r="H29" s="162" t="n">
        <f aca="false">H$7*AI29</f>
        <v>0</v>
      </c>
      <c r="I29" s="162" t="n">
        <f aca="false">I$7*AJ29</f>
        <v>0</v>
      </c>
      <c r="J29" s="162" t="n">
        <f aca="false">J$7*AK29</f>
        <v>0</v>
      </c>
      <c r="K29" s="163" t="n">
        <v>0</v>
      </c>
      <c r="L29" s="164" t="n">
        <v>0</v>
      </c>
      <c r="M29" s="165"/>
      <c r="N29" s="243"/>
      <c r="O29" s="165"/>
      <c r="P29" s="165"/>
      <c r="Q29" s="165"/>
      <c r="R29" s="165"/>
      <c r="S29" s="167" t="n">
        <v>1</v>
      </c>
      <c r="T29" s="165" t="n">
        <f aca="false">SUM(E29:R29)</f>
        <v>0</v>
      </c>
      <c r="U29" s="165" t="n">
        <f aca="false">IF(T29&lt;=0,0,IF(T29*1%&lt;=262680*8*1%,T29*1%,262680*8*1%))</f>
        <v>0</v>
      </c>
      <c r="V29" s="165" t="n">
        <f aca="false">IF(T29&lt;=0,0,IF(T29*1%&lt;=262680*8*1%,T29*1%,262680*8*1%))</f>
        <v>0</v>
      </c>
      <c r="W29" s="165" t="n">
        <f aca="false">T29-U29-V29</f>
        <v>0</v>
      </c>
      <c r="X29" s="165"/>
      <c r="Y29" s="169"/>
      <c r="Z29" s="165" t="n">
        <f aca="false">MAX(3000,0+MIN(MAX(0,W29-350000),50000)*5%+MIN(MAX(0,W29-400000),100000)*10%+MIN(MAX(0,W29-500000),100000)*15%+MAX(0,W29-600000)*20%-X29)</f>
        <v>3000</v>
      </c>
      <c r="AA29" s="169"/>
      <c r="AB29" s="165" t="n">
        <f aca="false">Y29+U29+V29+Z29+AA29</f>
        <v>3000</v>
      </c>
      <c r="AC29" s="169" t="n">
        <f aca="false">ROUND(FLOOR(T29-AB29,0.01),-2)</f>
        <v>-3000</v>
      </c>
      <c r="AD29" s="179" t="s">
        <v>200</v>
      </c>
      <c r="AE29" s="171"/>
      <c r="AF29" s="180"/>
      <c r="AG29" s="172" t="n">
        <v>0</v>
      </c>
      <c r="AH29" s="172" t="n">
        <v>0</v>
      </c>
      <c r="AI29" s="172" t="n">
        <v>0</v>
      </c>
      <c r="AJ29" s="172" t="n">
        <v>0</v>
      </c>
      <c r="AK29" s="172" t="n">
        <v>0</v>
      </c>
      <c r="AL29" s="165" t="s">
        <v>400</v>
      </c>
      <c r="AM29" s="165" t="s">
        <v>401</v>
      </c>
      <c r="AN29" s="173" t="s">
        <v>402</v>
      </c>
      <c r="AO29" s="241" t="s">
        <v>403</v>
      </c>
      <c r="AP29" s="242" t="s">
        <v>404</v>
      </c>
      <c r="AQ29" s="175" t="n">
        <v>43770</v>
      </c>
      <c r="AR29" s="174" t="s">
        <v>405</v>
      </c>
      <c r="AS29" s="179" t="n">
        <v>20</v>
      </c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</row>
    <row r="30" customFormat="false" ht="19.5" hidden="false" customHeight="true" outlineLevel="0" collapsed="false">
      <c r="A30" s="179" t="s">
        <v>406</v>
      </c>
      <c r="B30" s="245" t="s">
        <v>407</v>
      </c>
      <c r="C30" s="166"/>
      <c r="D30" s="160" t="n">
        <v>30</v>
      </c>
      <c r="E30" s="165" t="n">
        <f aca="false">C30</f>
        <v>0</v>
      </c>
      <c r="F30" s="162" t="n">
        <f aca="false">F$7*AG30</f>
        <v>0</v>
      </c>
      <c r="G30" s="162" t="n">
        <f aca="false">G$7*AH30</f>
        <v>0</v>
      </c>
      <c r="H30" s="162" t="n">
        <f aca="false">H$7*AI30</f>
        <v>0</v>
      </c>
      <c r="I30" s="162" t="n">
        <f aca="false">I$7*AJ30</f>
        <v>0</v>
      </c>
      <c r="J30" s="162" t="n">
        <f aca="false">J$7*AK30</f>
        <v>0</v>
      </c>
      <c r="K30" s="163" t="n">
        <v>0</v>
      </c>
      <c r="L30" s="164" t="n">
        <v>0</v>
      </c>
      <c r="M30" s="165"/>
      <c r="N30" s="165"/>
      <c r="O30" s="165"/>
      <c r="P30" s="165"/>
      <c r="Q30" s="165"/>
      <c r="R30" s="165"/>
      <c r="S30" s="167" t="n">
        <v>2</v>
      </c>
      <c r="T30" s="165" t="n">
        <f aca="false">SUM(E30:R30)</f>
        <v>0</v>
      </c>
      <c r="U30" s="165" t="n">
        <f aca="false">IF(T30&lt;=0,0,IF(T30*1%&lt;=262680*8*1%,T30*1%,262680*8*1%))</f>
        <v>0</v>
      </c>
      <c r="V30" s="165" t="n">
        <f aca="false">IF(T30&lt;=0,0,IF(T30*1%&lt;=262680*8*1%,T30*1%,262680*8*1%))</f>
        <v>0</v>
      </c>
      <c r="W30" s="165" t="n">
        <f aca="false">T30-U30-V30</f>
        <v>0</v>
      </c>
      <c r="X30" s="165"/>
      <c r="Y30" s="169"/>
      <c r="Z30" s="165" t="n">
        <f aca="false">MAX(3000,0+MIN(MAX(0,W30-350000),50000)*5%+MIN(MAX(0,W30-400000),100000)*10%+MIN(MAX(0,W30-500000),100000)*15%+MAX(0,W30-600000)*20%-X30)</f>
        <v>3000</v>
      </c>
      <c r="AA30" s="169"/>
      <c r="AB30" s="165" t="n">
        <f aca="false">Y30+U30+V30+Z30+AA30</f>
        <v>3000</v>
      </c>
      <c r="AC30" s="169" t="n">
        <f aca="false">ROUND(FLOOR(T30-AB30,0.01),-2)</f>
        <v>-3000</v>
      </c>
      <c r="AD30" s="179" t="s">
        <v>200</v>
      </c>
      <c r="AE30" s="171"/>
      <c r="AF30" s="180"/>
      <c r="AG30" s="172" t="n">
        <v>0</v>
      </c>
      <c r="AH30" s="172" t="n">
        <v>0</v>
      </c>
      <c r="AI30" s="172" t="n">
        <v>0</v>
      </c>
      <c r="AJ30" s="172" t="n">
        <v>0</v>
      </c>
      <c r="AK30" s="172" t="n">
        <v>0</v>
      </c>
      <c r="AL30" s="165" t="s">
        <v>408</v>
      </c>
      <c r="AM30" s="165" t="s">
        <v>409</v>
      </c>
      <c r="AN30" s="173" t="s">
        <v>410</v>
      </c>
      <c r="AO30" s="241" t="s">
        <v>411</v>
      </c>
      <c r="AP30" s="242" t="s">
        <v>412</v>
      </c>
      <c r="AQ30" s="175" t="n">
        <v>43770</v>
      </c>
      <c r="AR30" s="174" t="s">
        <v>413</v>
      </c>
      <c r="AS30" s="179" t="n">
        <v>21</v>
      </c>
      <c r="AT30" s="112"/>
      <c r="AU30" s="112"/>
      <c r="AV30" s="112"/>
      <c r="AW30" s="112"/>
      <c r="AX30" s="112"/>
      <c r="AY30" s="112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</row>
    <row r="31" customFormat="false" ht="19.5" hidden="false" customHeight="true" outlineLevel="0" collapsed="false">
      <c r="A31" s="179" t="s">
        <v>414</v>
      </c>
      <c r="B31" s="115" t="s">
        <v>415</v>
      </c>
      <c r="C31" s="165"/>
      <c r="D31" s="160" t="n">
        <v>30</v>
      </c>
      <c r="E31" s="165" t="n">
        <f aca="false">C31</f>
        <v>0</v>
      </c>
      <c r="F31" s="162" t="n">
        <f aca="false">F$7*AG31</f>
        <v>0</v>
      </c>
      <c r="G31" s="162" t="n">
        <f aca="false">G$7*AH31</f>
        <v>0</v>
      </c>
      <c r="H31" s="162" t="n">
        <f aca="false">H$7*AI31</f>
        <v>0</v>
      </c>
      <c r="I31" s="162" t="n">
        <f aca="false">I$7*AJ31</f>
        <v>0</v>
      </c>
      <c r="J31" s="162" t="n">
        <f aca="false">J$7*AK31</f>
        <v>0</v>
      </c>
      <c r="K31" s="163" t="n">
        <v>0</v>
      </c>
      <c r="L31" s="164" t="n">
        <v>0</v>
      </c>
      <c r="M31" s="165"/>
      <c r="N31" s="243"/>
      <c r="O31" s="165"/>
      <c r="P31" s="165"/>
      <c r="Q31" s="165"/>
      <c r="R31" s="165"/>
      <c r="S31" s="125" t="n">
        <v>0</v>
      </c>
      <c r="T31" s="165" t="n">
        <f aca="false">SUM(E31:R31)</f>
        <v>0</v>
      </c>
      <c r="U31" s="165" t="n">
        <f aca="false">IF(T31&lt;=0,0,IF(T31*1%&lt;=262680*8*1%,T31*1%,262680*8*1%))</f>
        <v>0</v>
      </c>
      <c r="V31" s="165" t="n">
        <f aca="false">IF(T31&lt;=0,0,IF(T31*1%&lt;=262680*8*1%,T31*1%,262680*8*1%))</f>
        <v>0</v>
      </c>
      <c r="W31" s="165" t="n">
        <f aca="false">T31-U31-V31</f>
        <v>0</v>
      </c>
      <c r="X31" s="165"/>
      <c r="Y31" s="169"/>
      <c r="Z31" s="165" t="n">
        <f aca="false">MAX(3000,0+MIN(MAX(0,W31-350000),50000)*5%+MIN(MAX(0,W31-400000),100000)*10%+MIN(MAX(0,W31-500000),100000)*15%+MAX(0,W31-600000)*20%-X31)</f>
        <v>3000</v>
      </c>
      <c r="AA31" s="169"/>
      <c r="AB31" s="165" t="n">
        <f aca="false">Y31+U31+V31+Z31+AA31</f>
        <v>3000</v>
      </c>
      <c r="AC31" s="169" t="n">
        <f aca="false">ROUND(FLOOR(T31-AB31,0.01),-2)</f>
        <v>-3000</v>
      </c>
      <c r="AD31" s="179" t="s">
        <v>200</v>
      </c>
      <c r="AE31" s="171"/>
      <c r="AF31" s="180"/>
      <c r="AG31" s="172" t="n">
        <v>0</v>
      </c>
      <c r="AH31" s="172" t="n">
        <v>0</v>
      </c>
      <c r="AI31" s="172" t="n">
        <v>0</v>
      </c>
      <c r="AJ31" s="172" t="n">
        <v>0</v>
      </c>
      <c r="AK31" s="172" t="n">
        <v>0</v>
      </c>
      <c r="AL31" s="165" t="s">
        <v>416</v>
      </c>
      <c r="AM31" s="165" t="s">
        <v>417</v>
      </c>
      <c r="AN31" s="173" t="s">
        <v>418</v>
      </c>
      <c r="AO31" s="241" t="s">
        <v>419</v>
      </c>
      <c r="AP31" s="242" t="s">
        <v>420</v>
      </c>
      <c r="AQ31" s="175" t="n">
        <v>43770</v>
      </c>
      <c r="AR31" s="174" t="s">
        <v>421</v>
      </c>
      <c r="AS31" s="179" t="n">
        <v>22</v>
      </c>
      <c r="AT31" s="112"/>
      <c r="AU31" s="112"/>
      <c r="AV31" s="112"/>
      <c r="AW31" s="112"/>
      <c r="AX31" s="112"/>
      <c r="AY31" s="112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12"/>
    </row>
    <row r="32" customFormat="false" ht="19.5" hidden="false" customHeight="true" outlineLevel="0" collapsed="false">
      <c r="A32" s="179" t="s">
        <v>422</v>
      </c>
      <c r="B32" s="115" t="s">
        <v>423</v>
      </c>
      <c r="C32" s="165"/>
      <c r="D32" s="160" t="n">
        <v>30</v>
      </c>
      <c r="E32" s="165" t="n">
        <f aca="false">C32</f>
        <v>0</v>
      </c>
      <c r="F32" s="162" t="n">
        <f aca="false">F$7*AG32</f>
        <v>0</v>
      </c>
      <c r="G32" s="162" t="n">
        <f aca="false">G$7*AH32</f>
        <v>0</v>
      </c>
      <c r="H32" s="162" t="n">
        <f aca="false">H$7*AI32</f>
        <v>0</v>
      </c>
      <c r="I32" s="162" t="n">
        <f aca="false">I$7*AJ32</f>
        <v>0</v>
      </c>
      <c r="J32" s="162" t="n">
        <f aca="false">J$7*AK32</f>
        <v>0</v>
      </c>
      <c r="K32" s="163" t="n">
        <v>0</v>
      </c>
      <c r="L32" s="164" t="n">
        <v>0</v>
      </c>
      <c r="M32" s="165"/>
      <c r="N32" s="243"/>
      <c r="O32" s="165"/>
      <c r="P32" s="165"/>
      <c r="Q32" s="165"/>
      <c r="R32" s="165"/>
      <c r="S32" s="167" t="n">
        <v>2</v>
      </c>
      <c r="T32" s="165" t="n">
        <f aca="false">SUM(E32:R32)</f>
        <v>0</v>
      </c>
      <c r="U32" s="165" t="n">
        <f aca="false">IF(T32&lt;=0,0,IF(T32*1%&lt;=262680*8*1%,T32*1%,262680*8*1%))</f>
        <v>0</v>
      </c>
      <c r="V32" s="165" t="n">
        <f aca="false">IF(T32&lt;=0,0,IF(T32*1%&lt;=262680*8*1%,T32*1%,262680*8*1%))</f>
        <v>0</v>
      </c>
      <c r="W32" s="165" t="n">
        <f aca="false">T32-U32-V32</f>
        <v>0</v>
      </c>
      <c r="X32" s="165"/>
      <c r="Y32" s="169"/>
      <c r="Z32" s="165" t="n">
        <f aca="false">MAX(3000,0+MIN(MAX(0,W32-350000),50000)*5%+MIN(MAX(0,W32-400000),100000)*10%+MIN(MAX(0,W32-500000),100000)*15%+MAX(0,W32-600000)*20%-X32)</f>
        <v>3000</v>
      </c>
      <c r="AA32" s="169"/>
      <c r="AB32" s="165" t="n">
        <f aca="false">Y32+U32+V32+Z32+AA32</f>
        <v>3000</v>
      </c>
      <c r="AC32" s="169" t="n">
        <f aca="false">ROUND(FLOOR(T32-AB32,0.01),-2)</f>
        <v>-3000</v>
      </c>
      <c r="AD32" s="179" t="s">
        <v>200</v>
      </c>
      <c r="AE32" s="171"/>
      <c r="AF32" s="180"/>
      <c r="AG32" s="172" t="n">
        <v>0</v>
      </c>
      <c r="AH32" s="172" t="n">
        <v>0</v>
      </c>
      <c r="AI32" s="172" t="n">
        <v>0</v>
      </c>
      <c r="AJ32" s="172" t="n">
        <v>0</v>
      </c>
      <c r="AK32" s="172" t="n">
        <v>0</v>
      </c>
      <c r="AL32" s="165" t="s">
        <v>424</v>
      </c>
      <c r="AM32" s="165" t="s">
        <v>425</v>
      </c>
      <c r="AN32" s="173" t="s">
        <v>426</v>
      </c>
      <c r="AO32" s="241" t="s">
        <v>427</v>
      </c>
      <c r="AP32" s="242" t="s">
        <v>428</v>
      </c>
      <c r="AQ32" s="175" t="n">
        <v>43815</v>
      </c>
      <c r="AR32" s="174" t="s">
        <v>429</v>
      </c>
      <c r="AS32" s="179" t="n">
        <v>23</v>
      </c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</row>
    <row r="33" customFormat="false" ht="19.5" hidden="false" customHeight="true" outlineLevel="0" collapsed="false">
      <c r="A33" s="179" t="s">
        <v>430</v>
      </c>
      <c r="B33" s="115" t="s">
        <v>431</v>
      </c>
      <c r="C33" s="165"/>
      <c r="D33" s="160" t="n">
        <v>30</v>
      </c>
      <c r="E33" s="165" t="n">
        <f aca="false">C33</f>
        <v>0</v>
      </c>
      <c r="F33" s="162" t="n">
        <f aca="false">F$7*AG33</f>
        <v>0</v>
      </c>
      <c r="G33" s="162" t="n">
        <f aca="false">G$7*AH33</f>
        <v>0</v>
      </c>
      <c r="H33" s="162" t="n">
        <f aca="false">H$7*AI33</f>
        <v>0</v>
      </c>
      <c r="I33" s="162" t="n">
        <f aca="false">I$7*AJ33</f>
        <v>0</v>
      </c>
      <c r="J33" s="162" t="n">
        <f aca="false">J$7*AK33</f>
        <v>0</v>
      </c>
      <c r="K33" s="163" t="n">
        <v>0</v>
      </c>
      <c r="L33" s="164" t="n">
        <v>0</v>
      </c>
      <c r="M33" s="165"/>
      <c r="N33" s="165"/>
      <c r="O33" s="165"/>
      <c r="P33" s="165"/>
      <c r="Q33" s="165"/>
      <c r="R33" s="165"/>
      <c r="S33" s="167" t="n">
        <v>1</v>
      </c>
      <c r="T33" s="165" t="n">
        <f aca="false">SUM(E33:R33)</f>
        <v>0</v>
      </c>
      <c r="U33" s="165" t="n">
        <f aca="false">IF(T33&lt;=0,0,IF(T33*1%&lt;=262680*8*1%,T33*1%,262680*8*1%))</f>
        <v>0</v>
      </c>
      <c r="V33" s="165" t="n">
        <f aca="false">IF(T33&lt;=0,0,IF(T33*1%&lt;=262680*8*1%,T33*1%,262680*8*1%))</f>
        <v>0</v>
      </c>
      <c r="W33" s="165" t="n">
        <f aca="false">T33-U33-V33</f>
        <v>0</v>
      </c>
      <c r="X33" s="165"/>
      <c r="Y33" s="169"/>
      <c r="Z33" s="165" t="n">
        <f aca="false">MAX(3000,0+MIN(MAX(0,W33-350000),50000)*5%+MIN(MAX(0,W33-400000),100000)*10%+MIN(MAX(0,W33-500000),100000)*15%+MAX(0,W33-600000)*20%-X33)</f>
        <v>3000</v>
      </c>
      <c r="AA33" s="169"/>
      <c r="AB33" s="165" t="n">
        <f aca="false">Y33+U33+V33+Z33+AA33</f>
        <v>3000</v>
      </c>
      <c r="AC33" s="169" t="n">
        <f aca="false">ROUND(FLOOR(T33-AB33,0.01),-2)</f>
        <v>-3000</v>
      </c>
      <c r="AD33" s="179" t="s">
        <v>200</v>
      </c>
      <c r="AE33" s="171"/>
      <c r="AF33" s="180"/>
      <c r="AG33" s="172" t="n">
        <v>0</v>
      </c>
      <c r="AH33" s="172" t="n">
        <v>0</v>
      </c>
      <c r="AI33" s="172" t="n">
        <v>0</v>
      </c>
      <c r="AJ33" s="172" t="n">
        <v>0</v>
      </c>
      <c r="AK33" s="172" t="n">
        <v>0</v>
      </c>
      <c r="AL33" s="165" t="s">
        <v>432</v>
      </c>
      <c r="AM33" s="165" t="s">
        <v>433</v>
      </c>
      <c r="AN33" s="173" t="s">
        <v>434</v>
      </c>
      <c r="AO33" s="241" t="s">
        <v>435</v>
      </c>
      <c r="AP33" s="242" t="s">
        <v>436</v>
      </c>
      <c r="AQ33" s="175" t="n">
        <v>43815</v>
      </c>
      <c r="AR33" s="174" t="s">
        <v>437</v>
      </c>
      <c r="AS33" s="179" t="n">
        <v>24</v>
      </c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</row>
    <row r="34" customFormat="false" ht="19.5" hidden="false" customHeight="true" outlineLevel="0" collapsed="false">
      <c r="A34" s="179" t="s">
        <v>438</v>
      </c>
      <c r="B34" s="115" t="s">
        <v>439</v>
      </c>
      <c r="C34" s="165"/>
      <c r="D34" s="160" t="n">
        <v>30</v>
      </c>
      <c r="E34" s="165" t="n">
        <f aca="false">C34</f>
        <v>0</v>
      </c>
      <c r="F34" s="162" t="n">
        <f aca="false">F$7*AG34</f>
        <v>0</v>
      </c>
      <c r="G34" s="162" t="n">
        <f aca="false">G$7*AH34</f>
        <v>0</v>
      </c>
      <c r="H34" s="162" t="n">
        <f aca="false">H$7*AI34</f>
        <v>0</v>
      </c>
      <c r="I34" s="162" t="n">
        <f aca="false">I$7*AJ34</f>
        <v>0</v>
      </c>
      <c r="J34" s="162" t="n">
        <f aca="false">J$7*AK34</f>
        <v>0</v>
      </c>
      <c r="K34" s="163" t="n">
        <v>0</v>
      </c>
      <c r="L34" s="164" t="n">
        <v>0</v>
      </c>
      <c r="M34" s="165"/>
      <c r="N34" s="165"/>
      <c r="O34" s="165"/>
      <c r="P34" s="165"/>
      <c r="Q34" s="165"/>
      <c r="R34" s="165"/>
      <c r="S34" s="125" t="n">
        <v>0</v>
      </c>
      <c r="T34" s="165" t="n">
        <f aca="false">SUM(E34:R34)</f>
        <v>0</v>
      </c>
      <c r="U34" s="165" t="n">
        <f aca="false">IF(T34&lt;=0,0,IF(T34*1%&lt;=262680*8*1%,T34*1%,262680*8*1%))</f>
        <v>0</v>
      </c>
      <c r="V34" s="165" t="n">
        <f aca="false">IF(T34&lt;=0,0,IF(T34*1%&lt;=262680*8*1%,T34*1%,262680*8*1%))</f>
        <v>0</v>
      </c>
      <c r="W34" s="165" t="n">
        <f aca="false">T34-U34-V34</f>
        <v>0</v>
      </c>
      <c r="X34" s="165"/>
      <c r="Y34" s="169"/>
      <c r="Z34" s="165" t="n">
        <f aca="false">MAX(3000,0+MIN(MAX(0,W34-350000),50000)*5%+MIN(MAX(0,W34-400000),100000)*10%+MIN(MAX(0,W34-500000),100000)*15%+MAX(0,W34-600000)*20%-X34)</f>
        <v>3000</v>
      </c>
      <c r="AA34" s="169"/>
      <c r="AB34" s="165" t="n">
        <f aca="false">Y34+U34+V34+Z34+AA34</f>
        <v>3000</v>
      </c>
      <c r="AC34" s="169" t="n">
        <f aca="false">ROUND(FLOOR(T34-AB34,0.01),-2)</f>
        <v>-3000</v>
      </c>
      <c r="AD34" s="179" t="s">
        <v>200</v>
      </c>
      <c r="AE34" s="171"/>
      <c r="AF34" s="180"/>
      <c r="AG34" s="172" t="n">
        <v>0</v>
      </c>
      <c r="AH34" s="172" t="n">
        <v>0</v>
      </c>
      <c r="AI34" s="172" t="n">
        <v>0</v>
      </c>
      <c r="AJ34" s="172" t="n">
        <v>0</v>
      </c>
      <c r="AK34" s="172" t="n">
        <v>0</v>
      </c>
      <c r="AL34" s="165" t="s">
        <v>440</v>
      </c>
      <c r="AM34" s="165" t="s">
        <v>441</v>
      </c>
      <c r="AN34" s="173" t="s">
        <v>442</v>
      </c>
      <c r="AO34" s="241" t="s">
        <v>443</v>
      </c>
      <c r="AP34" s="242" t="s">
        <v>444</v>
      </c>
      <c r="AQ34" s="175" t="n">
        <v>43815</v>
      </c>
      <c r="AR34" s="174" t="s">
        <v>445</v>
      </c>
      <c r="AS34" s="179" t="n">
        <v>25</v>
      </c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</row>
    <row r="35" customFormat="false" ht="19.5" hidden="false" customHeight="true" outlineLevel="0" collapsed="false">
      <c r="A35" s="179" t="s">
        <v>446</v>
      </c>
      <c r="B35" s="115" t="s">
        <v>447</v>
      </c>
      <c r="C35" s="165"/>
      <c r="D35" s="160" t="n">
        <v>30</v>
      </c>
      <c r="E35" s="165" t="n">
        <f aca="false">C35</f>
        <v>0</v>
      </c>
      <c r="F35" s="162" t="n">
        <f aca="false">F$7*AG35</f>
        <v>0</v>
      </c>
      <c r="G35" s="162" t="n">
        <f aca="false">G$7*AH35</f>
        <v>0</v>
      </c>
      <c r="H35" s="162" t="n">
        <f aca="false">H$7*AI35</f>
        <v>0</v>
      </c>
      <c r="I35" s="162" t="n">
        <f aca="false">I$7*AJ35</f>
        <v>0</v>
      </c>
      <c r="J35" s="162" t="n">
        <f aca="false">J$7*AK35</f>
        <v>0</v>
      </c>
      <c r="K35" s="163" t="n">
        <v>0</v>
      </c>
      <c r="L35" s="164" t="n">
        <v>0</v>
      </c>
      <c r="M35" s="165"/>
      <c r="N35" s="165"/>
      <c r="O35" s="165"/>
      <c r="P35" s="165"/>
      <c r="Q35" s="165"/>
      <c r="R35" s="165"/>
      <c r="S35" s="125" t="n">
        <v>0</v>
      </c>
      <c r="T35" s="165" t="n">
        <f aca="false">SUM(E35:R35)</f>
        <v>0</v>
      </c>
      <c r="U35" s="165" t="n">
        <f aca="false">IF(T35&lt;=0,0,IF(T35*1%&lt;=262680*8*1%,T35*1%,262680*8*1%))</f>
        <v>0</v>
      </c>
      <c r="V35" s="165" t="n">
        <f aca="false">IF(T35&lt;=0,0,IF(T35*1%&lt;=262680*8*1%,T35*1%,262680*8*1%))</f>
        <v>0</v>
      </c>
      <c r="W35" s="165" t="n">
        <f aca="false">T35-U35-V35</f>
        <v>0</v>
      </c>
      <c r="X35" s="165"/>
      <c r="Y35" s="169"/>
      <c r="Z35" s="165" t="n">
        <f aca="false">MAX(3000,0+MIN(MAX(0,W35-350000),50000)*5%+MIN(MAX(0,W35-400000),100000)*10%+MIN(MAX(0,W35-500000),100000)*15%+MAX(0,W35-600000)*20%-X35)</f>
        <v>3000</v>
      </c>
      <c r="AA35" s="169"/>
      <c r="AB35" s="165" t="n">
        <f aca="false">Y35+U35+V35+Z35+AA35</f>
        <v>3000</v>
      </c>
      <c r="AC35" s="169" t="n">
        <f aca="false">ROUND(FLOOR(T35-AB35,0.01),-2)</f>
        <v>-3000</v>
      </c>
      <c r="AD35" s="179" t="s">
        <v>200</v>
      </c>
      <c r="AE35" s="171"/>
      <c r="AF35" s="180"/>
      <c r="AG35" s="172" t="n">
        <v>0</v>
      </c>
      <c r="AH35" s="172" t="n">
        <v>0</v>
      </c>
      <c r="AI35" s="172" t="n">
        <v>0</v>
      </c>
      <c r="AJ35" s="172" t="n">
        <v>0</v>
      </c>
      <c r="AK35" s="172" t="n">
        <v>0</v>
      </c>
      <c r="AL35" s="165" t="s">
        <v>448</v>
      </c>
      <c r="AM35" s="165" t="s">
        <v>449</v>
      </c>
      <c r="AN35" s="173" t="s">
        <v>450</v>
      </c>
      <c r="AO35" s="241" t="s">
        <v>451</v>
      </c>
      <c r="AP35" s="242" t="s">
        <v>452</v>
      </c>
      <c r="AQ35" s="175" t="n">
        <v>43815</v>
      </c>
      <c r="AR35" s="174" t="s">
        <v>453</v>
      </c>
      <c r="AS35" s="179" t="n">
        <v>26</v>
      </c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</row>
    <row r="36" customFormat="false" ht="19.5" hidden="false" customHeight="true" outlineLevel="0" collapsed="false">
      <c r="A36" s="158" t="s">
        <v>454</v>
      </c>
      <c r="B36" s="115" t="s">
        <v>455</v>
      </c>
      <c r="C36" s="165"/>
      <c r="D36" s="160" t="n">
        <v>30</v>
      </c>
      <c r="E36" s="165" t="n">
        <f aca="false">C36</f>
        <v>0</v>
      </c>
      <c r="F36" s="162" t="n">
        <f aca="false">F$7*AG36</f>
        <v>0</v>
      </c>
      <c r="G36" s="162" t="n">
        <f aca="false">G$7*AH36</f>
        <v>0</v>
      </c>
      <c r="H36" s="162" t="n">
        <f aca="false">H$7*AI36</f>
        <v>0</v>
      </c>
      <c r="I36" s="162" t="n">
        <f aca="false">I$7*AJ36</f>
        <v>0</v>
      </c>
      <c r="J36" s="162" t="n">
        <f aca="false">J$7*AK36</f>
        <v>0</v>
      </c>
      <c r="K36" s="163" t="n">
        <v>0</v>
      </c>
      <c r="L36" s="164" t="n">
        <v>0</v>
      </c>
      <c r="M36" s="165"/>
      <c r="N36" s="165"/>
      <c r="O36" s="165"/>
      <c r="P36" s="165"/>
      <c r="Q36" s="165"/>
      <c r="R36" s="165"/>
      <c r="S36" s="125" t="n">
        <v>0</v>
      </c>
      <c r="T36" s="165" t="n">
        <f aca="false">SUM(E36:R36)</f>
        <v>0</v>
      </c>
      <c r="U36" s="165" t="n">
        <f aca="false">IF(T36&lt;=0,0,IF(T36*1%&lt;=262680*8*1%,T36*1%,262680*8*1%))</f>
        <v>0</v>
      </c>
      <c r="V36" s="165" t="n">
        <f aca="false">IF(T36&lt;=0,0,IF(T36*1%&lt;=262680*8*1%,T36*1%,262680*8*1%))</f>
        <v>0</v>
      </c>
      <c r="W36" s="165" t="n">
        <f aca="false">T36-U36-V36</f>
        <v>0</v>
      </c>
      <c r="X36" s="165"/>
      <c r="Y36" s="169"/>
      <c r="Z36" s="165" t="n">
        <f aca="false">MAX(3000,0+MIN(MAX(0,W36-350000),50000)*5%+MIN(MAX(0,W36-400000),100000)*10%+MIN(MAX(0,W36-500000),100000)*15%+MAX(0,W36-600000)*20%-X36)</f>
        <v>3000</v>
      </c>
      <c r="AA36" s="169"/>
      <c r="AB36" s="165" t="n">
        <f aca="false">Y36+U36+V36+Z36+AA36</f>
        <v>3000</v>
      </c>
      <c r="AC36" s="169" t="n">
        <f aca="false">ROUND(FLOOR(T36-AB36,0.01),-2)</f>
        <v>-3000</v>
      </c>
      <c r="AD36" s="179" t="s">
        <v>200</v>
      </c>
      <c r="AE36" s="171"/>
      <c r="AF36" s="180"/>
      <c r="AG36" s="172" t="n">
        <v>0</v>
      </c>
      <c r="AH36" s="172" t="n">
        <v>0</v>
      </c>
      <c r="AI36" s="172" t="n">
        <v>0</v>
      </c>
      <c r="AJ36" s="172" t="n">
        <v>0</v>
      </c>
      <c r="AK36" s="172" t="n">
        <v>0</v>
      </c>
      <c r="AL36" s="165" t="s">
        <v>456</v>
      </c>
      <c r="AM36" s="165" t="s">
        <v>457</v>
      </c>
      <c r="AN36" s="173" t="s">
        <v>458</v>
      </c>
      <c r="AO36" s="241" t="s">
        <v>459</v>
      </c>
      <c r="AP36" s="242" t="s">
        <v>460</v>
      </c>
      <c r="AQ36" s="175" t="n">
        <v>43815</v>
      </c>
      <c r="AR36" s="174" t="s">
        <v>461</v>
      </c>
      <c r="AS36" s="179" t="n">
        <v>27</v>
      </c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94"/>
    </row>
    <row r="37" customFormat="false" ht="19.5" hidden="false" customHeight="true" outlineLevel="0" collapsed="false">
      <c r="A37" s="179" t="s">
        <v>462</v>
      </c>
      <c r="B37" s="115" t="s">
        <v>463</v>
      </c>
      <c r="C37" s="165"/>
      <c r="D37" s="160" t="n">
        <v>30</v>
      </c>
      <c r="E37" s="165" t="n">
        <f aca="false">C37</f>
        <v>0</v>
      </c>
      <c r="F37" s="162" t="n">
        <f aca="false">F$7*AG37</f>
        <v>0</v>
      </c>
      <c r="G37" s="162" t="n">
        <f aca="false">G$7*AH37</f>
        <v>0</v>
      </c>
      <c r="H37" s="162" t="n">
        <f aca="false">H$7*AI37</f>
        <v>0</v>
      </c>
      <c r="I37" s="162" t="n">
        <f aca="false">I$7*AJ37</f>
        <v>0</v>
      </c>
      <c r="J37" s="162" t="n">
        <f aca="false">J$7*AK37</f>
        <v>0</v>
      </c>
      <c r="K37" s="163" t="n">
        <v>0</v>
      </c>
      <c r="L37" s="164" t="n">
        <v>0</v>
      </c>
      <c r="M37" s="165"/>
      <c r="N37" s="165"/>
      <c r="O37" s="165"/>
      <c r="P37" s="165"/>
      <c r="Q37" s="165"/>
      <c r="R37" s="165"/>
      <c r="S37" s="167" t="n">
        <v>2</v>
      </c>
      <c r="T37" s="165" t="n">
        <f aca="false">SUM(E37:R37)</f>
        <v>0</v>
      </c>
      <c r="U37" s="165" t="n">
        <f aca="false">IF(T37&lt;=0,0,IF(T37*1%&lt;=262680*8*1%,T37*1%,262680*8*1%))</f>
        <v>0</v>
      </c>
      <c r="V37" s="165" t="n">
        <f aca="false">IF(T37&lt;=0,0,IF(T37*1%&lt;=262680*8*1%,T37*1%,262680*8*1%))</f>
        <v>0</v>
      </c>
      <c r="W37" s="165" t="n">
        <f aca="false">T37-U37-V37</f>
        <v>0</v>
      </c>
      <c r="X37" s="165"/>
      <c r="Y37" s="169"/>
      <c r="Z37" s="165" t="n">
        <f aca="false">MAX(3000,0+MIN(MAX(0,W37-350000),50000)*5%+MIN(MAX(0,W37-400000),100000)*10%+MIN(MAX(0,W37-500000),100000)*15%+MAX(0,W37-600000)*20%-X37)</f>
        <v>3000</v>
      </c>
      <c r="AA37" s="169"/>
      <c r="AB37" s="165" t="n">
        <f aca="false">Y37+U37+V37+Z37+AA37</f>
        <v>3000</v>
      </c>
      <c r="AC37" s="169" t="n">
        <f aca="false">ROUND(FLOOR(T37-AB37,0.01),-2)</f>
        <v>-3000</v>
      </c>
      <c r="AD37" s="179" t="s">
        <v>200</v>
      </c>
      <c r="AE37" s="171"/>
      <c r="AF37" s="180"/>
      <c r="AG37" s="172" t="n">
        <v>0</v>
      </c>
      <c r="AH37" s="172" t="n">
        <v>0</v>
      </c>
      <c r="AI37" s="172" t="n">
        <v>0</v>
      </c>
      <c r="AJ37" s="172" t="n">
        <v>0</v>
      </c>
      <c r="AK37" s="172" t="n">
        <v>0</v>
      </c>
      <c r="AL37" s="165" t="s">
        <v>464</v>
      </c>
      <c r="AM37" s="165" t="s">
        <v>465</v>
      </c>
      <c r="AN37" s="173" t="s">
        <v>466</v>
      </c>
      <c r="AO37" s="241" t="s">
        <v>467</v>
      </c>
      <c r="AP37" s="242" t="s">
        <v>468</v>
      </c>
      <c r="AQ37" s="252" t="n">
        <v>43832</v>
      </c>
      <c r="AR37" s="174" t="s">
        <v>469</v>
      </c>
      <c r="AS37" s="179" t="n">
        <v>28</v>
      </c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</row>
    <row r="38" customFormat="false" ht="19.5" hidden="false" customHeight="true" outlineLevel="0" collapsed="false">
      <c r="A38" s="179" t="s">
        <v>470</v>
      </c>
      <c r="B38" s="115" t="s">
        <v>471</v>
      </c>
      <c r="C38" s="165"/>
      <c r="D38" s="160" t="n">
        <v>30</v>
      </c>
      <c r="E38" s="165" t="n">
        <f aca="false">C38</f>
        <v>0</v>
      </c>
      <c r="F38" s="162" t="n">
        <f aca="false">F$7*AG38</f>
        <v>0</v>
      </c>
      <c r="G38" s="162" t="n">
        <f aca="false">G$7*AH38</f>
        <v>0</v>
      </c>
      <c r="H38" s="162" t="n">
        <f aca="false">H$7*AI38</f>
        <v>0</v>
      </c>
      <c r="I38" s="162" t="n">
        <f aca="false">I$7*AJ38</f>
        <v>0</v>
      </c>
      <c r="J38" s="162" t="n">
        <f aca="false">J$7*AK38</f>
        <v>0</v>
      </c>
      <c r="K38" s="163" t="n">
        <v>0</v>
      </c>
      <c r="L38" s="164" t="n">
        <v>0</v>
      </c>
      <c r="M38" s="165"/>
      <c r="N38" s="243"/>
      <c r="O38" s="165"/>
      <c r="P38" s="165"/>
      <c r="Q38" s="165"/>
      <c r="R38" s="165"/>
      <c r="S38" s="125" t="n">
        <v>0</v>
      </c>
      <c r="T38" s="165" t="n">
        <f aca="false">SUM(E38:R38)</f>
        <v>0</v>
      </c>
      <c r="U38" s="165" t="n">
        <f aca="false">IF(T38&lt;=0,0,IF(T38*1%&lt;=262680*8*1%,T38*1%,262680*8*1%))</f>
        <v>0</v>
      </c>
      <c r="V38" s="165" t="n">
        <f aca="false">IF(T38&lt;=0,0,IF(T38*1%&lt;=262680*8*1%,T38*1%,262680*8*1%))</f>
        <v>0</v>
      </c>
      <c r="W38" s="165" t="n">
        <f aca="false">T38-U38-V38</f>
        <v>0</v>
      </c>
      <c r="X38" s="165"/>
      <c r="Y38" s="169"/>
      <c r="Z38" s="165" t="n">
        <f aca="false">MAX(3000,0+MIN(MAX(0,W38-350000),50000)*5%+MIN(MAX(0,W38-400000),100000)*10%+MIN(MAX(0,W38-500000),100000)*15%+MAX(0,W38-600000)*20%-X38)</f>
        <v>3000</v>
      </c>
      <c r="AA38" s="169"/>
      <c r="AB38" s="165" t="n">
        <f aca="false">Y38+U38+V38+Z38+AA38</f>
        <v>3000</v>
      </c>
      <c r="AC38" s="169" t="n">
        <f aca="false">ROUND(FLOOR(T38-AB38,0.01),-2)</f>
        <v>-3000</v>
      </c>
      <c r="AD38" s="179" t="s">
        <v>200</v>
      </c>
      <c r="AE38" s="171"/>
      <c r="AF38" s="180"/>
      <c r="AG38" s="172" t="n">
        <v>0</v>
      </c>
      <c r="AH38" s="172" t="n">
        <v>0</v>
      </c>
      <c r="AI38" s="172" t="n">
        <v>0</v>
      </c>
      <c r="AJ38" s="172" t="n">
        <v>0</v>
      </c>
      <c r="AK38" s="172" t="n">
        <v>0</v>
      </c>
      <c r="AL38" s="165" t="s">
        <v>472</v>
      </c>
      <c r="AM38" s="165" t="s">
        <v>473</v>
      </c>
      <c r="AN38" s="173" t="s">
        <v>474</v>
      </c>
      <c r="AO38" s="241" t="s">
        <v>475</v>
      </c>
      <c r="AP38" s="242" t="s">
        <v>476</v>
      </c>
      <c r="AQ38" s="252" t="n">
        <v>43832</v>
      </c>
      <c r="AR38" s="174" t="s">
        <v>477</v>
      </c>
      <c r="AS38" s="179" t="n">
        <v>29</v>
      </c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</row>
    <row r="39" customFormat="false" ht="19.5" hidden="false" customHeight="true" outlineLevel="0" collapsed="false">
      <c r="A39" s="179" t="s">
        <v>478</v>
      </c>
      <c r="B39" s="115" t="s">
        <v>479</v>
      </c>
      <c r="C39" s="165"/>
      <c r="D39" s="160" t="n">
        <v>30</v>
      </c>
      <c r="E39" s="165" t="n">
        <f aca="false">C39</f>
        <v>0</v>
      </c>
      <c r="F39" s="162" t="n">
        <f aca="false">F$7*AG39</f>
        <v>0</v>
      </c>
      <c r="G39" s="162" t="n">
        <f aca="false">G$7*AH39</f>
        <v>0</v>
      </c>
      <c r="H39" s="162" t="n">
        <f aca="false">H$7*AI39</f>
        <v>0</v>
      </c>
      <c r="I39" s="162" t="n">
        <f aca="false">I$7*AJ39</f>
        <v>0</v>
      </c>
      <c r="J39" s="162" t="n">
        <f aca="false">J$7*AK39</f>
        <v>0</v>
      </c>
      <c r="K39" s="163" t="n">
        <v>0</v>
      </c>
      <c r="L39" s="164" t="n">
        <v>0</v>
      </c>
      <c r="M39" s="165"/>
      <c r="N39" s="165"/>
      <c r="O39" s="165"/>
      <c r="P39" s="165"/>
      <c r="Q39" s="165"/>
      <c r="R39" s="165"/>
      <c r="S39" s="167" t="n">
        <v>1</v>
      </c>
      <c r="T39" s="165" t="n">
        <f aca="false">SUM(E39:R39)</f>
        <v>0</v>
      </c>
      <c r="U39" s="165" t="n">
        <f aca="false">IF(T39&lt;=0,0,IF(T39*1%&lt;=262680*8*1%,T39*1%,262680*8*1%))</f>
        <v>0</v>
      </c>
      <c r="V39" s="165" t="n">
        <f aca="false">IF(T39&lt;=0,0,IF(T39*1%&lt;=262680*8*1%,T39*1%,262680*8*1%))</f>
        <v>0</v>
      </c>
      <c r="W39" s="165" t="n">
        <f aca="false">T39-U39-V39</f>
        <v>0</v>
      </c>
      <c r="X39" s="165"/>
      <c r="Y39" s="169"/>
      <c r="Z39" s="165" t="n">
        <f aca="false">MAX(3000,0+MIN(MAX(0,W39-350000),50000)*5%+MIN(MAX(0,W39-400000),100000)*10%+MIN(MAX(0,W39-500000),100000)*15%+MAX(0,W39-600000)*20%-X39)</f>
        <v>3000</v>
      </c>
      <c r="AA39" s="169"/>
      <c r="AB39" s="165" t="n">
        <f aca="false">Y39+U39+V39+Z39+AA39</f>
        <v>3000</v>
      </c>
      <c r="AC39" s="169" t="n">
        <f aca="false">ROUND(FLOOR(T39-AB39,0.01),-2)</f>
        <v>-3000</v>
      </c>
      <c r="AD39" s="179" t="s">
        <v>200</v>
      </c>
      <c r="AE39" s="171"/>
      <c r="AF39" s="180"/>
      <c r="AG39" s="172" t="n">
        <v>0</v>
      </c>
      <c r="AH39" s="172" t="n">
        <v>0</v>
      </c>
      <c r="AI39" s="172" t="n">
        <v>0</v>
      </c>
      <c r="AJ39" s="172" t="n">
        <v>0</v>
      </c>
      <c r="AK39" s="172" t="n">
        <v>0</v>
      </c>
      <c r="AL39" s="165" t="s">
        <v>480</v>
      </c>
      <c r="AM39" s="165" t="s">
        <v>481</v>
      </c>
      <c r="AN39" s="173" t="s">
        <v>482</v>
      </c>
      <c r="AO39" s="241" t="s">
        <v>483</v>
      </c>
      <c r="AP39" s="242" t="s">
        <v>484</v>
      </c>
      <c r="AQ39" s="252" t="n">
        <v>43832</v>
      </c>
      <c r="AR39" s="174" t="s">
        <v>485</v>
      </c>
      <c r="AS39" s="179" t="n">
        <v>30</v>
      </c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</row>
    <row r="40" customFormat="false" ht="19.9" hidden="false" customHeight="true" outlineLevel="0" collapsed="false">
      <c r="A40" s="179" t="s">
        <v>486</v>
      </c>
      <c r="B40" s="115" t="s">
        <v>487</v>
      </c>
      <c r="C40" s="165"/>
      <c r="D40" s="160" t="n">
        <v>30</v>
      </c>
      <c r="E40" s="165" t="n">
        <f aca="false">C40</f>
        <v>0</v>
      </c>
      <c r="F40" s="162" t="n">
        <f aca="false">F$7*AG40</f>
        <v>0</v>
      </c>
      <c r="G40" s="162" t="n">
        <f aca="false">G$7*AH40</f>
        <v>0</v>
      </c>
      <c r="H40" s="162" t="n">
        <f aca="false">H$7*AI40</f>
        <v>0</v>
      </c>
      <c r="I40" s="162" t="n">
        <f aca="false">I$7*AJ40</f>
        <v>0</v>
      </c>
      <c r="J40" s="162" t="n">
        <f aca="false">J$7*AK40</f>
        <v>0</v>
      </c>
      <c r="K40" s="163" t="n">
        <v>0</v>
      </c>
      <c r="L40" s="164" t="n">
        <v>0</v>
      </c>
      <c r="M40" s="165"/>
      <c r="N40" s="243"/>
      <c r="O40" s="165"/>
      <c r="P40" s="165"/>
      <c r="Q40" s="165"/>
      <c r="R40" s="165"/>
      <c r="S40" s="167" t="n">
        <v>1</v>
      </c>
      <c r="T40" s="165" t="n">
        <f aca="false">SUM(E40:R40)</f>
        <v>0</v>
      </c>
      <c r="U40" s="165" t="n">
        <f aca="false">IF(T40&lt;=0,0,IF(T40*1%&lt;=262680*8*1%,T40*1%,262680*8*1%))</f>
        <v>0</v>
      </c>
      <c r="V40" s="165" t="n">
        <f aca="false">IF(T40&lt;=0,0,IF(T40*1%&lt;=262680*8*1%,T40*1%,262680*8*1%))</f>
        <v>0</v>
      </c>
      <c r="W40" s="165" t="n">
        <f aca="false">T40-U40-V40</f>
        <v>0</v>
      </c>
      <c r="X40" s="165"/>
      <c r="Y40" s="169"/>
      <c r="Z40" s="165" t="n">
        <f aca="false">MAX(3000,0+MIN(MAX(0,W40-350000),50000)*5%+MIN(MAX(0,W40-400000),100000)*10%+MIN(MAX(0,W40-500000),100000)*15%+MAX(0,W40-600000)*20%-X40)</f>
        <v>3000</v>
      </c>
      <c r="AA40" s="169"/>
      <c r="AB40" s="165" t="n">
        <f aca="false">Y40+U40+V40+Z40+AA40</f>
        <v>3000</v>
      </c>
      <c r="AC40" s="169" t="n">
        <f aca="false">ROUND(FLOOR(T40-AB40,0.01),-2)</f>
        <v>-3000</v>
      </c>
      <c r="AD40" s="179" t="s">
        <v>200</v>
      </c>
      <c r="AE40" s="171"/>
      <c r="AF40" s="180"/>
      <c r="AG40" s="172" t="n">
        <v>0</v>
      </c>
      <c r="AH40" s="172" t="n">
        <v>0</v>
      </c>
      <c r="AI40" s="172" t="n">
        <v>0</v>
      </c>
      <c r="AJ40" s="172" t="n">
        <v>0</v>
      </c>
      <c r="AK40" s="172" t="n">
        <v>0</v>
      </c>
      <c r="AL40" s="165" t="s">
        <v>488</v>
      </c>
      <c r="AM40" s="165" t="s">
        <v>489</v>
      </c>
      <c r="AN40" s="173" t="s">
        <v>490</v>
      </c>
      <c r="AO40" s="241" t="s">
        <v>491</v>
      </c>
      <c r="AP40" s="242" t="s">
        <v>492</v>
      </c>
      <c r="AQ40" s="252" t="n">
        <v>43832</v>
      </c>
      <c r="AR40" s="174" t="s">
        <v>493</v>
      </c>
      <c r="AS40" s="179" t="n">
        <v>31</v>
      </c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</row>
    <row r="41" customFormat="false" ht="23.85" hidden="false" customHeight="true" outlineLevel="0" collapsed="false">
      <c r="A41" s="158" t="s">
        <v>494</v>
      </c>
      <c r="B41" s="115" t="s">
        <v>495</v>
      </c>
      <c r="C41" s="165"/>
      <c r="D41" s="160" t="n">
        <v>30</v>
      </c>
      <c r="E41" s="165" t="n">
        <f aca="false">C41</f>
        <v>0</v>
      </c>
      <c r="F41" s="162" t="n">
        <f aca="false">K$5*AG41</f>
        <v>0</v>
      </c>
      <c r="G41" s="162" t="n">
        <f aca="false">L$5*AH41</f>
        <v>0</v>
      </c>
      <c r="H41" s="162" t="n">
        <f aca="false">M$5*AI41</f>
        <v>0</v>
      </c>
      <c r="I41" s="162" t="n">
        <f aca="false">N$5*AJ41</f>
        <v>0</v>
      </c>
      <c r="J41" s="162" t="n">
        <f aca="false">O$5*AK41</f>
        <v>0</v>
      </c>
      <c r="K41" s="163" t="n">
        <v>0</v>
      </c>
      <c r="L41" s="164" t="n">
        <v>0</v>
      </c>
      <c r="M41" s="165"/>
      <c r="N41" s="165"/>
      <c r="O41" s="165"/>
      <c r="P41" s="165"/>
      <c r="Q41" s="166"/>
      <c r="R41" s="165"/>
      <c r="S41" s="125" t="n">
        <v>0</v>
      </c>
      <c r="T41" s="165" t="n">
        <f aca="false">SUM(E41:R41)</f>
        <v>0</v>
      </c>
      <c r="U41" s="165" t="n">
        <f aca="false">IF(T41&lt;=0,0,IF(T41*1%&lt;=262680*8*1%,T41*1%,262680*8*1%))</f>
        <v>0</v>
      </c>
      <c r="V41" s="165" t="n">
        <f aca="false">IF(T41&lt;=0,0,IF(T41*1%&lt;=262680*8*1%,T41*1%,262680*8*1%))</f>
        <v>0</v>
      </c>
      <c r="W41" s="165" t="n">
        <f aca="false">T41-U41-V41</f>
        <v>0</v>
      </c>
      <c r="X41" s="165"/>
      <c r="Y41" s="169"/>
      <c r="Z41" s="165" t="n">
        <f aca="false">MAX(3000,0+MIN(MAX(0,W41-350000),50000)*5%+MIN(MAX(0,W41-400000),100000)*10%+MIN(MAX(0,W41-500000),100000)*15%+MAX(0,W41-600000)*20%-X41)</f>
        <v>3000</v>
      </c>
      <c r="AA41" s="169"/>
      <c r="AB41" s="165" t="n">
        <f aca="false">Y41+U41+V41+Z41+AA41</f>
        <v>3000</v>
      </c>
      <c r="AC41" s="169" t="n">
        <f aca="false">ROUND(FLOOR(T41-AB41,0.01),-2)</f>
        <v>-3000</v>
      </c>
      <c r="AD41" s="179" t="s">
        <v>200</v>
      </c>
      <c r="AE41" s="171"/>
      <c r="AF41" s="180"/>
      <c r="AG41" s="172" t="n">
        <v>0</v>
      </c>
      <c r="AH41" s="172" t="n">
        <v>0</v>
      </c>
      <c r="AI41" s="172" t="n">
        <v>0</v>
      </c>
      <c r="AJ41" s="172" t="n">
        <v>0</v>
      </c>
      <c r="AK41" s="172" t="n">
        <v>0</v>
      </c>
      <c r="AL41" s="247" t="s">
        <v>496</v>
      </c>
      <c r="AM41" s="247" t="s">
        <v>497</v>
      </c>
      <c r="AN41" s="173" t="s">
        <v>498</v>
      </c>
      <c r="AO41" s="241" t="s">
        <v>499</v>
      </c>
      <c r="AP41" s="242" t="s">
        <v>500</v>
      </c>
      <c r="AQ41" s="252" t="n">
        <v>43832</v>
      </c>
      <c r="AR41" s="174" t="s">
        <v>501</v>
      </c>
      <c r="AS41" s="179" t="n">
        <v>32</v>
      </c>
      <c r="AT41" s="112"/>
      <c r="AU41" s="112"/>
      <c r="AV41" s="112"/>
      <c r="AW41" s="112"/>
      <c r="AX41" s="112"/>
      <c r="AY41" s="112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12"/>
    </row>
    <row r="42" customFormat="false" ht="23.85" hidden="false" customHeight="true" outlineLevel="0" collapsed="false">
      <c r="A42" s="176" t="s">
        <v>502</v>
      </c>
      <c r="B42" s="115" t="s">
        <v>503</v>
      </c>
      <c r="C42" s="244"/>
      <c r="D42" s="160" t="n">
        <v>30</v>
      </c>
      <c r="E42" s="165" t="n">
        <f aca="false">C42</f>
        <v>0</v>
      </c>
      <c r="F42" s="162" t="n">
        <f aca="false">F$7*AG42</f>
        <v>0</v>
      </c>
      <c r="G42" s="162" t="n">
        <f aca="false">G$7*AH42</f>
        <v>0</v>
      </c>
      <c r="H42" s="162" t="n">
        <f aca="false">H$7*AI42</f>
        <v>0</v>
      </c>
      <c r="I42" s="162" t="n">
        <f aca="false">I$7*AJ42</f>
        <v>0</v>
      </c>
      <c r="J42" s="162" t="n">
        <f aca="false">J$7*AK42</f>
        <v>0</v>
      </c>
      <c r="K42" s="163" t="n">
        <v>0</v>
      </c>
      <c r="L42" s="164" t="n">
        <v>0</v>
      </c>
      <c r="M42" s="165"/>
      <c r="N42" s="165"/>
      <c r="O42" s="165"/>
      <c r="P42" s="165"/>
      <c r="Q42" s="166"/>
      <c r="R42" s="166"/>
      <c r="S42" s="125" t="n">
        <v>0</v>
      </c>
      <c r="T42" s="165" t="n">
        <f aca="false">SUM(E42:R42)</f>
        <v>0</v>
      </c>
      <c r="U42" s="165" t="n">
        <f aca="false">IF(T42&lt;=0,0,IF(T42*1%&lt;=262680*8*1%,T42*1%,262680*8*1%))</f>
        <v>0</v>
      </c>
      <c r="V42" s="165" t="n">
        <f aca="false">IF(T42&lt;=0,0,IF(T42*1%&lt;=262680*8*1%,T42*1%,262680*8*1%))</f>
        <v>0</v>
      </c>
      <c r="W42" s="165" t="n">
        <f aca="false">T42-U42-V42</f>
        <v>0</v>
      </c>
      <c r="X42" s="165"/>
      <c r="Y42" s="169"/>
      <c r="Z42" s="165" t="n">
        <f aca="false">MAX(3000,0+MIN(MAX(0,W42-350000),50000)*5%+MIN(MAX(0,W42-400000),100000)*10%+MIN(MAX(0,W42-500000),100000)*15%+MAX(0,W42-600000)*20%-X42)</f>
        <v>3000</v>
      </c>
      <c r="AA42" s="169"/>
      <c r="AB42" s="165" t="n">
        <f aca="false">Y42+U42+V42+Z42+AA42</f>
        <v>3000</v>
      </c>
      <c r="AC42" s="169" t="n">
        <f aca="false">ROUND(FLOOR(T42-AB42,0.01),-2)</f>
        <v>-3000</v>
      </c>
      <c r="AD42" s="179" t="s">
        <v>200</v>
      </c>
      <c r="AE42" s="171"/>
      <c r="AF42" s="180"/>
      <c r="AG42" s="172" t="n">
        <v>0</v>
      </c>
      <c r="AH42" s="172" t="n">
        <v>0</v>
      </c>
      <c r="AI42" s="172" t="n">
        <v>0</v>
      </c>
      <c r="AJ42" s="172" t="n">
        <v>0</v>
      </c>
      <c r="AK42" s="172" t="n">
        <v>0</v>
      </c>
      <c r="AL42" s="165" t="s">
        <v>504</v>
      </c>
      <c r="AM42" s="165" t="s">
        <v>505</v>
      </c>
      <c r="AN42" s="173" t="s">
        <v>506</v>
      </c>
      <c r="AO42" s="241" t="s">
        <v>507</v>
      </c>
      <c r="AP42" s="242" t="s">
        <v>508</v>
      </c>
      <c r="AQ42" s="252" t="n">
        <v>43832</v>
      </c>
      <c r="AR42" s="174" t="s">
        <v>509</v>
      </c>
      <c r="AS42" s="179" t="n">
        <v>33</v>
      </c>
      <c r="AT42" s="112"/>
      <c r="AU42" s="112"/>
      <c r="AV42" s="112"/>
      <c r="AW42" s="112"/>
      <c r="AX42" s="112"/>
      <c r="AY42" s="112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12"/>
    </row>
    <row r="43" customFormat="false" ht="20.1" hidden="false" customHeight="true" outlineLevel="0" collapsed="false">
      <c r="A43" s="179" t="s">
        <v>510</v>
      </c>
      <c r="B43" s="115" t="s">
        <v>511</v>
      </c>
      <c r="C43" s="165"/>
      <c r="D43" s="160" t="n">
        <v>30</v>
      </c>
      <c r="E43" s="165" t="n">
        <f aca="false">C43</f>
        <v>0</v>
      </c>
      <c r="F43" s="162" t="n">
        <f aca="false">F$7*AG43</f>
        <v>0</v>
      </c>
      <c r="G43" s="162" t="n">
        <f aca="false">G$7*AH43</f>
        <v>0</v>
      </c>
      <c r="H43" s="162" t="n">
        <f aca="false">H$7*AI43</f>
        <v>0</v>
      </c>
      <c r="I43" s="162" t="n">
        <f aca="false">I$7*AJ43</f>
        <v>0</v>
      </c>
      <c r="J43" s="162" t="n">
        <f aca="false">J$7*AK43</f>
        <v>0</v>
      </c>
      <c r="K43" s="163" t="n">
        <v>0</v>
      </c>
      <c r="L43" s="164" t="n">
        <v>0</v>
      </c>
      <c r="M43" s="165"/>
      <c r="N43" s="165"/>
      <c r="O43" s="165"/>
      <c r="P43" s="165"/>
      <c r="Q43" s="165"/>
      <c r="R43" s="165"/>
      <c r="S43" s="125" t="n">
        <v>0</v>
      </c>
      <c r="T43" s="165" t="n">
        <f aca="false">SUM(E43:R43)</f>
        <v>0</v>
      </c>
      <c r="U43" s="165" t="n">
        <f aca="false">IF(T43&lt;=0,0,IF(T43*1%&lt;=262680*8*1%,T43*1%,262680*8*1%))</f>
        <v>0</v>
      </c>
      <c r="V43" s="165" t="n">
        <f aca="false">IF(T43&lt;=0,0,IF(T43*1%&lt;=262680*8*1%,T43*1%,262680*8*1%))</f>
        <v>0</v>
      </c>
      <c r="W43" s="165" t="n">
        <f aca="false">T43-U43-V43</f>
        <v>0</v>
      </c>
      <c r="X43" s="165"/>
      <c r="Y43" s="169"/>
      <c r="Z43" s="165" t="n">
        <f aca="false">MAX(3000,0+MIN(MAX(0,W43-350000),50000)*5%+MIN(MAX(0,W43-400000),100000)*10%+MIN(MAX(0,W43-500000),100000)*15%+MAX(0,W43-600000)*20%-X43)</f>
        <v>3000</v>
      </c>
      <c r="AA43" s="169"/>
      <c r="AB43" s="165" t="n">
        <f aca="false">Y43+U43+V43+Z43+AA43</f>
        <v>3000</v>
      </c>
      <c r="AC43" s="169" t="n">
        <f aca="false">ROUND(FLOOR(T43-AB43,0.01),-2)</f>
        <v>-3000</v>
      </c>
      <c r="AD43" s="179" t="s">
        <v>200</v>
      </c>
      <c r="AE43" s="171"/>
      <c r="AF43" s="180"/>
      <c r="AG43" s="172" t="n">
        <v>0</v>
      </c>
      <c r="AH43" s="172" t="n">
        <v>0</v>
      </c>
      <c r="AI43" s="172" t="n">
        <v>0</v>
      </c>
      <c r="AJ43" s="172" t="n">
        <v>0</v>
      </c>
      <c r="AK43" s="172" t="n">
        <v>0</v>
      </c>
      <c r="AL43" s="247" t="s">
        <v>512</v>
      </c>
      <c r="AM43" s="247" t="s">
        <v>513</v>
      </c>
      <c r="AN43" s="173" t="s">
        <v>514</v>
      </c>
      <c r="AO43" s="241" t="s">
        <v>515</v>
      </c>
      <c r="AP43" s="242" t="s">
        <v>516</v>
      </c>
      <c r="AQ43" s="252" t="n">
        <v>43878</v>
      </c>
      <c r="AR43" s="174" t="s">
        <v>517</v>
      </c>
      <c r="AS43" s="179" t="n">
        <v>34</v>
      </c>
      <c r="AT43" s="112"/>
      <c r="AU43" s="112"/>
      <c r="AV43" s="112"/>
      <c r="AW43" s="112"/>
      <c r="AX43" s="112"/>
      <c r="AY43" s="112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</row>
    <row r="44" customFormat="false" ht="20.1" hidden="false" customHeight="true" outlineLevel="0" collapsed="false">
      <c r="A44" s="179" t="s">
        <v>518</v>
      </c>
      <c r="B44" s="115" t="s">
        <v>519</v>
      </c>
      <c r="C44" s="165"/>
      <c r="D44" s="160" t="n">
        <v>30</v>
      </c>
      <c r="E44" s="165" t="n">
        <f aca="false">C44</f>
        <v>0</v>
      </c>
      <c r="F44" s="162" t="n">
        <f aca="false">F$7*AG44</f>
        <v>0</v>
      </c>
      <c r="G44" s="162" t="n">
        <f aca="false">G$7*AH44</f>
        <v>0</v>
      </c>
      <c r="H44" s="162" t="n">
        <f aca="false">H$7*AI44</f>
        <v>0</v>
      </c>
      <c r="I44" s="162" t="n">
        <f aca="false">I$7*AJ44</f>
        <v>0</v>
      </c>
      <c r="J44" s="162" t="n">
        <f aca="false">J$7*AK44</f>
        <v>0</v>
      </c>
      <c r="K44" s="163" t="n">
        <v>0</v>
      </c>
      <c r="L44" s="164" t="n">
        <v>0</v>
      </c>
      <c r="M44" s="165"/>
      <c r="N44" s="165"/>
      <c r="O44" s="165"/>
      <c r="P44" s="165"/>
      <c r="Q44" s="165"/>
      <c r="R44" s="165"/>
      <c r="S44" s="125" t="n">
        <v>0</v>
      </c>
      <c r="T44" s="165" t="n">
        <f aca="false">SUM(E44:R44)</f>
        <v>0</v>
      </c>
      <c r="U44" s="165" t="n">
        <f aca="false">IF(T44&lt;=0,0,IF(T44*1%&lt;=262680*8*1%,T44*1%,262680*8*1%))</f>
        <v>0</v>
      </c>
      <c r="V44" s="165" t="n">
        <f aca="false">IF(T44&lt;=0,0,IF(T44*1%&lt;=262680*8*1%,T44*1%,262680*8*1%))</f>
        <v>0</v>
      </c>
      <c r="W44" s="165" t="n">
        <f aca="false">T44-U44-V44</f>
        <v>0</v>
      </c>
      <c r="X44" s="165"/>
      <c r="Y44" s="169"/>
      <c r="Z44" s="165" t="n">
        <f aca="false">MAX(3000,0+MIN(MAX(0,W44-350000),50000)*5%+MIN(MAX(0,W44-400000),100000)*10%+MIN(MAX(0,W44-500000),100000)*15%+MAX(0,W44-600000)*20%-X44)</f>
        <v>3000</v>
      </c>
      <c r="AA44" s="169"/>
      <c r="AB44" s="165" t="n">
        <f aca="false">Y44+U44+V44+Z44+AA44</f>
        <v>3000</v>
      </c>
      <c r="AC44" s="169" t="n">
        <f aca="false">ROUND(FLOOR(T44-AB44,0.01),-2)</f>
        <v>-3000</v>
      </c>
      <c r="AD44" s="179" t="s">
        <v>200</v>
      </c>
      <c r="AE44" s="171"/>
      <c r="AF44" s="180"/>
      <c r="AG44" s="172" t="n">
        <v>0</v>
      </c>
      <c r="AH44" s="172" t="n">
        <v>0</v>
      </c>
      <c r="AI44" s="172" t="n">
        <v>0</v>
      </c>
      <c r="AJ44" s="172" t="n">
        <v>0</v>
      </c>
      <c r="AK44" s="172" t="n">
        <v>0</v>
      </c>
      <c r="AL44" s="247" t="s">
        <v>520</v>
      </c>
      <c r="AM44" s="247" t="s">
        <v>521</v>
      </c>
      <c r="AN44" s="173" t="s">
        <v>522</v>
      </c>
      <c r="AO44" s="241" t="s">
        <v>523</v>
      </c>
      <c r="AP44" s="242" t="s">
        <v>524</v>
      </c>
      <c r="AQ44" s="252" t="n">
        <v>43878</v>
      </c>
      <c r="AR44" s="174" t="s">
        <v>525</v>
      </c>
      <c r="AS44" s="179" t="n">
        <v>35</v>
      </c>
      <c r="AT44" s="112"/>
      <c r="AU44" s="112"/>
      <c r="AV44" s="112"/>
      <c r="AW44" s="112"/>
      <c r="AX44" s="112"/>
      <c r="AY44" s="112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</row>
    <row r="45" customFormat="false" ht="20.1" hidden="false" customHeight="true" outlineLevel="0" collapsed="false">
      <c r="A45" s="253" t="s">
        <v>526</v>
      </c>
      <c r="B45" s="115" t="s">
        <v>527</v>
      </c>
      <c r="C45" s="165"/>
      <c r="D45" s="160" t="n">
        <v>15</v>
      </c>
      <c r="E45" s="165" t="n">
        <f aca="false">C45</f>
        <v>0</v>
      </c>
      <c r="F45" s="162" t="n">
        <f aca="false">F$7*AG45</f>
        <v>0</v>
      </c>
      <c r="G45" s="162" t="n">
        <f aca="false">G$7*AH45</f>
        <v>0</v>
      </c>
      <c r="H45" s="162" t="n">
        <f aca="false">H$7*AI45</f>
        <v>0</v>
      </c>
      <c r="I45" s="162" t="n">
        <f aca="false">I$7*AJ45</f>
        <v>0</v>
      </c>
      <c r="J45" s="162" t="n">
        <f aca="false">J$7*AK45</f>
        <v>0</v>
      </c>
      <c r="K45" s="163" t="n">
        <v>0</v>
      </c>
      <c r="L45" s="164" t="n">
        <v>0</v>
      </c>
      <c r="M45" s="165"/>
      <c r="N45" s="165"/>
      <c r="O45" s="165"/>
      <c r="P45" s="165"/>
      <c r="Q45" s="165"/>
      <c r="R45" s="165"/>
      <c r="S45" s="167" t="n">
        <v>1</v>
      </c>
      <c r="T45" s="165" t="n">
        <f aca="false">SUM(E45:R45)</f>
        <v>0</v>
      </c>
      <c r="U45" s="165" t="n">
        <f aca="false">IF(T45&lt;=0,0,IF(T45*1%&lt;=262680*8*1%,T45*1%,262680*8*1%))</f>
        <v>0</v>
      </c>
      <c r="V45" s="165" t="n">
        <f aca="false">IF(T45&lt;=0,0,IF(T45*1%&lt;=262680*8*1%,T45*1%,262680*8*1%))</f>
        <v>0</v>
      </c>
      <c r="W45" s="165" t="n">
        <f aca="false">T45-U45-V45</f>
        <v>0</v>
      </c>
      <c r="X45" s="165"/>
      <c r="Y45" s="169"/>
      <c r="Z45" s="165" t="n">
        <f aca="false">MAX(3000,0+MIN(MAX(0,W45-350000),50000)*5%+MIN(MAX(0,W45-400000),100000)*10%+MIN(MAX(0,W45-500000),100000)*15%+MAX(0,W45-600000)*20%-X45)</f>
        <v>3000</v>
      </c>
      <c r="AA45" s="169"/>
      <c r="AB45" s="165" t="n">
        <f aca="false">Y45+U45+V45+Z45+AA45</f>
        <v>3000</v>
      </c>
      <c r="AC45" s="169" t="n">
        <f aca="false">ROUND(FLOOR(T45-AB45,0.01),-2)</f>
        <v>-3000</v>
      </c>
      <c r="AD45" s="179" t="s">
        <v>200</v>
      </c>
      <c r="AE45" s="171"/>
      <c r="AF45" s="180"/>
      <c r="AG45" s="172" t="n">
        <v>0</v>
      </c>
      <c r="AH45" s="172" t="n">
        <v>0</v>
      </c>
      <c r="AI45" s="172" t="n">
        <v>0</v>
      </c>
      <c r="AJ45" s="172" t="n">
        <v>0</v>
      </c>
      <c r="AK45" s="172" t="n">
        <v>0</v>
      </c>
      <c r="AL45" s="247" t="s">
        <v>528</v>
      </c>
      <c r="AM45" s="247" t="s">
        <v>529</v>
      </c>
      <c r="AN45" s="173" t="s">
        <v>530</v>
      </c>
      <c r="AO45" s="241" t="s">
        <v>531</v>
      </c>
      <c r="AP45" s="242" t="s">
        <v>532</v>
      </c>
      <c r="AQ45" s="252" t="n">
        <v>43885</v>
      </c>
      <c r="AR45" s="174" t="s">
        <v>533</v>
      </c>
      <c r="AS45" s="179" t="n">
        <v>36</v>
      </c>
      <c r="AT45" s="112"/>
      <c r="AU45" s="112"/>
      <c r="AV45" s="112"/>
      <c r="AW45" s="112"/>
      <c r="AX45" s="112"/>
      <c r="AY45" s="112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</row>
    <row r="46" customFormat="false" ht="20.1" hidden="false" customHeight="true" outlineLevel="0" collapsed="false">
      <c r="A46" s="179" t="s">
        <v>534</v>
      </c>
      <c r="B46" s="115" t="s">
        <v>535</v>
      </c>
      <c r="C46" s="165"/>
      <c r="D46" s="160" t="n">
        <v>30</v>
      </c>
      <c r="E46" s="165" t="n">
        <f aca="false">C46</f>
        <v>0</v>
      </c>
      <c r="F46" s="162" t="n">
        <f aca="false">F$7*AG46</f>
        <v>0</v>
      </c>
      <c r="G46" s="162" t="n">
        <f aca="false">G$7*AH46</f>
        <v>0</v>
      </c>
      <c r="H46" s="162" t="n">
        <f aca="false">H$7*AI46</f>
        <v>0</v>
      </c>
      <c r="I46" s="162" t="n">
        <f aca="false">I$7*AJ46</f>
        <v>0</v>
      </c>
      <c r="J46" s="162" t="n">
        <f aca="false">J$7*AK46</f>
        <v>0</v>
      </c>
      <c r="K46" s="163" t="n">
        <v>0</v>
      </c>
      <c r="L46" s="164" t="n">
        <v>0</v>
      </c>
      <c r="M46" s="165"/>
      <c r="N46" s="165"/>
      <c r="O46" s="165"/>
      <c r="P46" s="165"/>
      <c r="Q46" s="165"/>
      <c r="R46" s="165"/>
      <c r="S46" s="167" t="n">
        <v>1</v>
      </c>
      <c r="T46" s="165" t="n">
        <f aca="false">SUM(E46:R46)</f>
        <v>0</v>
      </c>
      <c r="U46" s="165" t="n">
        <f aca="false">IF(T46&lt;=0,0,IF(T46*1%&lt;=262680*8*1%,T46*1%,262680*8*1%))</f>
        <v>0</v>
      </c>
      <c r="V46" s="165" t="n">
        <f aca="false">IF(T46&lt;=0,0,IF(T46*1%&lt;=262680*8*1%,T46*1%,262680*8*1%))</f>
        <v>0</v>
      </c>
      <c r="W46" s="165" t="n">
        <f aca="false">T46-U46-V46</f>
        <v>0</v>
      </c>
      <c r="X46" s="165"/>
      <c r="Y46" s="169"/>
      <c r="Z46" s="165" t="n">
        <f aca="false">MAX(3000,0+MIN(MAX(0,W46-350000),50000)*5%+MIN(MAX(0,W46-400000),100000)*10%+MIN(MAX(0,W46-500000),100000)*15%+MAX(0,W46-600000)*20%-X46)</f>
        <v>3000</v>
      </c>
      <c r="AA46" s="169"/>
      <c r="AB46" s="165" t="n">
        <f aca="false">Y46+U46+V46+Z46+AA46</f>
        <v>3000</v>
      </c>
      <c r="AC46" s="169" t="n">
        <f aca="false">ROUND(FLOOR(T46-AB46,0.01),-2)</f>
        <v>-3000</v>
      </c>
      <c r="AD46" s="179" t="s">
        <v>200</v>
      </c>
      <c r="AE46" s="171"/>
      <c r="AF46" s="180"/>
      <c r="AG46" s="172" t="n">
        <v>0</v>
      </c>
      <c r="AH46" s="172" t="n">
        <v>0</v>
      </c>
      <c r="AI46" s="172" t="n">
        <v>0</v>
      </c>
      <c r="AJ46" s="172" t="n">
        <v>0</v>
      </c>
      <c r="AK46" s="172" t="n">
        <v>0</v>
      </c>
      <c r="AL46" s="247" t="s">
        <v>536</v>
      </c>
      <c r="AM46" s="247" t="s">
        <v>537</v>
      </c>
      <c r="AN46" s="173" t="s">
        <v>538</v>
      </c>
      <c r="AO46" s="241" t="s">
        <v>539</v>
      </c>
      <c r="AP46" s="242" t="s">
        <v>540</v>
      </c>
      <c r="AQ46" s="252" t="n">
        <v>43896</v>
      </c>
      <c r="AR46" s="174" t="s">
        <v>541</v>
      </c>
      <c r="AS46" s="179" t="n">
        <v>37</v>
      </c>
      <c r="AT46" s="112"/>
      <c r="AU46" s="112"/>
      <c r="AV46" s="112"/>
      <c r="AW46" s="112"/>
      <c r="AX46" s="112"/>
      <c r="AY46" s="112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</row>
    <row r="47" customFormat="false" ht="20.1" hidden="false" customHeight="true" outlineLevel="0" collapsed="false">
      <c r="A47" s="179" t="s">
        <v>542</v>
      </c>
      <c r="B47" s="115" t="s">
        <v>543</v>
      </c>
      <c r="C47" s="165"/>
      <c r="D47" s="160" t="n">
        <v>30</v>
      </c>
      <c r="E47" s="165" t="n">
        <f aca="false">C47</f>
        <v>0</v>
      </c>
      <c r="F47" s="162" t="n">
        <f aca="false">F$2*AG47</f>
        <v>0</v>
      </c>
      <c r="G47" s="162" t="n">
        <f aca="false">G$2*AH47</f>
        <v>0</v>
      </c>
      <c r="H47" s="162" t="n">
        <f aca="false">H$2*AI47</f>
        <v>0</v>
      </c>
      <c r="I47" s="162" t="n">
        <f aca="false">I$2*AJ47</f>
        <v>0</v>
      </c>
      <c r="J47" s="162" t="n">
        <f aca="false">J$2*AK47</f>
        <v>0</v>
      </c>
      <c r="K47" s="163" t="n">
        <v>0</v>
      </c>
      <c r="L47" s="164" t="n">
        <v>0</v>
      </c>
      <c r="M47" s="165"/>
      <c r="N47" s="254"/>
      <c r="O47" s="165"/>
      <c r="P47" s="165"/>
      <c r="Q47" s="165"/>
      <c r="R47" s="165"/>
      <c r="S47" s="125" t="n">
        <v>0</v>
      </c>
      <c r="T47" s="165" t="n">
        <f aca="false">SUM(E47:R47)</f>
        <v>0</v>
      </c>
      <c r="U47" s="165" t="n">
        <f aca="false">IF(T47&lt;=0,0,IF(T47*1%&lt;=262680*8*1%,T47*1%,262680*8*1%))</f>
        <v>0</v>
      </c>
      <c r="V47" s="165" t="n">
        <f aca="false">IF(T47&lt;=0,0,IF(T47*1%&lt;=262680*8*1%,T47*1%,262680*8*1%))</f>
        <v>0</v>
      </c>
      <c r="W47" s="165" t="n">
        <f aca="false">T47-U47-V47</f>
        <v>0</v>
      </c>
      <c r="X47" s="165"/>
      <c r="Y47" s="169"/>
      <c r="Z47" s="165" t="n">
        <f aca="false">MAX(3000,0+MIN(MAX(0,W47-350000),50000)*5%+MIN(MAX(0,W47-400000),100000)*10%+MIN(MAX(0,W47-500000),100000)*15%+MAX(0,W47-600000)*20%-X47)</f>
        <v>3000</v>
      </c>
      <c r="AA47" s="169"/>
      <c r="AB47" s="165" t="n">
        <f aca="false">Y47+U47+V47+Z47+AA47</f>
        <v>3000</v>
      </c>
      <c r="AC47" s="169" t="n">
        <f aca="false">ROUND(FLOOR(T47-AB47,0.01),-2)</f>
        <v>-3000</v>
      </c>
      <c r="AD47" s="179" t="s">
        <v>200</v>
      </c>
      <c r="AE47" s="171"/>
      <c r="AF47" s="180"/>
      <c r="AG47" s="172" t="n">
        <v>0</v>
      </c>
      <c r="AH47" s="172" t="n">
        <v>0</v>
      </c>
      <c r="AI47" s="172" t="n">
        <v>0</v>
      </c>
      <c r="AJ47" s="172" t="n">
        <v>0</v>
      </c>
      <c r="AK47" s="172" t="n">
        <v>0</v>
      </c>
      <c r="AL47" s="247" t="s">
        <v>544</v>
      </c>
      <c r="AM47" s="247" t="s">
        <v>545</v>
      </c>
      <c r="AN47" s="173" t="s">
        <v>546</v>
      </c>
      <c r="AO47" s="241" t="s">
        <v>547</v>
      </c>
      <c r="AP47" s="242" t="s">
        <v>548</v>
      </c>
      <c r="AQ47" s="252" t="n">
        <v>43896</v>
      </c>
      <c r="AR47" s="174" t="s">
        <v>549</v>
      </c>
      <c r="AS47" s="179" t="n">
        <v>38</v>
      </c>
      <c r="AT47" s="112"/>
      <c r="AU47" s="112"/>
      <c r="AV47" s="112"/>
      <c r="AW47" s="112"/>
      <c r="AX47" s="112"/>
      <c r="AY47" s="112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</row>
    <row r="48" customFormat="false" ht="20.1" hidden="false" customHeight="true" outlineLevel="0" collapsed="false">
      <c r="A48" s="179" t="s">
        <v>550</v>
      </c>
      <c r="B48" s="115" t="s">
        <v>551</v>
      </c>
      <c r="C48" s="165"/>
      <c r="D48" s="160" t="n">
        <v>30</v>
      </c>
      <c r="E48" s="165" t="n">
        <f aca="false">C48</f>
        <v>0</v>
      </c>
      <c r="F48" s="162" t="n">
        <f aca="false">F$7*AG48</f>
        <v>0</v>
      </c>
      <c r="G48" s="162" t="n">
        <f aca="false">G$7*AH48</f>
        <v>0</v>
      </c>
      <c r="H48" s="162" t="n">
        <f aca="false">H$7*AI48</f>
        <v>0</v>
      </c>
      <c r="I48" s="162" t="n">
        <f aca="false">I$7*AJ48</f>
        <v>0</v>
      </c>
      <c r="J48" s="162" t="n">
        <f aca="false">J$7*AK48</f>
        <v>0</v>
      </c>
      <c r="K48" s="163" t="n">
        <v>0</v>
      </c>
      <c r="L48" s="164" t="n">
        <v>0</v>
      </c>
      <c r="M48" s="165"/>
      <c r="N48" s="243"/>
      <c r="O48" s="165"/>
      <c r="P48" s="165"/>
      <c r="Q48" s="165"/>
      <c r="R48" s="165"/>
      <c r="S48" s="125" t="n">
        <v>0</v>
      </c>
      <c r="T48" s="165" t="n">
        <f aca="false">SUM(E48:R48)</f>
        <v>0</v>
      </c>
      <c r="U48" s="165" t="n">
        <f aca="false">IF(T48&lt;=0,0,IF(T48*1%&lt;=262680*8*1%,T48*1%,262680*8*1%))</f>
        <v>0</v>
      </c>
      <c r="V48" s="165" t="n">
        <f aca="false">IF(T48&lt;=0,0,IF(T48*1%&lt;=262680*8*1%,T48*1%,262680*8*1%))</f>
        <v>0</v>
      </c>
      <c r="W48" s="165" t="n">
        <f aca="false">T48-U48-V48</f>
        <v>0</v>
      </c>
      <c r="X48" s="165"/>
      <c r="Y48" s="169"/>
      <c r="Z48" s="165" t="n">
        <f aca="false">MAX(3000,0+MIN(MAX(0,W48-350000),50000)*5%+MIN(MAX(0,W48-400000),100000)*10%+MIN(MAX(0,W48-500000),100000)*15%+MAX(0,W48-600000)*20%-X48)</f>
        <v>3000</v>
      </c>
      <c r="AA48" s="169"/>
      <c r="AB48" s="165" t="n">
        <f aca="false">Y48+U48+V48+Z48+AA48</f>
        <v>3000</v>
      </c>
      <c r="AC48" s="169" t="n">
        <f aca="false">ROUND(FLOOR(T48-AB48,0.01),-2)</f>
        <v>-3000</v>
      </c>
      <c r="AD48" s="179" t="s">
        <v>200</v>
      </c>
      <c r="AE48" s="171"/>
      <c r="AF48" s="180"/>
      <c r="AG48" s="172" t="n">
        <v>0</v>
      </c>
      <c r="AH48" s="172" t="n">
        <v>0</v>
      </c>
      <c r="AI48" s="172" t="n">
        <v>0</v>
      </c>
      <c r="AJ48" s="172" t="n">
        <v>0</v>
      </c>
      <c r="AK48" s="172" t="n">
        <v>0</v>
      </c>
      <c r="AL48" s="247" t="s">
        <v>552</v>
      </c>
      <c r="AM48" s="247" t="s">
        <v>553</v>
      </c>
      <c r="AN48" s="173" t="s">
        <v>554</v>
      </c>
      <c r="AO48" s="241" t="s">
        <v>555</v>
      </c>
      <c r="AP48" s="242" t="s">
        <v>556</v>
      </c>
      <c r="AQ48" s="252" t="n">
        <v>43906</v>
      </c>
      <c r="AR48" s="174" t="s">
        <v>557</v>
      </c>
      <c r="AS48" s="179" t="n">
        <v>39</v>
      </c>
      <c r="AT48" s="112"/>
      <c r="AU48" s="112"/>
      <c r="AV48" s="112"/>
      <c r="AW48" s="112"/>
      <c r="AX48" s="112"/>
      <c r="AY48" s="112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</row>
    <row r="49" customFormat="false" ht="20.1" hidden="false" customHeight="true" outlineLevel="0" collapsed="false">
      <c r="A49" s="248" t="s">
        <v>558</v>
      </c>
      <c r="B49" s="249" t="s">
        <v>559</v>
      </c>
      <c r="C49" s="250"/>
      <c r="D49" s="251" t="n">
        <v>15</v>
      </c>
      <c r="E49" s="165" t="n">
        <f aca="false">C49</f>
        <v>0</v>
      </c>
      <c r="F49" s="162" t="n">
        <f aca="false">F$7*AG49</f>
        <v>0</v>
      </c>
      <c r="G49" s="162" t="n">
        <f aca="false">G$7*AH49</f>
        <v>0</v>
      </c>
      <c r="H49" s="162" t="n">
        <f aca="false">H$7*AI49</f>
        <v>0</v>
      </c>
      <c r="I49" s="162" t="n">
        <f aca="false">I$7*AJ49</f>
        <v>0</v>
      </c>
      <c r="J49" s="162" t="n">
        <f aca="false">J$7*AK49</f>
        <v>0</v>
      </c>
      <c r="K49" s="163" t="n">
        <v>0</v>
      </c>
      <c r="L49" s="164" t="n">
        <v>0</v>
      </c>
      <c r="M49" s="165"/>
      <c r="N49" s="165"/>
      <c r="O49" s="165"/>
      <c r="P49" s="165"/>
      <c r="Q49" s="165"/>
      <c r="R49" s="165"/>
      <c r="S49" s="255" t="n">
        <v>1</v>
      </c>
      <c r="T49" s="165" t="n">
        <f aca="false">SUM(E49:R49)</f>
        <v>0</v>
      </c>
      <c r="U49" s="165" t="n">
        <f aca="false">IF(T49&lt;=0,0,IF(T49*1%&lt;=262680*8*1%,T49*1%,262680*8*1%))</f>
        <v>0</v>
      </c>
      <c r="V49" s="165" t="n">
        <f aca="false">IF(T49&lt;=0,0,IF(T49*1%&lt;=262680*8*1%,T49*1%,262680*8*1%))</f>
        <v>0</v>
      </c>
      <c r="W49" s="165" t="n">
        <f aca="false">T49-U49-V49</f>
        <v>0</v>
      </c>
      <c r="X49" s="165"/>
      <c r="Y49" s="169"/>
      <c r="Z49" s="165" t="n">
        <f aca="false">MAX(3000,0+MIN(MAX(0,W49-350000),50000)*5%+MIN(MAX(0,W49-400000),100000)*10%+MIN(MAX(0,W49-500000),100000)*15%+MAX(0,W49-600000)*20%-X49)</f>
        <v>3000</v>
      </c>
      <c r="AA49" s="169"/>
      <c r="AB49" s="165" t="n">
        <f aca="false">Y49+U49+V49+Z49+AA49</f>
        <v>3000</v>
      </c>
      <c r="AC49" s="169" t="n">
        <f aca="false">ROUND(FLOOR(T49-AB49,0.01),-2)</f>
        <v>-3000</v>
      </c>
      <c r="AD49" s="179" t="s">
        <v>200</v>
      </c>
      <c r="AE49" s="171"/>
      <c r="AF49" s="180"/>
      <c r="AG49" s="172" t="n">
        <v>0</v>
      </c>
      <c r="AH49" s="172" t="n">
        <v>0</v>
      </c>
      <c r="AI49" s="172" t="n">
        <v>0</v>
      </c>
      <c r="AJ49" s="172" t="n">
        <v>0</v>
      </c>
      <c r="AK49" s="172" t="n">
        <v>0</v>
      </c>
      <c r="AL49" s="247" t="s">
        <v>560</v>
      </c>
      <c r="AM49" s="247" t="s">
        <v>561</v>
      </c>
      <c r="AN49" s="173" t="s">
        <v>562</v>
      </c>
      <c r="AO49" s="241" t="s">
        <v>563</v>
      </c>
      <c r="AP49" s="242" t="s">
        <v>564</v>
      </c>
      <c r="AQ49" s="252" t="n">
        <v>44137</v>
      </c>
      <c r="AR49" s="174" t="s">
        <v>565</v>
      </c>
      <c r="AS49" s="179" t="n">
        <v>40</v>
      </c>
      <c r="AT49" s="112"/>
      <c r="AU49" s="112"/>
      <c r="AV49" s="112"/>
      <c r="AW49" s="112"/>
      <c r="AX49" s="112"/>
      <c r="AY49" s="112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</row>
    <row r="50" customFormat="false" ht="19.4" hidden="false" customHeight="true" outlineLevel="0" collapsed="false">
      <c r="A50" s="256" t="s">
        <v>566</v>
      </c>
      <c r="B50" s="115" t="s">
        <v>567</v>
      </c>
      <c r="C50" s="165"/>
      <c r="D50" s="160" t="n">
        <v>30</v>
      </c>
      <c r="E50" s="165" t="n">
        <f aca="false">C50</f>
        <v>0</v>
      </c>
      <c r="F50" s="162" t="n">
        <f aca="false">F$7*AG50</f>
        <v>0</v>
      </c>
      <c r="G50" s="162" t="n">
        <f aca="false">G$7*AH50</f>
        <v>0</v>
      </c>
      <c r="H50" s="162" t="n">
        <f aca="false">H$7*AI50</f>
        <v>0</v>
      </c>
      <c r="I50" s="162" t="n">
        <f aca="false">I$7*AJ50</f>
        <v>0</v>
      </c>
      <c r="J50" s="162" t="n">
        <f aca="false">J$7*AK50</f>
        <v>0</v>
      </c>
      <c r="K50" s="163" t="n">
        <v>0</v>
      </c>
      <c r="L50" s="164" t="n">
        <v>0</v>
      </c>
      <c r="M50" s="165"/>
      <c r="N50" s="243"/>
      <c r="O50" s="165"/>
      <c r="P50" s="165"/>
      <c r="Q50" s="165"/>
      <c r="R50" s="165"/>
      <c r="S50" s="125" t="n">
        <v>0</v>
      </c>
      <c r="T50" s="165" t="n">
        <f aca="false">SUM(E50:R50)</f>
        <v>0</v>
      </c>
      <c r="U50" s="165" t="n">
        <f aca="false">IF(T50&lt;=0,0,IF(T50*1%&lt;=262680*8*1%,T50*1%,262680*8*1%))</f>
        <v>0</v>
      </c>
      <c r="V50" s="165" t="n">
        <f aca="false">IF(T50&lt;=0,0,IF(T50*1%&lt;=262680*8*1%,T50*1%,262680*8*1%))</f>
        <v>0</v>
      </c>
      <c r="W50" s="165" t="n">
        <f aca="false">T50-U50-V50</f>
        <v>0</v>
      </c>
      <c r="X50" s="165"/>
      <c r="Y50" s="169"/>
      <c r="Z50" s="165" t="n">
        <f aca="false">MAX(3000,0+MIN(MAX(0,W50-350000),50000)*5%+MIN(MAX(0,W50-400000),100000)*10%+MIN(MAX(0,W50-500000),100000)*15%+MAX(0,W50-600000)*20%-X50)</f>
        <v>3000</v>
      </c>
      <c r="AA50" s="169"/>
      <c r="AB50" s="165" t="n">
        <f aca="false">Y50+U50+V50+Z50+AA50</f>
        <v>3000</v>
      </c>
      <c r="AC50" s="169" t="n">
        <f aca="false">ROUND(FLOOR(T50-AB50,0.01),-2)</f>
        <v>-3000</v>
      </c>
      <c r="AD50" s="179" t="s">
        <v>200</v>
      </c>
      <c r="AE50" s="171"/>
      <c r="AF50" s="257"/>
      <c r="AG50" s="172" t="n">
        <v>0</v>
      </c>
      <c r="AH50" s="172" t="n">
        <v>0</v>
      </c>
      <c r="AI50" s="172" t="n">
        <v>0</v>
      </c>
      <c r="AJ50" s="172" t="n">
        <v>0</v>
      </c>
      <c r="AK50" s="172" t="n">
        <v>0</v>
      </c>
      <c r="AL50" s="165" t="s">
        <v>568</v>
      </c>
      <c r="AM50" s="165" t="s">
        <v>569</v>
      </c>
      <c r="AN50" s="173" t="s">
        <v>570</v>
      </c>
      <c r="AO50" s="241" t="s">
        <v>571</v>
      </c>
      <c r="AP50" s="242" t="s">
        <v>572</v>
      </c>
      <c r="AQ50" s="252" t="n">
        <v>44137</v>
      </c>
      <c r="AR50" s="174" t="s">
        <v>573</v>
      </c>
      <c r="AS50" s="179" t="n">
        <v>41</v>
      </c>
      <c r="AT50" s="112"/>
      <c r="AU50" s="112"/>
      <c r="AV50" s="112"/>
      <c r="AW50" s="112"/>
      <c r="AX50" s="112"/>
      <c r="AY50" s="112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</row>
    <row r="51" customFormat="false" ht="19.5" hidden="false" customHeight="true" outlineLevel="0" collapsed="false">
      <c r="A51" s="179" t="s">
        <v>574</v>
      </c>
      <c r="B51" s="115" t="s">
        <v>575</v>
      </c>
      <c r="C51" s="165"/>
      <c r="D51" s="160" t="n">
        <v>30</v>
      </c>
      <c r="E51" s="165" t="n">
        <f aca="false">C51</f>
        <v>0</v>
      </c>
      <c r="F51" s="162" t="n">
        <f aca="false">F$7*AG51</f>
        <v>0</v>
      </c>
      <c r="G51" s="162" t="n">
        <f aca="false">G$7*AH51</f>
        <v>0</v>
      </c>
      <c r="H51" s="162" t="n">
        <f aca="false">H$7*AI51</f>
        <v>0</v>
      </c>
      <c r="I51" s="162" t="n">
        <f aca="false">I$7*AJ51</f>
        <v>0</v>
      </c>
      <c r="J51" s="162" t="n">
        <f aca="false">J$7*AK51</f>
        <v>0</v>
      </c>
      <c r="K51" s="163" t="n">
        <v>0</v>
      </c>
      <c r="L51" s="164" t="n">
        <v>0</v>
      </c>
      <c r="M51" s="165"/>
      <c r="N51" s="165"/>
      <c r="O51" s="165"/>
      <c r="P51" s="165"/>
      <c r="Q51" s="165"/>
      <c r="R51" s="165"/>
      <c r="S51" s="167" t="n">
        <v>1</v>
      </c>
      <c r="T51" s="165" t="n">
        <f aca="false">SUM(E51:R51)</f>
        <v>0</v>
      </c>
      <c r="U51" s="165" t="n">
        <f aca="false">IF(T51&lt;=0,0,IF(T51*1%&lt;=262680*8*1%,T51*1%,262680*8*1%))</f>
        <v>0</v>
      </c>
      <c r="V51" s="165" t="n">
        <f aca="false">IF(T51&lt;=0,0,IF(T51*1%&lt;=262680*8*1%,T51*1%,262680*8*1%))</f>
        <v>0</v>
      </c>
      <c r="W51" s="165" t="n">
        <f aca="false">T51-U51-V51</f>
        <v>0</v>
      </c>
      <c r="X51" s="165"/>
      <c r="Y51" s="169"/>
      <c r="Z51" s="165" t="n">
        <f aca="false">MAX(3000,0+MIN(MAX(0,W51-350000),50000)*5%+MIN(MAX(0,W51-400000),100000)*10%+MIN(MAX(0,W51-500000),100000)*15%+MAX(0,W51-600000)*20%-X51)</f>
        <v>3000</v>
      </c>
      <c r="AA51" s="169"/>
      <c r="AB51" s="165" t="n">
        <f aca="false">Y51+U51+V51+Z51+AA51</f>
        <v>3000</v>
      </c>
      <c r="AC51" s="258" t="n">
        <f aca="false">ROUND(FLOOR(T51-AB51,0.01),-2)</f>
        <v>-3000</v>
      </c>
      <c r="AD51" s="259" t="s">
        <v>200</v>
      </c>
      <c r="AE51" s="171"/>
      <c r="AF51" s="180"/>
      <c r="AG51" s="172" t="n">
        <v>0</v>
      </c>
      <c r="AH51" s="172" t="n">
        <v>0</v>
      </c>
      <c r="AI51" s="172" t="n">
        <v>0</v>
      </c>
      <c r="AJ51" s="172" t="n">
        <v>0</v>
      </c>
      <c r="AK51" s="172" t="n">
        <v>0</v>
      </c>
      <c r="AL51" s="165" t="s">
        <v>576</v>
      </c>
      <c r="AM51" s="165" t="s">
        <v>577</v>
      </c>
      <c r="AN51" s="173" t="s">
        <v>578</v>
      </c>
      <c r="AO51" s="241" t="s">
        <v>579</v>
      </c>
      <c r="AP51" s="242" t="s">
        <v>580</v>
      </c>
      <c r="AQ51" s="260" t="n">
        <v>44256</v>
      </c>
      <c r="AR51" s="174" t="s">
        <v>581</v>
      </c>
      <c r="AS51" s="179" t="n">
        <v>42</v>
      </c>
      <c r="AT51" s="112"/>
      <c r="AU51" s="112"/>
      <c r="AV51" s="112"/>
      <c r="AW51" s="112"/>
      <c r="AX51" s="112"/>
      <c r="AY51" s="112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</row>
    <row r="52" customFormat="false" ht="19.5" hidden="false" customHeight="true" outlineLevel="0" collapsed="false">
      <c r="A52" s="179" t="s">
        <v>582</v>
      </c>
      <c r="B52" s="115" t="s">
        <v>583</v>
      </c>
      <c r="C52" s="165"/>
      <c r="D52" s="160" t="n">
        <v>30</v>
      </c>
      <c r="E52" s="165" t="n">
        <f aca="false">C52</f>
        <v>0</v>
      </c>
      <c r="F52" s="162" t="n">
        <f aca="false">F$7*AG52</f>
        <v>0</v>
      </c>
      <c r="G52" s="162" t="n">
        <f aca="false">G$7*AH52</f>
        <v>0</v>
      </c>
      <c r="H52" s="162" t="n">
        <f aca="false">H$7*AI52</f>
        <v>0</v>
      </c>
      <c r="I52" s="162" t="n">
        <f aca="false">I$7*AJ52</f>
        <v>0</v>
      </c>
      <c r="J52" s="162" t="n">
        <f aca="false">J$7*AK52</f>
        <v>0</v>
      </c>
      <c r="K52" s="163" t="n">
        <v>0</v>
      </c>
      <c r="L52" s="164" t="n">
        <v>0</v>
      </c>
      <c r="M52" s="165"/>
      <c r="N52" s="165"/>
      <c r="O52" s="165"/>
      <c r="P52" s="165"/>
      <c r="Q52" s="165"/>
      <c r="R52" s="165"/>
      <c r="S52" s="125"/>
      <c r="T52" s="165" t="n">
        <f aca="false">SUM(E52:R52)</f>
        <v>0</v>
      </c>
      <c r="U52" s="165" t="n">
        <f aca="false">IF(T52&lt;=0,0,IF(T52*1%&lt;=262680*8*1%,T52*1%,262680*8*1%))</f>
        <v>0</v>
      </c>
      <c r="V52" s="165" t="n">
        <f aca="false">IF(T52&lt;=0,0,IF(T52*1%&lt;=262680*8*1%,T52*1%,262680*8*1%))</f>
        <v>0</v>
      </c>
      <c r="W52" s="165" t="n">
        <f aca="false">T52-U52-V52</f>
        <v>0</v>
      </c>
      <c r="X52" s="165"/>
      <c r="Y52" s="169"/>
      <c r="Z52" s="165" t="n">
        <f aca="false">MAX(3000,0+MIN(MAX(0,W52-350000),50000)*5%+MIN(MAX(0,W52-400000),100000)*10%+MIN(MAX(0,W52-500000),100000)*15%+MAX(0,W52-600000)*20%-X52)</f>
        <v>3000</v>
      </c>
      <c r="AA52" s="169"/>
      <c r="AB52" s="165" t="n">
        <f aca="false">Y52+U52+V52+Z52+AA52</f>
        <v>3000</v>
      </c>
      <c r="AC52" s="258" t="n">
        <f aca="false">ROUND(FLOOR(T52-AB52,0.01),-2)</f>
        <v>-3000</v>
      </c>
      <c r="AD52" s="248" t="s">
        <v>200</v>
      </c>
      <c r="AE52" s="171"/>
      <c r="AF52" s="180"/>
      <c r="AG52" s="172" t="n">
        <v>0</v>
      </c>
      <c r="AH52" s="172" t="n">
        <v>0</v>
      </c>
      <c r="AI52" s="172" t="n">
        <v>0</v>
      </c>
      <c r="AJ52" s="172" t="n">
        <v>0</v>
      </c>
      <c r="AK52" s="172" t="n">
        <v>0</v>
      </c>
      <c r="AL52" s="247" t="s">
        <v>584</v>
      </c>
      <c r="AM52" s="247" t="s">
        <v>585</v>
      </c>
      <c r="AN52" s="173" t="s">
        <v>586</v>
      </c>
      <c r="AO52" s="241" t="s">
        <v>587</v>
      </c>
      <c r="AP52" s="242" t="s">
        <v>588</v>
      </c>
      <c r="AQ52" s="260" t="n">
        <v>44256</v>
      </c>
      <c r="AR52" s="174" t="s">
        <v>581</v>
      </c>
      <c r="AS52" s="179" t="n">
        <v>43</v>
      </c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94"/>
    </row>
    <row r="53" customFormat="false" ht="19.5" hidden="false" customHeight="true" outlineLevel="0" collapsed="false">
      <c r="A53" s="179" t="s">
        <v>589</v>
      </c>
      <c r="B53" s="115" t="s">
        <v>590</v>
      </c>
      <c r="C53" s="165"/>
      <c r="D53" s="160" t="n">
        <v>30</v>
      </c>
      <c r="E53" s="165" t="n">
        <f aca="false">C53</f>
        <v>0</v>
      </c>
      <c r="F53" s="162" t="n">
        <f aca="false">F$7*AG53</f>
        <v>0</v>
      </c>
      <c r="G53" s="162" t="n">
        <f aca="false">G$7*AH53</f>
        <v>0</v>
      </c>
      <c r="H53" s="162" t="n">
        <f aca="false">H$7*AI53</f>
        <v>0</v>
      </c>
      <c r="I53" s="162" t="n">
        <f aca="false">I$7*AJ53</f>
        <v>0</v>
      </c>
      <c r="J53" s="162" t="n">
        <f aca="false">J$7*AK53</f>
        <v>0</v>
      </c>
      <c r="K53" s="163" t="n">
        <v>0</v>
      </c>
      <c r="L53" s="164" t="n">
        <v>0</v>
      </c>
      <c r="M53" s="165"/>
      <c r="N53" s="165"/>
      <c r="O53" s="165"/>
      <c r="P53" s="165"/>
      <c r="Q53" s="165"/>
      <c r="R53" s="165"/>
      <c r="S53" s="167" t="n">
        <v>2</v>
      </c>
      <c r="T53" s="165" t="n">
        <f aca="false">SUM(E53:R53)</f>
        <v>0</v>
      </c>
      <c r="U53" s="165" t="n">
        <f aca="false">IF(T53&lt;=0,0,IF(T53*1%&lt;=262680*8*1%,T53*1%,262680*8*1%))</f>
        <v>0</v>
      </c>
      <c r="V53" s="165" t="n">
        <f aca="false">IF(T53&lt;=0,0,IF(T53*1%&lt;=262680*8*1%,T53*1%,262680*8*1%))</f>
        <v>0</v>
      </c>
      <c r="W53" s="165" t="n">
        <f aca="false">T53-U53-V53</f>
        <v>0</v>
      </c>
      <c r="X53" s="165"/>
      <c r="Y53" s="169"/>
      <c r="Z53" s="165" t="n">
        <f aca="false">MAX(3000,0+MIN(MAX(0,W53-350000),50000)*5%+MIN(MAX(0,W53-400000),100000)*10%+MIN(MAX(0,W53-500000),100000)*15%+MAX(0,W53-600000)*20%-X53)</f>
        <v>3000</v>
      </c>
      <c r="AA53" s="169"/>
      <c r="AB53" s="165" t="n">
        <f aca="false">Y53+U53+V53+Z53+AA53</f>
        <v>3000</v>
      </c>
      <c r="AC53" s="169" t="n">
        <f aca="false">ROUND(FLOOR(T53-AB53,0.01),-2)</f>
        <v>-3000</v>
      </c>
      <c r="AD53" s="179" t="s">
        <v>200</v>
      </c>
      <c r="AE53" s="171"/>
      <c r="AF53" s="180"/>
      <c r="AG53" s="172" t="n">
        <v>0</v>
      </c>
      <c r="AH53" s="172" t="n">
        <v>0</v>
      </c>
      <c r="AI53" s="172" t="n">
        <v>0</v>
      </c>
      <c r="AJ53" s="172" t="n">
        <v>0</v>
      </c>
      <c r="AK53" s="172" t="n">
        <v>0</v>
      </c>
      <c r="AL53" s="247" t="s">
        <v>591</v>
      </c>
      <c r="AM53" s="247" t="s">
        <v>592</v>
      </c>
      <c r="AN53" s="173" t="s">
        <v>593</v>
      </c>
      <c r="AO53" s="241" t="s">
        <v>594</v>
      </c>
      <c r="AP53" s="242" t="s">
        <v>595</v>
      </c>
      <c r="AQ53" s="260" t="n">
        <v>44256</v>
      </c>
      <c r="AR53" s="174" t="s">
        <v>596</v>
      </c>
      <c r="AS53" s="179" t="n">
        <v>44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94"/>
    </row>
    <row r="54" customFormat="false" ht="19.5" hidden="false" customHeight="true" outlineLevel="0" collapsed="false">
      <c r="A54" s="179" t="s">
        <v>597</v>
      </c>
      <c r="B54" s="115" t="s">
        <v>598</v>
      </c>
      <c r="C54" s="165"/>
      <c r="D54" s="160" t="n">
        <v>30</v>
      </c>
      <c r="E54" s="165" t="n">
        <f aca="false">C54</f>
        <v>0</v>
      </c>
      <c r="F54" s="162" t="n">
        <f aca="false">F$7*AG54</f>
        <v>0</v>
      </c>
      <c r="G54" s="162" t="n">
        <f aca="false">G$7*AH54</f>
        <v>0</v>
      </c>
      <c r="H54" s="162" t="n">
        <f aca="false">H$7*AI54</f>
        <v>0</v>
      </c>
      <c r="I54" s="162" t="n">
        <f aca="false">I$7*AJ54</f>
        <v>0</v>
      </c>
      <c r="J54" s="162" t="n">
        <f aca="false">J$7*AK54</f>
        <v>0</v>
      </c>
      <c r="K54" s="163" t="n">
        <v>0</v>
      </c>
      <c r="L54" s="164" t="n">
        <v>0</v>
      </c>
      <c r="M54" s="165"/>
      <c r="N54" s="165"/>
      <c r="O54" s="165"/>
      <c r="P54" s="165"/>
      <c r="Q54" s="165"/>
      <c r="R54" s="165"/>
      <c r="S54" s="167" t="n">
        <v>1</v>
      </c>
      <c r="T54" s="165" t="n">
        <f aca="false">SUM(E54:R54)</f>
        <v>0</v>
      </c>
      <c r="U54" s="165" t="n">
        <f aca="false">IF(T54&lt;=0,0,IF(T54*1%&lt;=262680*8*1%,T54*1%,262680*8*1%))</f>
        <v>0</v>
      </c>
      <c r="V54" s="165" t="n">
        <f aca="false">IF(T54&lt;=0,0,IF(T54*1%&lt;=262680*8*1%,T54*1%,262680*8*1%))</f>
        <v>0</v>
      </c>
      <c r="W54" s="165" t="n">
        <f aca="false">T54-U54-V54</f>
        <v>0</v>
      </c>
      <c r="X54" s="165"/>
      <c r="Y54" s="169"/>
      <c r="Z54" s="165" t="n">
        <f aca="false">MAX(3000,0+MIN(MAX(0,W54-350000),50000)*5%+MIN(MAX(0,W54-400000),100000)*10%+MIN(MAX(0,W54-500000),100000)*15%+MAX(0,W54-600000)*20%-X54)</f>
        <v>3000</v>
      </c>
      <c r="AA54" s="169"/>
      <c r="AB54" s="165" t="n">
        <f aca="false">Y54+U54+V54+Z54+AA54</f>
        <v>3000</v>
      </c>
      <c r="AC54" s="169" t="n">
        <f aca="false">ROUND(FLOOR(T54-AB54,0.01),-2)</f>
        <v>-3000</v>
      </c>
      <c r="AD54" s="261" t="s">
        <v>200</v>
      </c>
      <c r="AE54" s="171"/>
      <c r="AF54" s="180"/>
      <c r="AG54" s="172" t="n">
        <v>0</v>
      </c>
      <c r="AH54" s="172" t="n">
        <v>0</v>
      </c>
      <c r="AI54" s="172" t="n">
        <v>0</v>
      </c>
      <c r="AJ54" s="172" t="n">
        <v>0</v>
      </c>
      <c r="AK54" s="172" t="n">
        <v>0</v>
      </c>
      <c r="AL54" s="247" t="s">
        <v>599</v>
      </c>
      <c r="AM54" s="247" t="s">
        <v>600</v>
      </c>
      <c r="AN54" s="173" t="s">
        <v>601</v>
      </c>
      <c r="AO54" s="241" t="s">
        <v>602</v>
      </c>
      <c r="AP54" s="242" t="s">
        <v>603</v>
      </c>
      <c r="AQ54" s="260" t="n">
        <v>44256</v>
      </c>
      <c r="AR54" s="174" t="s">
        <v>604</v>
      </c>
      <c r="AS54" s="179" t="n">
        <v>45</v>
      </c>
      <c r="AT54" s="112"/>
      <c r="AU54" s="112"/>
      <c r="AV54" s="112"/>
      <c r="AW54" s="112"/>
      <c r="AX54" s="112"/>
      <c r="AY54" s="112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</row>
    <row r="55" customFormat="false" ht="19.5" hidden="false" customHeight="true" outlineLevel="0" collapsed="false">
      <c r="A55" s="179" t="s">
        <v>605</v>
      </c>
      <c r="B55" s="115" t="s">
        <v>606</v>
      </c>
      <c r="C55" s="165"/>
      <c r="D55" s="160" t="n">
        <v>30</v>
      </c>
      <c r="E55" s="165" t="n">
        <f aca="false">C55</f>
        <v>0</v>
      </c>
      <c r="F55" s="162" t="n">
        <f aca="false">F$7*AG55</f>
        <v>0</v>
      </c>
      <c r="G55" s="162" t="n">
        <f aca="false">G$7*AH55</f>
        <v>0</v>
      </c>
      <c r="H55" s="162" t="n">
        <f aca="false">H$7*AI55</f>
        <v>0</v>
      </c>
      <c r="I55" s="162" t="n">
        <f aca="false">I$7*AJ55</f>
        <v>0</v>
      </c>
      <c r="J55" s="162" t="n">
        <f aca="false">J$7*AK55</f>
        <v>0</v>
      </c>
      <c r="K55" s="163" t="n">
        <v>0</v>
      </c>
      <c r="L55" s="164" t="n">
        <v>0</v>
      </c>
      <c r="M55" s="165"/>
      <c r="N55" s="165"/>
      <c r="O55" s="165"/>
      <c r="P55" s="165"/>
      <c r="Q55" s="165"/>
      <c r="R55" s="165"/>
      <c r="S55" s="167" t="n">
        <v>2</v>
      </c>
      <c r="T55" s="165" t="n">
        <f aca="false">SUM(E55:R55)</f>
        <v>0</v>
      </c>
      <c r="U55" s="165" t="n">
        <f aca="false">IF(T55&lt;=0,0,IF(T55*1%&lt;=262680*8*1%,T55*1%,262680*8*1%))</f>
        <v>0</v>
      </c>
      <c r="V55" s="165" t="n">
        <f aca="false">IF(T55&lt;=0,0,IF(T55*1%&lt;=262680*8*1%,T55*1%,262680*8*1%))</f>
        <v>0</v>
      </c>
      <c r="W55" s="165" t="n">
        <f aca="false">T55-U55-V55</f>
        <v>0</v>
      </c>
      <c r="X55" s="165"/>
      <c r="Y55" s="169"/>
      <c r="Z55" s="165" t="n">
        <f aca="false">MAX(3000,0+MIN(MAX(0,W55-350000),50000)*5%+MIN(MAX(0,W55-400000),100000)*10%+MIN(MAX(0,W55-500000),100000)*15%+MAX(0,W55-600000)*20%-X55)</f>
        <v>3000</v>
      </c>
      <c r="AA55" s="169"/>
      <c r="AB55" s="165" t="n">
        <f aca="false">Y55+U55+V55+Z55+AA55</f>
        <v>3000</v>
      </c>
      <c r="AC55" s="169" t="n">
        <f aca="false">ROUND(FLOOR(T55-AB55,0.01),-2)</f>
        <v>-3000</v>
      </c>
      <c r="AD55" s="179" t="s">
        <v>200</v>
      </c>
      <c r="AE55" s="171"/>
      <c r="AF55" s="180"/>
      <c r="AG55" s="172" t="n">
        <v>0</v>
      </c>
      <c r="AH55" s="172" t="n">
        <v>0</v>
      </c>
      <c r="AI55" s="172" t="n">
        <v>0</v>
      </c>
      <c r="AJ55" s="172" t="n">
        <v>0</v>
      </c>
      <c r="AK55" s="172" t="n">
        <v>0</v>
      </c>
      <c r="AL55" s="247" t="s">
        <v>607</v>
      </c>
      <c r="AM55" s="247" t="s">
        <v>608</v>
      </c>
      <c r="AN55" s="173" t="s">
        <v>609</v>
      </c>
      <c r="AO55" s="241" t="s">
        <v>610</v>
      </c>
      <c r="AP55" s="242" t="s">
        <v>611</v>
      </c>
      <c r="AQ55" s="260" t="n">
        <v>44256</v>
      </c>
      <c r="AR55" s="174" t="s">
        <v>612</v>
      </c>
      <c r="AS55" s="179" t="n">
        <v>46</v>
      </c>
      <c r="AT55" s="112"/>
      <c r="AU55" s="112"/>
      <c r="AV55" s="112"/>
      <c r="AW55" s="112"/>
      <c r="AX55" s="112"/>
      <c r="AY55" s="112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12"/>
    </row>
    <row r="56" customFormat="false" ht="19.5" hidden="false" customHeight="true" outlineLevel="0" collapsed="false">
      <c r="A56" s="179" t="s">
        <v>613</v>
      </c>
      <c r="B56" s="115" t="s">
        <v>614</v>
      </c>
      <c r="C56" s="165"/>
      <c r="D56" s="160" t="n">
        <v>30</v>
      </c>
      <c r="E56" s="165" t="n">
        <f aca="false">C56</f>
        <v>0</v>
      </c>
      <c r="F56" s="162" t="n">
        <f aca="false">F$7*AG56</f>
        <v>0</v>
      </c>
      <c r="G56" s="162" t="n">
        <f aca="false">G$7*AH56</f>
        <v>0</v>
      </c>
      <c r="H56" s="162" t="n">
        <f aca="false">H$7*AI56</f>
        <v>0</v>
      </c>
      <c r="I56" s="162" t="n">
        <f aca="false">I$7*AJ56</f>
        <v>0</v>
      </c>
      <c r="J56" s="162" t="n">
        <f aca="false">J$7*AK56</f>
        <v>0</v>
      </c>
      <c r="K56" s="163" t="n">
        <v>0</v>
      </c>
      <c r="L56" s="164" t="n">
        <v>0</v>
      </c>
      <c r="M56" s="165"/>
      <c r="N56" s="243"/>
      <c r="O56" s="165"/>
      <c r="P56" s="165"/>
      <c r="Q56" s="165"/>
      <c r="R56" s="165"/>
      <c r="S56" s="167" t="n">
        <v>1</v>
      </c>
      <c r="T56" s="165" t="n">
        <f aca="false">SUM(E56:R56)</f>
        <v>0</v>
      </c>
      <c r="U56" s="165" t="n">
        <f aca="false">IF(T56&lt;=0,0,IF(T56*1%&lt;=262680*8*1%,T56*1%,262680*8*1%))</f>
        <v>0</v>
      </c>
      <c r="V56" s="165" t="n">
        <f aca="false">IF(T56&lt;=0,0,IF(T56*1%&lt;=262680*8*1%,T56*1%,262680*8*1%))</f>
        <v>0</v>
      </c>
      <c r="W56" s="165" t="n">
        <f aca="false">T56-U56-V56</f>
        <v>0</v>
      </c>
      <c r="X56" s="165"/>
      <c r="Y56" s="169"/>
      <c r="Z56" s="165" t="n">
        <f aca="false">MAX(3000,0+MIN(MAX(0,W56-350000),50000)*5%+MIN(MAX(0,W56-400000),100000)*10%+MIN(MAX(0,W56-500000),100000)*15%+MAX(0,W56-600000)*20%-X56)</f>
        <v>3000</v>
      </c>
      <c r="AA56" s="169"/>
      <c r="AB56" s="165" t="n">
        <f aca="false">Y56+U56+V56+Z56+AA56</f>
        <v>3000</v>
      </c>
      <c r="AC56" s="258" t="n">
        <f aca="false">ROUND(FLOOR(T56-AB56,0.01),-2)</f>
        <v>-3000</v>
      </c>
      <c r="AD56" s="259" t="s">
        <v>200</v>
      </c>
      <c r="AE56" s="171"/>
      <c r="AF56" s="180"/>
      <c r="AG56" s="172" t="n">
        <v>0</v>
      </c>
      <c r="AH56" s="172" t="n">
        <v>0</v>
      </c>
      <c r="AI56" s="172" t="n">
        <v>0</v>
      </c>
      <c r="AJ56" s="172" t="n">
        <v>0</v>
      </c>
      <c r="AK56" s="172" t="n">
        <v>0</v>
      </c>
      <c r="AL56" s="247" t="s">
        <v>615</v>
      </c>
      <c r="AM56" s="247" t="s">
        <v>616</v>
      </c>
      <c r="AN56" s="173" t="s">
        <v>617</v>
      </c>
      <c r="AO56" s="241" t="s">
        <v>618</v>
      </c>
      <c r="AP56" s="242" t="s">
        <v>619</v>
      </c>
      <c r="AQ56" s="260" t="n">
        <v>44256</v>
      </c>
      <c r="AR56" s="174" t="s">
        <v>445</v>
      </c>
      <c r="AS56" s="179" t="n">
        <v>47</v>
      </c>
      <c r="AT56" s="112"/>
      <c r="AU56" s="112"/>
      <c r="AV56" s="112"/>
      <c r="AW56" s="112"/>
      <c r="AX56" s="112"/>
      <c r="AY56" s="112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</row>
    <row r="57" customFormat="false" ht="19.5" hidden="false" customHeight="true" outlineLevel="0" collapsed="false">
      <c r="A57" s="179" t="s">
        <v>620</v>
      </c>
      <c r="B57" s="115" t="s">
        <v>621</v>
      </c>
      <c r="C57" s="165"/>
      <c r="D57" s="160" t="n">
        <v>30</v>
      </c>
      <c r="E57" s="165" t="n">
        <f aca="false">C57</f>
        <v>0</v>
      </c>
      <c r="F57" s="162" t="n">
        <f aca="false">F$7*AG57</f>
        <v>0</v>
      </c>
      <c r="G57" s="162" t="n">
        <f aca="false">G$7*AH57</f>
        <v>0</v>
      </c>
      <c r="H57" s="162" t="n">
        <f aca="false">H$7*AI57</f>
        <v>0</v>
      </c>
      <c r="I57" s="162" t="n">
        <f aca="false">I$7*AJ57</f>
        <v>0</v>
      </c>
      <c r="J57" s="162" t="n">
        <f aca="false">J$7*AK57</f>
        <v>0</v>
      </c>
      <c r="K57" s="163" t="n">
        <v>0</v>
      </c>
      <c r="L57" s="164" t="n">
        <v>0</v>
      </c>
      <c r="M57" s="165"/>
      <c r="N57" s="243"/>
      <c r="O57" s="165"/>
      <c r="P57" s="165"/>
      <c r="Q57" s="165"/>
      <c r="R57" s="165"/>
      <c r="S57" s="167" t="n">
        <v>3</v>
      </c>
      <c r="T57" s="165" t="n">
        <f aca="false">SUM(E57:R57)</f>
        <v>0</v>
      </c>
      <c r="U57" s="165" t="n">
        <f aca="false">IF(T57&lt;=0,0,IF(T57*1%&lt;=262680*8*1%,T57*1%,262680*8*1%))</f>
        <v>0</v>
      </c>
      <c r="V57" s="165" t="n">
        <f aca="false">IF(T57&lt;=0,0,IF(T57*1%&lt;=262680*8*1%,T57*1%,262680*8*1%))</f>
        <v>0</v>
      </c>
      <c r="W57" s="165" t="n">
        <f aca="false">T57-U57-V57</f>
        <v>0</v>
      </c>
      <c r="X57" s="165"/>
      <c r="Y57" s="169"/>
      <c r="Z57" s="165" t="n">
        <f aca="false">MAX(3000,0+MIN(MAX(0,W57-350000),50000)*5%+MIN(MAX(0,W57-400000),100000)*10%+MIN(MAX(0,W57-500000),100000)*15%+MAX(0,W57-600000)*20%-X57)</f>
        <v>3000</v>
      </c>
      <c r="AA57" s="169"/>
      <c r="AB57" s="165" t="n">
        <f aca="false">Y57+U57+V57+Z57+AA57</f>
        <v>3000</v>
      </c>
      <c r="AC57" s="169" t="n">
        <f aca="false">ROUND(FLOOR(T57-AB57,0.01),-2)</f>
        <v>-3000</v>
      </c>
      <c r="AD57" s="179" t="s">
        <v>200</v>
      </c>
      <c r="AE57" s="171"/>
      <c r="AF57" s="180"/>
      <c r="AG57" s="172" t="n">
        <v>0</v>
      </c>
      <c r="AH57" s="172" t="n">
        <v>0</v>
      </c>
      <c r="AI57" s="172" t="n">
        <v>0</v>
      </c>
      <c r="AJ57" s="172" t="n">
        <v>0</v>
      </c>
      <c r="AK57" s="172" t="n">
        <v>0</v>
      </c>
      <c r="AL57" s="247" t="s">
        <v>622</v>
      </c>
      <c r="AM57" s="247" t="s">
        <v>623</v>
      </c>
      <c r="AN57" s="173" t="s">
        <v>624</v>
      </c>
      <c r="AO57" s="241" t="s">
        <v>625</v>
      </c>
      <c r="AP57" s="242" t="s">
        <v>626</v>
      </c>
      <c r="AQ57" s="260" t="n">
        <v>44256</v>
      </c>
      <c r="AR57" s="174" t="s">
        <v>627</v>
      </c>
      <c r="AS57" s="179" t="n">
        <v>48</v>
      </c>
      <c r="AT57" s="112"/>
      <c r="AU57" s="112"/>
      <c r="AV57" s="112"/>
      <c r="AW57" s="112"/>
      <c r="AX57" s="112"/>
      <c r="AY57" s="112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  <c r="EL57" s="193"/>
      <c r="EM57" s="193"/>
      <c r="EN57" s="193"/>
      <c r="EO57" s="193"/>
      <c r="EP57" s="193"/>
      <c r="EQ57" s="193"/>
      <c r="ER57" s="193"/>
      <c r="ES57" s="193"/>
      <c r="ET57" s="193"/>
      <c r="EU57" s="193"/>
      <c r="EV57" s="193"/>
      <c r="EW57" s="193"/>
      <c r="EX57" s="193"/>
      <c r="EY57" s="193"/>
      <c r="EZ57" s="193"/>
      <c r="FA57" s="193"/>
      <c r="FB57" s="193"/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  <c r="FW57" s="193"/>
      <c r="FX57" s="193"/>
      <c r="FY57" s="193"/>
      <c r="FZ57" s="193"/>
      <c r="GA57" s="193"/>
      <c r="GB57" s="193"/>
      <c r="GC57" s="193"/>
      <c r="GD57" s="193"/>
      <c r="GE57" s="193"/>
      <c r="GF57" s="193"/>
      <c r="GG57" s="193"/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193"/>
      <c r="HN57" s="193"/>
      <c r="HO57" s="193"/>
      <c r="HP57" s="193"/>
      <c r="HQ57" s="193"/>
      <c r="HR57" s="193"/>
      <c r="HS57" s="193"/>
      <c r="HT57" s="193"/>
      <c r="HU57" s="193"/>
      <c r="HV57" s="193"/>
      <c r="HW57" s="193"/>
      <c r="HX57" s="193"/>
      <c r="HY57" s="193"/>
      <c r="HZ57" s="193"/>
      <c r="IA57" s="193"/>
      <c r="IB57" s="193"/>
      <c r="IC57" s="193"/>
      <c r="ID57" s="193"/>
      <c r="IE57" s="193"/>
      <c r="IF57" s="193"/>
      <c r="IG57" s="193"/>
      <c r="IH57" s="193"/>
      <c r="II57" s="193"/>
      <c r="IJ57" s="193"/>
      <c r="IK57" s="193"/>
      <c r="IL57" s="193"/>
      <c r="IM57" s="193"/>
      <c r="IN57" s="193"/>
      <c r="IO57" s="193"/>
      <c r="IP57" s="193"/>
      <c r="IQ57" s="193"/>
      <c r="IR57" s="193"/>
      <c r="IS57" s="193"/>
      <c r="IT57" s="112"/>
    </row>
    <row r="58" customFormat="false" ht="19.5" hidden="false" customHeight="true" outlineLevel="0" collapsed="false">
      <c r="A58" s="179" t="s">
        <v>628</v>
      </c>
      <c r="B58" s="115" t="s">
        <v>629</v>
      </c>
      <c r="C58" s="165"/>
      <c r="D58" s="160" t="n">
        <v>30</v>
      </c>
      <c r="E58" s="165" t="n">
        <f aca="false">C58</f>
        <v>0</v>
      </c>
      <c r="F58" s="162" t="n">
        <f aca="false">F$7*AG58</f>
        <v>0</v>
      </c>
      <c r="G58" s="162" t="n">
        <f aca="false">G$7*AH58</f>
        <v>0</v>
      </c>
      <c r="H58" s="162" t="n">
        <f aca="false">H$7*AI58</f>
        <v>0</v>
      </c>
      <c r="I58" s="162" t="n">
        <f aca="false">I$7*AJ58</f>
        <v>0</v>
      </c>
      <c r="J58" s="162" t="n">
        <f aca="false">J$7*AK58</f>
        <v>0</v>
      </c>
      <c r="K58" s="163" t="n">
        <v>0</v>
      </c>
      <c r="L58" s="164" t="n">
        <v>0</v>
      </c>
      <c r="M58" s="165"/>
      <c r="N58" s="243"/>
      <c r="O58" s="165"/>
      <c r="P58" s="165"/>
      <c r="Q58" s="165"/>
      <c r="R58" s="165"/>
      <c r="S58" s="125"/>
      <c r="T58" s="165" t="n">
        <f aca="false">SUM(E58:R58)</f>
        <v>0</v>
      </c>
      <c r="U58" s="165" t="n">
        <f aca="false">IF(T58&lt;=0,0,IF(T58*1%&lt;=262680*8*1%,T58*1%,262680*8*1%))</f>
        <v>0</v>
      </c>
      <c r="V58" s="165" t="n">
        <f aca="false">IF(T58&lt;=0,0,IF(T58*1%&lt;=262680*8*1%,T58*1%,262680*8*1%))</f>
        <v>0</v>
      </c>
      <c r="W58" s="165" t="n">
        <f aca="false">T58-U58-V58</f>
        <v>0</v>
      </c>
      <c r="X58" s="165"/>
      <c r="Y58" s="169"/>
      <c r="Z58" s="165" t="n">
        <f aca="false">MAX(3000,0+MIN(MAX(0,W58-350000),50000)*5%+MIN(MAX(0,W58-400000),100000)*10%+MIN(MAX(0,W58-500000),100000)*15%+MAX(0,W58-600000)*20%-X58)</f>
        <v>3000</v>
      </c>
      <c r="AA58" s="169"/>
      <c r="AB58" s="165" t="n">
        <f aca="false">Y58+U58+V58+Z58+AA58</f>
        <v>3000</v>
      </c>
      <c r="AC58" s="169" t="n">
        <f aca="false">ROUND(FLOOR(T58-AB58,0.01),-2)</f>
        <v>-3000</v>
      </c>
      <c r="AD58" s="179" t="s">
        <v>200</v>
      </c>
      <c r="AE58" s="171"/>
      <c r="AF58" s="180"/>
      <c r="AG58" s="172" t="n">
        <v>0</v>
      </c>
      <c r="AH58" s="172" t="n">
        <v>0</v>
      </c>
      <c r="AI58" s="172" t="n">
        <v>0</v>
      </c>
      <c r="AJ58" s="172" t="n">
        <v>0</v>
      </c>
      <c r="AK58" s="172" t="n">
        <v>0</v>
      </c>
      <c r="AL58" s="247" t="s">
        <v>630</v>
      </c>
      <c r="AM58" s="247" t="s">
        <v>631</v>
      </c>
      <c r="AN58" s="173" t="s">
        <v>632</v>
      </c>
      <c r="AO58" s="241" t="s">
        <v>633</v>
      </c>
      <c r="AP58" s="242" t="s">
        <v>634</v>
      </c>
      <c r="AQ58" s="260" t="n">
        <v>44256</v>
      </c>
      <c r="AR58" s="174" t="s">
        <v>635</v>
      </c>
      <c r="AS58" s="179" t="n">
        <v>49</v>
      </c>
      <c r="AT58" s="112"/>
      <c r="AU58" s="112"/>
      <c r="AV58" s="112"/>
      <c r="AW58" s="112"/>
      <c r="AX58" s="112"/>
      <c r="AY58" s="112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3"/>
    </row>
    <row r="59" customFormat="false" ht="19.5" hidden="false" customHeight="true" outlineLevel="0" collapsed="false">
      <c r="A59" s="179" t="s">
        <v>636</v>
      </c>
      <c r="B59" s="115" t="s">
        <v>637</v>
      </c>
      <c r="C59" s="165"/>
      <c r="D59" s="160" t="n">
        <v>30</v>
      </c>
      <c r="E59" s="165" t="n">
        <f aca="false">C59</f>
        <v>0</v>
      </c>
      <c r="F59" s="162" t="n">
        <f aca="false">F$7*AG59</f>
        <v>0</v>
      </c>
      <c r="G59" s="162" t="n">
        <f aca="false">G$7*AH59</f>
        <v>0</v>
      </c>
      <c r="H59" s="162" t="n">
        <f aca="false">H$7*AI59</f>
        <v>0</v>
      </c>
      <c r="I59" s="162" t="n">
        <f aca="false">I$7*AJ59</f>
        <v>0</v>
      </c>
      <c r="J59" s="162" t="n">
        <f aca="false">J$7*AK59</f>
        <v>0</v>
      </c>
      <c r="K59" s="163" t="n">
        <v>0</v>
      </c>
      <c r="L59" s="164" t="n">
        <v>0</v>
      </c>
      <c r="M59" s="165"/>
      <c r="N59" s="165"/>
      <c r="O59" s="165"/>
      <c r="P59" s="165"/>
      <c r="Q59" s="165"/>
      <c r="R59" s="165"/>
      <c r="S59" s="125"/>
      <c r="T59" s="165" t="n">
        <f aca="false">SUM(E59:R59)</f>
        <v>0</v>
      </c>
      <c r="U59" s="165" t="n">
        <f aca="false">IF(T59&lt;=0,0,IF(T59*1%&lt;=262680*8*1%,T59*1%,262680*8*1%))</f>
        <v>0</v>
      </c>
      <c r="V59" s="165" t="n">
        <f aca="false">IF(T59&lt;=0,0,IF(T59*1%&lt;=262680*8*1%,T59*1%,262680*8*1%))</f>
        <v>0</v>
      </c>
      <c r="W59" s="165" t="n">
        <f aca="false">T59-U59-V59</f>
        <v>0</v>
      </c>
      <c r="X59" s="165"/>
      <c r="Y59" s="169"/>
      <c r="Z59" s="165" t="n">
        <f aca="false">MAX(3000,0+MIN(MAX(0,W59-350000),50000)*5%+MIN(MAX(0,W59-400000),100000)*10%+MIN(MAX(0,W59-500000),100000)*15%+MAX(0,W59-600000)*20%-X59)</f>
        <v>3000</v>
      </c>
      <c r="AA59" s="169"/>
      <c r="AB59" s="165" t="n">
        <f aca="false">Y59+U59+V59+Z59+AA59</f>
        <v>3000</v>
      </c>
      <c r="AC59" s="169" t="n">
        <f aca="false">ROUND(FLOOR(T59-AB59,0.01),-2)</f>
        <v>-3000</v>
      </c>
      <c r="AD59" s="179" t="s">
        <v>200</v>
      </c>
      <c r="AE59" s="171"/>
      <c r="AF59" s="180"/>
      <c r="AG59" s="172" t="n">
        <v>0</v>
      </c>
      <c r="AH59" s="172" t="n">
        <v>0</v>
      </c>
      <c r="AI59" s="172" t="n">
        <v>0</v>
      </c>
      <c r="AJ59" s="172" t="n">
        <v>0</v>
      </c>
      <c r="AK59" s="172" t="n">
        <v>0</v>
      </c>
      <c r="AL59" s="247" t="s">
        <v>638</v>
      </c>
      <c r="AM59" s="247" t="s">
        <v>639</v>
      </c>
      <c r="AN59" s="173" t="s">
        <v>640</v>
      </c>
      <c r="AO59" s="241" t="s">
        <v>641</v>
      </c>
      <c r="AP59" s="242" t="s">
        <v>642</v>
      </c>
      <c r="AQ59" s="260" t="n">
        <v>44256</v>
      </c>
      <c r="AR59" s="174" t="s">
        <v>643</v>
      </c>
      <c r="AS59" s="179" t="n">
        <v>50</v>
      </c>
      <c r="AT59" s="112"/>
      <c r="AU59" s="112"/>
      <c r="AV59" s="112"/>
      <c r="AW59" s="112"/>
      <c r="AX59" s="112"/>
      <c r="AY59" s="112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</row>
    <row r="60" customFormat="false" ht="19.5" hidden="false" customHeight="true" outlineLevel="0" collapsed="false">
      <c r="A60" s="179" t="s">
        <v>644</v>
      </c>
      <c r="B60" s="115" t="s">
        <v>645</v>
      </c>
      <c r="C60" s="165"/>
      <c r="D60" s="160" t="n">
        <v>30</v>
      </c>
      <c r="E60" s="165" t="n">
        <f aca="false">C60</f>
        <v>0</v>
      </c>
      <c r="F60" s="162" t="n">
        <f aca="false">F$7*AG60</f>
        <v>0</v>
      </c>
      <c r="G60" s="162" t="n">
        <f aca="false">G$7*AH60</f>
        <v>0</v>
      </c>
      <c r="H60" s="162" t="n">
        <f aca="false">H$7*AI60</f>
        <v>0</v>
      </c>
      <c r="I60" s="162" t="n">
        <f aca="false">I$7*AJ60</f>
        <v>0</v>
      </c>
      <c r="J60" s="162" t="n">
        <f aca="false">J$7*AK60</f>
        <v>0</v>
      </c>
      <c r="K60" s="163" t="n">
        <v>0</v>
      </c>
      <c r="L60" s="164" t="n">
        <v>0</v>
      </c>
      <c r="M60" s="165"/>
      <c r="N60" s="165"/>
      <c r="O60" s="165"/>
      <c r="P60" s="165"/>
      <c r="Q60" s="165"/>
      <c r="R60" s="165"/>
      <c r="S60" s="125"/>
      <c r="T60" s="165" t="n">
        <f aca="false">SUM(E60:R60)</f>
        <v>0</v>
      </c>
      <c r="U60" s="165" t="n">
        <f aca="false">IF(T60&lt;=0,0,IF(T60*1%&lt;=262680*8*1%,T60*1%,262680*8*1%))</f>
        <v>0</v>
      </c>
      <c r="V60" s="165" t="n">
        <f aca="false">IF(T60&lt;=0,0,IF(T60*1%&lt;=262680*8*1%,T60*1%,262680*8*1%))</f>
        <v>0</v>
      </c>
      <c r="W60" s="165" t="n">
        <f aca="false">T60-U60-V60</f>
        <v>0</v>
      </c>
      <c r="X60" s="165"/>
      <c r="Y60" s="169"/>
      <c r="Z60" s="165" t="n">
        <f aca="false">MAX(3000,0+MIN(MAX(0,W60-350000),50000)*5%+MIN(MAX(0,W60-400000),100000)*10%+MIN(MAX(0,W60-500000),100000)*15%+MAX(0,W60-600000)*20%-X60)</f>
        <v>3000</v>
      </c>
      <c r="AA60" s="169"/>
      <c r="AB60" s="165" t="n">
        <f aca="false">Y60+U60+V60+Z60+AA60</f>
        <v>3000</v>
      </c>
      <c r="AC60" s="258" t="n">
        <f aca="false">ROUND(FLOOR(T60-AB60,0.01),-2)</f>
        <v>-3000</v>
      </c>
      <c r="AD60" s="179" t="s">
        <v>200</v>
      </c>
      <c r="AE60" s="171"/>
      <c r="AF60" s="180"/>
      <c r="AG60" s="172" t="n">
        <v>0</v>
      </c>
      <c r="AH60" s="172" t="n">
        <v>0</v>
      </c>
      <c r="AI60" s="172" t="n">
        <v>0</v>
      </c>
      <c r="AJ60" s="172" t="n">
        <v>0</v>
      </c>
      <c r="AK60" s="172" t="n">
        <v>0</v>
      </c>
      <c r="AL60" s="247" t="s">
        <v>311</v>
      </c>
      <c r="AM60" s="247" t="s">
        <v>646</v>
      </c>
      <c r="AN60" s="173" t="s">
        <v>647</v>
      </c>
      <c r="AO60" s="241" t="s">
        <v>648</v>
      </c>
      <c r="AP60" s="242" t="s">
        <v>649</v>
      </c>
      <c r="AQ60" s="260" t="n">
        <v>44256</v>
      </c>
      <c r="AR60" s="174" t="s">
        <v>650</v>
      </c>
      <c r="AS60" s="179" t="n">
        <v>51</v>
      </c>
      <c r="AT60" s="112"/>
      <c r="AU60" s="112"/>
      <c r="AV60" s="112"/>
      <c r="AW60" s="112"/>
      <c r="AX60" s="112"/>
      <c r="AY60" s="112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</row>
    <row r="61" customFormat="false" ht="19.5" hidden="false" customHeight="true" outlineLevel="0" collapsed="false">
      <c r="A61" s="179" t="s">
        <v>651</v>
      </c>
      <c r="B61" s="115" t="s">
        <v>652</v>
      </c>
      <c r="C61" s="165"/>
      <c r="D61" s="160" t="n">
        <v>30</v>
      </c>
      <c r="E61" s="165" t="n">
        <f aca="false">C61</f>
        <v>0</v>
      </c>
      <c r="F61" s="162" t="n">
        <f aca="false">F$7*AG61</f>
        <v>0</v>
      </c>
      <c r="G61" s="162" t="n">
        <f aca="false">G$7*AH61</f>
        <v>0</v>
      </c>
      <c r="H61" s="162" t="n">
        <f aca="false">H$7*AI61</f>
        <v>0</v>
      </c>
      <c r="I61" s="162" t="n">
        <f aca="false">I$7*AJ61</f>
        <v>0</v>
      </c>
      <c r="J61" s="162" t="n">
        <f aca="false">J$7*AK61</f>
        <v>0</v>
      </c>
      <c r="K61" s="163" t="n">
        <v>0</v>
      </c>
      <c r="L61" s="164" t="n">
        <v>0</v>
      </c>
      <c r="M61" s="165"/>
      <c r="N61" s="165"/>
      <c r="O61" s="165"/>
      <c r="P61" s="165"/>
      <c r="Q61" s="165"/>
      <c r="R61" s="165"/>
      <c r="S61" s="125"/>
      <c r="T61" s="165" t="n">
        <f aca="false">SUM(E61:R61)</f>
        <v>0</v>
      </c>
      <c r="U61" s="165" t="n">
        <f aca="false">IF(T61&lt;=0,0,IF(T61*1%&lt;=262680*8*1%,T61*1%,262680*8*1%))</f>
        <v>0</v>
      </c>
      <c r="V61" s="165" t="n">
        <f aca="false">IF(T61&lt;=0,0,IF(T61*1%&lt;=262680*8*1%,T61*1%,262680*8*1%))</f>
        <v>0</v>
      </c>
      <c r="W61" s="165" t="n">
        <f aca="false">T61-U61-V61</f>
        <v>0</v>
      </c>
      <c r="X61" s="165"/>
      <c r="Y61" s="169"/>
      <c r="Z61" s="165" t="n">
        <f aca="false">MAX(3000,0+MIN(MAX(0,W61-350000),50000)*5%+MIN(MAX(0,W61-400000),100000)*10%+MIN(MAX(0,W61-500000),100000)*15%+MAX(0,W61-600000)*20%-X61)</f>
        <v>3000</v>
      </c>
      <c r="AA61" s="169"/>
      <c r="AB61" s="165" t="n">
        <f aca="false">Y61+U61+V61+Z61+AA61</f>
        <v>3000</v>
      </c>
      <c r="AC61" s="169" t="n">
        <f aca="false">ROUND(FLOOR(T61-AB61,0.01),-2)</f>
        <v>-3000</v>
      </c>
      <c r="AD61" s="179" t="s">
        <v>200</v>
      </c>
      <c r="AE61" s="171"/>
      <c r="AF61" s="180"/>
      <c r="AG61" s="172" t="n">
        <v>0</v>
      </c>
      <c r="AH61" s="172" t="n">
        <v>0</v>
      </c>
      <c r="AI61" s="172" t="n">
        <v>0</v>
      </c>
      <c r="AJ61" s="172" t="n">
        <v>0</v>
      </c>
      <c r="AK61" s="172" t="n">
        <v>0</v>
      </c>
      <c r="AL61" s="247" t="s">
        <v>653</v>
      </c>
      <c r="AM61" s="247" t="s">
        <v>654</v>
      </c>
      <c r="AN61" s="173" t="s">
        <v>655</v>
      </c>
      <c r="AO61" s="241" t="s">
        <v>656</v>
      </c>
      <c r="AP61" s="242" t="s">
        <v>657</v>
      </c>
      <c r="AQ61" s="260" t="n">
        <v>44256</v>
      </c>
      <c r="AR61" s="174" t="s">
        <v>658</v>
      </c>
      <c r="AS61" s="179" t="n">
        <v>52</v>
      </c>
      <c r="AT61" s="112"/>
      <c r="AU61" s="112"/>
      <c r="AV61" s="112"/>
      <c r="AW61" s="112"/>
      <c r="AX61" s="112"/>
      <c r="AY61" s="112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</row>
    <row r="62" customFormat="false" ht="19.5" hidden="false" customHeight="true" outlineLevel="0" collapsed="false">
      <c r="A62" s="158" t="s">
        <v>659</v>
      </c>
      <c r="B62" s="245" t="s">
        <v>660</v>
      </c>
      <c r="C62" s="166"/>
      <c r="D62" s="160" t="n">
        <v>30</v>
      </c>
      <c r="E62" s="165" t="n">
        <f aca="false">C62</f>
        <v>0</v>
      </c>
      <c r="F62" s="162" t="n">
        <f aca="false">F$7*AG62</f>
        <v>0</v>
      </c>
      <c r="G62" s="162" t="n">
        <f aca="false">G$7*AH62</f>
        <v>0</v>
      </c>
      <c r="H62" s="162" t="n">
        <f aca="false">H$7*AI62</f>
        <v>0</v>
      </c>
      <c r="I62" s="162" t="n">
        <f aca="false">I$7*AJ62</f>
        <v>0</v>
      </c>
      <c r="J62" s="162" t="n">
        <f aca="false">J$7*AK62</f>
        <v>0</v>
      </c>
      <c r="K62" s="163" t="n">
        <v>0</v>
      </c>
      <c r="L62" s="164" t="n">
        <v>0</v>
      </c>
      <c r="M62" s="165"/>
      <c r="N62" s="165"/>
      <c r="O62" s="165"/>
      <c r="P62" s="165"/>
      <c r="Q62" s="165"/>
      <c r="R62" s="165"/>
      <c r="S62" s="262"/>
      <c r="T62" s="165" t="n">
        <f aca="false">SUM(E62:R62)</f>
        <v>0</v>
      </c>
      <c r="U62" s="165" t="n">
        <f aca="false">IF(T62&lt;=0,0,IF(T62*1%&lt;=262680*8*1%,T62*1%,262680*8*1%))</f>
        <v>0</v>
      </c>
      <c r="V62" s="165" t="n">
        <f aca="false">IF(T62&lt;=0,0,IF(T62*1%&lt;=262680*8*1%,T62*1%,262680*8*1%))</f>
        <v>0</v>
      </c>
      <c r="W62" s="165" t="n">
        <f aca="false">T62-U62-V62</f>
        <v>0</v>
      </c>
      <c r="X62" s="165"/>
      <c r="Y62" s="169"/>
      <c r="Z62" s="165" t="n">
        <f aca="false">MAX(3000,0+MIN(MAX(0,W62-350000),50000)*5%+MIN(MAX(0,W62-400000),100000)*10%+MIN(MAX(0,W62-500000),100000)*15%+MAX(0,W62-600000)*20%-X62)</f>
        <v>3000</v>
      </c>
      <c r="AA62" s="263"/>
      <c r="AB62" s="165" t="n">
        <f aca="false">Y62+U62+V62+Z62+AA62</f>
        <v>3000</v>
      </c>
      <c r="AC62" s="169" t="n">
        <f aca="false">ROUND(FLOOR(T62-AB62,0.01),-2)</f>
        <v>-3000</v>
      </c>
      <c r="AD62" s="158" t="s">
        <v>200</v>
      </c>
      <c r="AE62" s="171"/>
      <c r="AF62" s="180"/>
      <c r="AG62" s="172" t="n">
        <v>0</v>
      </c>
      <c r="AH62" s="172" t="n">
        <v>0</v>
      </c>
      <c r="AI62" s="172" t="n">
        <v>0</v>
      </c>
      <c r="AJ62" s="172" t="n">
        <v>0</v>
      </c>
      <c r="AK62" s="172" t="n">
        <v>0</v>
      </c>
      <c r="AL62" s="166" t="s">
        <v>661</v>
      </c>
      <c r="AM62" s="166" t="s">
        <v>662</v>
      </c>
      <c r="AN62" s="173" t="s">
        <v>663</v>
      </c>
      <c r="AO62" s="241" t="s">
        <v>664</v>
      </c>
      <c r="AP62" s="242" t="s">
        <v>665</v>
      </c>
      <c r="AQ62" s="260" t="n">
        <v>44256</v>
      </c>
      <c r="AR62" s="174" t="s">
        <v>666</v>
      </c>
      <c r="AS62" s="179" t="n">
        <v>53</v>
      </c>
      <c r="AT62" s="112"/>
      <c r="AU62" s="112"/>
      <c r="AV62" s="112"/>
      <c r="AW62" s="112"/>
      <c r="AX62" s="112"/>
      <c r="AY62" s="112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8"/>
    </row>
    <row r="63" customFormat="false" ht="19.5" hidden="false" customHeight="true" outlineLevel="0" collapsed="false">
      <c r="A63" s="179" t="s">
        <v>667</v>
      </c>
      <c r="B63" s="115" t="s">
        <v>668</v>
      </c>
      <c r="C63" s="165"/>
      <c r="D63" s="160" t="n">
        <v>30</v>
      </c>
      <c r="E63" s="165" t="n">
        <f aca="false">C63</f>
        <v>0</v>
      </c>
      <c r="F63" s="162" t="n">
        <f aca="false">F$7*AG63</f>
        <v>0</v>
      </c>
      <c r="G63" s="162" t="n">
        <f aca="false">G$7*AH63</f>
        <v>0</v>
      </c>
      <c r="H63" s="162" t="n">
        <f aca="false">H$7*AI63</f>
        <v>0</v>
      </c>
      <c r="I63" s="162" t="n">
        <f aca="false">I$7*AJ63</f>
        <v>0</v>
      </c>
      <c r="J63" s="162" t="n">
        <f aca="false">J$7*AK63</f>
        <v>0</v>
      </c>
      <c r="K63" s="163" t="n">
        <v>0</v>
      </c>
      <c r="L63" s="164" t="n">
        <v>0</v>
      </c>
      <c r="M63" s="165"/>
      <c r="N63" s="243"/>
      <c r="O63" s="165"/>
      <c r="P63" s="165"/>
      <c r="Q63" s="165"/>
      <c r="R63" s="165"/>
      <c r="S63" s="125"/>
      <c r="T63" s="165" t="n">
        <f aca="false">SUM(E63:R63)</f>
        <v>0</v>
      </c>
      <c r="U63" s="165" t="n">
        <f aca="false">IF(T63&lt;=0,0,IF(T63*1%&lt;=262680*8*1%,T63*1%,262680*8*1%))</f>
        <v>0</v>
      </c>
      <c r="V63" s="165" t="n">
        <f aca="false">IF(T63&lt;=0,0,IF(T63*1%&lt;=262680*8*1%,T63*1%,262680*8*1%))</f>
        <v>0</v>
      </c>
      <c r="W63" s="165" t="n">
        <f aca="false">T63-U63-V63</f>
        <v>0</v>
      </c>
      <c r="X63" s="165"/>
      <c r="Y63" s="169"/>
      <c r="Z63" s="165" t="n">
        <f aca="false">MAX(3000,0+MIN(MAX(0,W63-350000),50000)*5%+MIN(MAX(0,W63-400000),100000)*10%+MIN(MAX(0,W63-500000),100000)*15%+MAX(0,W63-600000)*20%-X63)</f>
        <v>3000</v>
      </c>
      <c r="AA63" s="169"/>
      <c r="AB63" s="165" t="n">
        <f aca="false">Y63+U63+V63+Z63+AA63</f>
        <v>3000</v>
      </c>
      <c r="AC63" s="169" t="n">
        <f aca="false">ROUND(FLOOR(T63-AB63,0.01),-2)</f>
        <v>-3000</v>
      </c>
      <c r="AD63" s="259" t="s">
        <v>200</v>
      </c>
      <c r="AE63" s="171"/>
      <c r="AF63" s="180"/>
      <c r="AG63" s="172" t="n">
        <v>0</v>
      </c>
      <c r="AH63" s="172" t="n">
        <v>0</v>
      </c>
      <c r="AI63" s="172" t="n">
        <v>0</v>
      </c>
      <c r="AJ63" s="172" t="n">
        <v>0</v>
      </c>
      <c r="AK63" s="172" t="n">
        <v>0</v>
      </c>
      <c r="AL63" s="247" t="s">
        <v>669</v>
      </c>
      <c r="AM63" s="247" t="s">
        <v>670</v>
      </c>
      <c r="AN63" s="173" t="s">
        <v>671</v>
      </c>
      <c r="AO63" s="241" t="s">
        <v>672</v>
      </c>
      <c r="AP63" s="242" t="s">
        <v>673</v>
      </c>
      <c r="AQ63" s="260" t="n">
        <v>44256</v>
      </c>
      <c r="AR63" s="174" t="s">
        <v>674</v>
      </c>
      <c r="AS63" s="179" t="n">
        <v>54</v>
      </c>
      <c r="AT63" s="112"/>
      <c r="AU63" s="112"/>
      <c r="AV63" s="112"/>
      <c r="AW63" s="112"/>
      <c r="AX63" s="112"/>
      <c r="AY63" s="112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</row>
    <row r="64" customFormat="false" ht="19.5" hidden="false" customHeight="true" outlineLevel="0" collapsed="false">
      <c r="A64" s="179" t="s">
        <v>675</v>
      </c>
      <c r="B64" s="115" t="s">
        <v>676</v>
      </c>
      <c r="C64" s="165"/>
      <c r="D64" s="160" t="n">
        <v>30</v>
      </c>
      <c r="E64" s="165" t="n">
        <f aca="false">C64</f>
        <v>0</v>
      </c>
      <c r="F64" s="162" t="n">
        <f aca="false">F$7*AG64</f>
        <v>0</v>
      </c>
      <c r="G64" s="162" t="n">
        <f aca="false">G$7*AH64</f>
        <v>0</v>
      </c>
      <c r="H64" s="162" t="n">
        <f aca="false">H$7*AI64</f>
        <v>0</v>
      </c>
      <c r="I64" s="162" t="n">
        <f aca="false">I$7*AJ64</f>
        <v>0</v>
      </c>
      <c r="J64" s="162" t="n">
        <f aca="false">J$7*AK64</f>
        <v>0</v>
      </c>
      <c r="K64" s="163" t="n">
        <v>0</v>
      </c>
      <c r="L64" s="164" t="n">
        <v>0</v>
      </c>
      <c r="M64" s="165"/>
      <c r="N64" s="165"/>
      <c r="O64" s="165"/>
      <c r="P64" s="165"/>
      <c r="Q64" s="165"/>
      <c r="R64" s="165"/>
      <c r="S64" s="125"/>
      <c r="T64" s="165" t="n">
        <f aca="false">SUM(E64:R64)</f>
        <v>0</v>
      </c>
      <c r="U64" s="165" t="n">
        <f aca="false">IF(T64&lt;=0,0,IF(T64*1%&lt;=262680*8*1%,T64*1%,262680*8*1%))</f>
        <v>0</v>
      </c>
      <c r="V64" s="165" t="n">
        <f aca="false">IF(T64&lt;=0,0,IF(T64*1%&lt;=262680*8*1%,T64*1%,262680*8*1%))</f>
        <v>0</v>
      </c>
      <c r="W64" s="165" t="n">
        <f aca="false">T64-U64-V64</f>
        <v>0</v>
      </c>
      <c r="X64" s="165"/>
      <c r="Y64" s="169"/>
      <c r="Z64" s="165" t="n">
        <f aca="false">MAX(3000,0+MIN(MAX(0,W64-350000),50000)*5%+MIN(MAX(0,W64-400000),100000)*10%+MIN(MAX(0,W64-500000),100000)*15%+MAX(0,W64-600000)*20%-X64)</f>
        <v>3000</v>
      </c>
      <c r="AA64" s="169"/>
      <c r="AB64" s="165" t="n">
        <f aca="false">Y64+U64+V64+Z64+AA64</f>
        <v>3000</v>
      </c>
      <c r="AC64" s="169" t="n">
        <f aca="false">ROUND(FLOOR(T64-AB64,0.01),-2)</f>
        <v>-3000</v>
      </c>
      <c r="AD64" s="179" t="s">
        <v>200</v>
      </c>
      <c r="AE64" s="171"/>
      <c r="AF64" s="180"/>
      <c r="AG64" s="172" t="n">
        <v>0</v>
      </c>
      <c r="AH64" s="172" t="n">
        <v>0</v>
      </c>
      <c r="AI64" s="172" t="n">
        <v>0</v>
      </c>
      <c r="AJ64" s="172" t="n">
        <v>0</v>
      </c>
      <c r="AK64" s="172" t="n">
        <v>0</v>
      </c>
      <c r="AL64" s="247" t="s">
        <v>677</v>
      </c>
      <c r="AM64" s="247" t="s">
        <v>678</v>
      </c>
      <c r="AN64" s="173" t="s">
        <v>679</v>
      </c>
      <c r="AO64" s="241" t="s">
        <v>680</v>
      </c>
      <c r="AP64" s="242" t="s">
        <v>681</v>
      </c>
      <c r="AQ64" s="260" t="n">
        <v>44256</v>
      </c>
      <c r="AR64" s="174" t="s">
        <v>682</v>
      </c>
      <c r="AS64" s="179" t="n">
        <v>55</v>
      </c>
      <c r="AT64" s="112"/>
      <c r="AU64" s="112"/>
      <c r="AV64" s="112"/>
      <c r="AW64" s="112"/>
      <c r="AX64" s="112"/>
      <c r="AY64" s="112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12"/>
    </row>
    <row r="65" customFormat="false" ht="19.5" hidden="false" customHeight="true" outlineLevel="0" collapsed="false">
      <c r="A65" s="179" t="s">
        <v>683</v>
      </c>
      <c r="B65" s="115" t="s">
        <v>684</v>
      </c>
      <c r="C65" s="165"/>
      <c r="D65" s="160" t="n">
        <v>30</v>
      </c>
      <c r="E65" s="165" t="n">
        <f aca="false">C65</f>
        <v>0</v>
      </c>
      <c r="F65" s="162" t="n">
        <f aca="false">F$7*AG65</f>
        <v>0</v>
      </c>
      <c r="G65" s="162" t="n">
        <f aca="false">G$7*AH65</f>
        <v>0</v>
      </c>
      <c r="H65" s="162" t="n">
        <f aca="false">H$7*AI65</f>
        <v>0</v>
      </c>
      <c r="I65" s="162" t="n">
        <f aca="false">I$7*AJ65</f>
        <v>0</v>
      </c>
      <c r="J65" s="162" t="n">
        <f aca="false">J$7*AK65</f>
        <v>0</v>
      </c>
      <c r="K65" s="163" t="n">
        <v>0</v>
      </c>
      <c r="L65" s="164" t="n">
        <v>0</v>
      </c>
      <c r="M65" s="165"/>
      <c r="N65" s="243"/>
      <c r="O65" s="165"/>
      <c r="P65" s="165"/>
      <c r="Q65" s="165"/>
      <c r="R65" s="165"/>
      <c r="S65" s="125"/>
      <c r="T65" s="165" t="n">
        <f aca="false">SUM(E65:R65)</f>
        <v>0</v>
      </c>
      <c r="U65" s="165" t="n">
        <f aca="false">IF(T65&lt;=0,0,IF(T65*1%&lt;=262680*8*1%,T65*1%,262680*8*1%))</f>
        <v>0</v>
      </c>
      <c r="V65" s="165" t="n">
        <f aca="false">IF(T65&lt;=0,0,IF(T65*1%&lt;=262680*8*1%,T65*1%,262680*8*1%))</f>
        <v>0</v>
      </c>
      <c r="W65" s="165" t="n">
        <f aca="false">T65-U65-V65</f>
        <v>0</v>
      </c>
      <c r="X65" s="165"/>
      <c r="Y65" s="169"/>
      <c r="Z65" s="165" t="n">
        <f aca="false">MAX(3000,0+MIN(MAX(0,W65-350000),50000)*5%+MIN(MAX(0,W65-400000),100000)*10%+MIN(MAX(0,W65-500000),100000)*15%+MAX(0,W65-600000)*20%-X65)</f>
        <v>3000</v>
      </c>
      <c r="AA65" s="169"/>
      <c r="AB65" s="165" t="n">
        <f aca="false">Y65+U65+V65+Z65+AA65</f>
        <v>3000</v>
      </c>
      <c r="AC65" s="169" t="n">
        <f aca="false">ROUND(FLOOR(T65-AB65,0.01),-2)</f>
        <v>-3000</v>
      </c>
      <c r="AD65" s="179" t="s">
        <v>200</v>
      </c>
      <c r="AE65" s="171"/>
      <c r="AF65" s="180"/>
      <c r="AG65" s="172" t="n">
        <v>0</v>
      </c>
      <c r="AH65" s="172" t="n">
        <v>0</v>
      </c>
      <c r="AI65" s="172" t="n">
        <v>0</v>
      </c>
      <c r="AJ65" s="172" t="n">
        <v>0</v>
      </c>
      <c r="AK65" s="172" t="n">
        <v>0</v>
      </c>
      <c r="AL65" s="247" t="s">
        <v>685</v>
      </c>
      <c r="AM65" s="247" t="s">
        <v>686</v>
      </c>
      <c r="AN65" s="173" t="s">
        <v>687</v>
      </c>
      <c r="AO65" s="241" t="s">
        <v>688</v>
      </c>
      <c r="AP65" s="242" t="s">
        <v>689</v>
      </c>
      <c r="AQ65" s="260" t="n">
        <v>44256</v>
      </c>
      <c r="AR65" s="174" t="s">
        <v>690</v>
      </c>
      <c r="AS65" s="179" t="n">
        <v>56</v>
      </c>
      <c r="AT65" s="112"/>
      <c r="AU65" s="112"/>
      <c r="AV65" s="112"/>
      <c r="AW65" s="112"/>
      <c r="AX65" s="112"/>
      <c r="AY65" s="112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12"/>
    </row>
    <row r="66" customFormat="false" ht="19.4" hidden="false" customHeight="true" outlineLevel="0" collapsed="false">
      <c r="A66" s="179" t="s">
        <v>691</v>
      </c>
      <c r="B66" s="115" t="s">
        <v>692</v>
      </c>
      <c r="C66" s="165"/>
      <c r="D66" s="160" t="n">
        <v>30</v>
      </c>
      <c r="E66" s="165" t="n">
        <f aca="false">C66</f>
        <v>0</v>
      </c>
      <c r="F66" s="264" t="n">
        <f aca="false">F$7*AG66</f>
        <v>0</v>
      </c>
      <c r="G66" s="162" t="n">
        <f aca="false">G$7*AH66</f>
        <v>0</v>
      </c>
      <c r="H66" s="162" t="n">
        <f aca="false">H$7*AI66</f>
        <v>0</v>
      </c>
      <c r="I66" s="162" t="n">
        <f aca="false">I$7*AJ66</f>
        <v>0</v>
      </c>
      <c r="J66" s="162" t="n">
        <f aca="false">J$7*AK66</f>
        <v>0</v>
      </c>
      <c r="K66" s="163" t="n">
        <v>0</v>
      </c>
      <c r="L66" s="164" t="n">
        <v>0</v>
      </c>
      <c r="M66" s="165"/>
      <c r="N66" s="165"/>
      <c r="O66" s="165"/>
      <c r="P66" s="165"/>
      <c r="Q66" s="165"/>
      <c r="R66" s="165"/>
      <c r="S66" s="167" t="n">
        <v>1</v>
      </c>
      <c r="T66" s="165" t="n">
        <f aca="false">SUM(E66:R66)</f>
        <v>0</v>
      </c>
      <c r="U66" s="165" t="n">
        <f aca="false">IF(T66&lt;=0,0,IF(T66*1%&lt;=262680*8*1%,T66*1%,262680*8*1%))</f>
        <v>0</v>
      </c>
      <c r="V66" s="165" t="n">
        <f aca="false">IF(T66&lt;=0,0,IF(T66*1%&lt;=262680*8*1%,T66*1%,262680*8*1%))</f>
        <v>0</v>
      </c>
      <c r="W66" s="165" t="n">
        <f aca="false">T66-U66-V66</f>
        <v>0</v>
      </c>
      <c r="X66" s="165"/>
      <c r="Y66" s="169"/>
      <c r="Z66" s="165" t="n">
        <f aca="false">MAX(3000,0+MIN(MAX(0,W66-350000),50000)*5%+MIN(MAX(0,W66-400000),100000)*10%+MIN(MAX(0,W66-500000),100000)*15%+MAX(0,W66-600000)*20%-X66)</f>
        <v>3000</v>
      </c>
      <c r="AA66" s="169"/>
      <c r="AB66" s="165" t="n">
        <f aca="false">Y66+U66+V66+Z66+AA66</f>
        <v>3000</v>
      </c>
      <c r="AC66" s="169" t="n">
        <f aca="false">ROUND(FLOOR(T66-AB66,0.01),-2)</f>
        <v>-3000</v>
      </c>
      <c r="AD66" s="179" t="s">
        <v>200</v>
      </c>
      <c r="AE66" s="171"/>
      <c r="AF66" s="180"/>
      <c r="AG66" s="172" t="n">
        <v>0</v>
      </c>
      <c r="AH66" s="172" t="n">
        <v>0</v>
      </c>
      <c r="AI66" s="172" t="n">
        <v>0</v>
      </c>
      <c r="AJ66" s="172" t="n">
        <v>0</v>
      </c>
      <c r="AK66" s="172" t="n">
        <v>0</v>
      </c>
      <c r="AL66" s="247" t="s">
        <v>693</v>
      </c>
      <c r="AM66" s="247" t="s">
        <v>694</v>
      </c>
      <c r="AN66" s="173" t="s">
        <v>695</v>
      </c>
      <c r="AO66" s="241" t="s">
        <v>696</v>
      </c>
      <c r="AP66" s="242" t="s">
        <v>697</v>
      </c>
      <c r="AQ66" s="260" t="n">
        <v>44256</v>
      </c>
      <c r="AR66" s="174" t="s">
        <v>698</v>
      </c>
      <c r="AS66" s="179" t="n">
        <v>57</v>
      </c>
      <c r="AT66" s="112"/>
      <c r="AU66" s="112"/>
      <c r="AV66" s="112"/>
      <c r="AW66" s="112"/>
      <c r="AX66" s="112"/>
      <c r="AY66" s="112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</row>
    <row r="67" customFormat="false" ht="19.5" hidden="false" customHeight="true" outlineLevel="0" collapsed="false">
      <c r="A67" s="179" t="s">
        <v>699</v>
      </c>
      <c r="B67" s="115" t="s">
        <v>700</v>
      </c>
      <c r="C67" s="165"/>
      <c r="D67" s="160" t="n">
        <v>30</v>
      </c>
      <c r="E67" s="165" t="n">
        <f aca="false">C67</f>
        <v>0</v>
      </c>
      <c r="F67" s="162" t="n">
        <f aca="false">F$7*AG67</f>
        <v>0</v>
      </c>
      <c r="G67" s="162" t="n">
        <f aca="false">G$7*AH67</f>
        <v>0</v>
      </c>
      <c r="H67" s="162" t="n">
        <f aca="false">H$7*AI67</f>
        <v>0</v>
      </c>
      <c r="I67" s="162" t="n">
        <f aca="false">I$7*AJ67</f>
        <v>0</v>
      </c>
      <c r="J67" s="162" t="n">
        <f aca="false">J$7*AK67</f>
        <v>0</v>
      </c>
      <c r="K67" s="163" t="n">
        <v>0</v>
      </c>
      <c r="L67" s="164" t="n">
        <v>0</v>
      </c>
      <c r="M67" s="165"/>
      <c r="N67" s="243"/>
      <c r="O67" s="165"/>
      <c r="P67" s="165"/>
      <c r="Q67" s="165"/>
      <c r="R67" s="165"/>
      <c r="S67" s="167" t="n">
        <v>2</v>
      </c>
      <c r="T67" s="165" t="n">
        <f aca="false">SUM(E67:R67)</f>
        <v>0</v>
      </c>
      <c r="U67" s="165" t="n">
        <f aca="false">IF(T67&lt;=0,0,IF(T67*1%&lt;=262680*8*1%,T67*1%,262680*8*1%))</f>
        <v>0</v>
      </c>
      <c r="V67" s="165" t="n">
        <f aca="false">IF(T67&lt;=0,0,IF(T67*1%&lt;=262680*8*1%,T67*1%,262680*8*1%))</f>
        <v>0</v>
      </c>
      <c r="W67" s="165" t="n">
        <f aca="false">T67-U67-V67</f>
        <v>0</v>
      </c>
      <c r="X67" s="165"/>
      <c r="Y67" s="169"/>
      <c r="Z67" s="165" t="n">
        <f aca="false">MAX(3000,0+MIN(MAX(0,W67-350000),50000)*5%+MIN(MAX(0,W67-400000),100000)*10%+MIN(MAX(0,W67-500000),100000)*15%+MAX(0,W67-600000)*20%-X67)</f>
        <v>3000</v>
      </c>
      <c r="AA67" s="169"/>
      <c r="AB67" s="165" t="n">
        <f aca="false">Y67+U67+V67+Z67+AA67</f>
        <v>3000</v>
      </c>
      <c r="AC67" s="169" t="n">
        <f aca="false">ROUND(FLOOR(T67-AB67,0.01),-2)</f>
        <v>-3000</v>
      </c>
      <c r="AD67" s="179" t="s">
        <v>200</v>
      </c>
      <c r="AE67" s="171"/>
      <c r="AF67" s="180"/>
      <c r="AG67" s="172" t="n">
        <v>0</v>
      </c>
      <c r="AH67" s="172" t="n">
        <v>0</v>
      </c>
      <c r="AI67" s="172" t="n">
        <v>0</v>
      </c>
      <c r="AJ67" s="172" t="n">
        <v>0</v>
      </c>
      <c r="AK67" s="172" t="n">
        <v>0</v>
      </c>
      <c r="AL67" s="247" t="s">
        <v>701</v>
      </c>
      <c r="AM67" s="247" t="s">
        <v>702</v>
      </c>
      <c r="AN67" s="173" t="s">
        <v>703</v>
      </c>
      <c r="AO67" s="241" t="s">
        <v>704</v>
      </c>
      <c r="AP67" s="242" t="s">
        <v>705</v>
      </c>
      <c r="AQ67" s="260" t="n">
        <v>44256</v>
      </c>
      <c r="AR67" s="174" t="s">
        <v>706</v>
      </c>
      <c r="AS67" s="179" t="n">
        <v>58</v>
      </c>
      <c r="AT67" s="112"/>
      <c r="AU67" s="112"/>
      <c r="AV67" s="112"/>
      <c r="AW67" s="112"/>
      <c r="AX67" s="112"/>
      <c r="AY67" s="112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</row>
    <row r="68" customFormat="false" ht="19.5" hidden="false" customHeight="true" outlineLevel="0" collapsed="false">
      <c r="A68" s="179" t="s">
        <v>707</v>
      </c>
      <c r="B68" s="115" t="s">
        <v>708</v>
      </c>
      <c r="C68" s="165"/>
      <c r="D68" s="160" t="n">
        <v>30</v>
      </c>
      <c r="E68" s="165" t="n">
        <f aca="false">C68</f>
        <v>0</v>
      </c>
      <c r="F68" s="162" t="n">
        <f aca="false">F$7*AG68</f>
        <v>0</v>
      </c>
      <c r="G68" s="162" t="n">
        <f aca="false">G$7*AH68</f>
        <v>0</v>
      </c>
      <c r="H68" s="162" t="n">
        <f aca="false">H$7*AI68</f>
        <v>0</v>
      </c>
      <c r="I68" s="162" t="n">
        <f aca="false">I$7*AJ68</f>
        <v>0</v>
      </c>
      <c r="J68" s="162" t="n">
        <f aca="false">J$7*AK68</f>
        <v>0</v>
      </c>
      <c r="K68" s="163" t="n">
        <v>0</v>
      </c>
      <c r="L68" s="164" t="n">
        <v>0</v>
      </c>
      <c r="M68" s="165"/>
      <c r="N68" s="165"/>
      <c r="O68" s="165"/>
      <c r="P68" s="165"/>
      <c r="Q68" s="165"/>
      <c r="R68" s="165"/>
      <c r="S68" s="125"/>
      <c r="T68" s="165" t="n">
        <f aca="false">SUM(E68:R68)</f>
        <v>0</v>
      </c>
      <c r="U68" s="165" t="n">
        <f aca="false">IF(T68&lt;=0,0,IF(T68*1%&lt;=262680*8*1%,T68*1%,262680*8*1%))</f>
        <v>0</v>
      </c>
      <c r="V68" s="165" t="n">
        <f aca="false">IF(T68&lt;=0,0,IF(T68*1%&lt;=262680*8*1%,T68*1%,262680*8*1%))</f>
        <v>0</v>
      </c>
      <c r="W68" s="165" t="n">
        <f aca="false">T68-U68-V68</f>
        <v>0</v>
      </c>
      <c r="X68" s="165"/>
      <c r="Y68" s="169"/>
      <c r="Z68" s="165" t="n">
        <f aca="false">MAX(3000,0+MIN(MAX(0,W68-350000),50000)*5%+MIN(MAX(0,W68-400000),100000)*10%+MIN(MAX(0,W68-500000),100000)*15%+MAX(0,W68-600000)*20%-X68)</f>
        <v>3000</v>
      </c>
      <c r="AA68" s="169"/>
      <c r="AB68" s="165" t="n">
        <f aca="false">Y68+U68+V68+Z68+AA68</f>
        <v>3000</v>
      </c>
      <c r="AC68" s="169" t="n">
        <f aca="false">ROUND(FLOOR(T68-AB68,0.01),-2)</f>
        <v>-3000</v>
      </c>
      <c r="AD68" s="179" t="s">
        <v>200</v>
      </c>
      <c r="AE68" s="171"/>
      <c r="AF68" s="180"/>
      <c r="AG68" s="172" t="n">
        <v>0</v>
      </c>
      <c r="AH68" s="172" t="n">
        <v>0</v>
      </c>
      <c r="AI68" s="172" t="n">
        <v>0</v>
      </c>
      <c r="AJ68" s="172" t="n">
        <v>0</v>
      </c>
      <c r="AK68" s="172" t="n">
        <v>0</v>
      </c>
      <c r="AL68" s="247" t="s">
        <v>709</v>
      </c>
      <c r="AM68" s="247" t="s">
        <v>710</v>
      </c>
      <c r="AN68" s="173" t="s">
        <v>711</v>
      </c>
      <c r="AO68" s="241" t="s">
        <v>712</v>
      </c>
      <c r="AP68" s="242" t="s">
        <v>713</v>
      </c>
      <c r="AQ68" s="260" t="n">
        <v>44256</v>
      </c>
      <c r="AR68" s="174" t="s">
        <v>714</v>
      </c>
      <c r="AS68" s="179" t="n">
        <v>59</v>
      </c>
      <c r="AT68" s="112"/>
      <c r="AU68" s="112"/>
      <c r="AV68" s="112"/>
      <c r="AW68" s="112"/>
      <c r="AX68" s="112"/>
      <c r="AY68" s="112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</row>
    <row r="69" customFormat="false" ht="19.25" hidden="false" customHeight="true" outlineLevel="0" collapsed="false">
      <c r="A69" s="179" t="s">
        <v>715</v>
      </c>
      <c r="B69" s="115" t="s">
        <v>716</v>
      </c>
      <c r="C69" s="165"/>
      <c r="D69" s="160" t="n">
        <v>30</v>
      </c>
      <c r="E69" s="165" t="n">
        <f aca="false">C69</f>
        <v>0</v>
      </c>
      <c r="F69" s="162" t="n">
        <f aca="false">F$7*AG69</f>
        <v>0</v>
      </c>
      <c r="G69" s="162" t="n">
        <f aca="false">G$7*AH69</f>
        <v>0</v>
      </c>
      <c r="H69" s="162" t="n">
        <f aca="false">H$7*AI69</f>
        <v>0</v>
      </c>
      <c r="I69" s="162" t="n">
        <f aca="false">I$7*AJ69</f>
        <v>0</v>
      </c>
      <c r="J69" s="162" t="n">
        <f aca="false">J$7*AK69</f>
        <v>0</v>
      </c>
      <c r="K69" s="163" t="n">
        <v>0</v>
      </c>
      <c r="L69" s="164" t="n">
        <v>0</v>
      </c>
      <c r="M69" s="165"/>
      <c r="N69" s="165"/>
      <c r="O69" s="165"/>
      <c r="P69" s="165"/>
      <c r="Q69" s="165"/>
      <c r="R69" s="165"/>
      <c r="S69" s="167" t="n">
        <v>1</v>
      </c>
      <c r="T69" s="165" t="n">
        <f aca="false">SUM(E69:R69)</f>
        <v>0</v>
      </c>
      <c r="U69" s="165" t="n">
        <f aca="false">IF(T69&lt;=0,0,IF(T69*1%&lt;=262680*8*1%,T69*1%,262680*8*1%))</f>
        <v>0</v>
      </c>
      <c r="V69" s="165" t="n">
        <f aca="false">IF(T69&lt;=0,0,IF(T69*1%&lt;=262680*8*1%,T69*1%,262680*8*1%))</f>
        <v>0</v>
      </c>
      <c r="W69" s="165" t="n">
        <f aca="false">T69-U69-V69</f>
        <v>0</v>
      </c>
      <c r="X69" s="165"/>
      <c r="Y69" s="169"/>
      <c r="Z69" s="165" t="n">
        <f aca="false">MAX(3000,0+MIN(MAX(0,W69-350000),50000)*5%+MIN(MAX(0,W69-400000),100000)*10%+MIN(MAX(0,W69-500000),100000)*15%+MAX(0,W69-600000)*20%-X69)</f>
        <v>3000</v>
      </c>
      <c r="AA69" s="169"/>
      <c r="AB69" s="165" t="n">
        <f aca="false">Y69+U69+V69+Z69+AA69</f>
        <v>3000</v>
      </c>
      <c r="AC69" s="169" t="n">
        <f aca="false">ROUND(FLOOR(T69-AB69,0.01),-2)</f>
        <v>-3000</v>
      </c>
      <c r="AD69" s="179" t="s">
        <v>200</v>
      </c>
      <c r="AE69" s="171"/>
      <c r="AF69" s="180"/>
      <c r="AG69" s="172" t="n">
        <v>0</v>
      </c>
      <c r="AH69" s="172" t="n">
        <v>0</v>
      </c>
      <c r="AI69" s="172" t="n">
        <v>0</v>
      </c>
      <c r="AJ69" s="172" t="n">
        <v>0</v>
      </c>
      <c r="AK69" s="172" t="n">
        <v>0</v>
      </c>
      <c r="AL69" s="247" t="s">
        <v>717</v>
      </c>
      <c r="AM69" s="247" t="s">
        <v>718</v>
      </c>
      <c r="AN69" s="173" t="s">
        <v>719</v>
      </c>
      <c r="AO69" s="241" t="s">
        <v>720</v>
      </c>
      <c r="AP69" s="242" t="s">
        <v>721</v>
      </c>
      <c r="AQ69" s="260" t="n">
        <v>44256</v>
      </c>
      <c r="AR69" s="174" t="s">
        <v>722</v>
      </c>
      <c r="AS69" s="179" t="n">
        <v>60</v>
      </c>
      <c r="AT69" s="112"/>
      <c r="AU69" s="112"/>
      <c r="AV69" s="112"/>
      <c r="AW69" s="112"/>
      <c r="AX69" s="112"/>
      <c r="AY69" s="112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</row>
    <row r="70" customFormat="false" ht="19.5" hidden="false" customHeight="true" outlineLevel="0" collapsed="false">
      <c r="A70" s="158" t="s">
        <v>723</v>
      </c>
      <c r="B70" s="115" t="s">
        <v>724</v>
      </c>
      <c r="C70" s="265"/>
      <c r="D70" s="160" t="n">
        <v>30</v>
      </c>
      <c r="E70" s="165" t="n">
        <f aca="false">C70</f>
        <v>0</v>
      </c>
      <c r="F70" s="162" t="n">
        <f aca="false">F$2*AG70</f>
        <v>0</v>
      </c>
      <c r="G70" s="162" t="n">
        <f aca="false">G$2*AH70</f>
        <v>0</v>
      </c>
      <c r="H70" s="162" t="n">
        <f aca="false">H$2*AI70</f>
        <v>0</v>
      </c>
      <c r="I70" s="162" t="n">
        <f aca="false">I$2*AJ70</f>
        <v>0</v>
      </c>
      <c r="J70" s="162" t="n">
        <f aca="false">J$2*AK70</f>
        <v>0</v>
      </c>
      <c r="K70" s="163" t="n">
        <v>0</v>
      </c>
      <c r="L70" s="164" t="n">
        <v>0</v>
      </c>
      <c r="M70" s="165"/>
      <c r="N70" s="243"/>
      <c r="O70" s="165"/>
      <c r="P70" s="165"/>
      <c r="Q70" s="165"/>
      <c r="R70" s="165"/>
      <c r="S70" s="167" t="n">
        <v>2</v>
      </c>
      <c r="T70" s="165" t="n">
        <f aca="false">SUM(E70:R70)</f>
        <v>0</v>
      </c>
      <c r="U70" s="165" t="n">
        <f aca="false">IF(T70&lt;=0,0,IF(T70*1%&lt;=262680*8*1%,T70*1%,262680*8*1%))</f>
        <v>0</v>
      </c>
      <c r="V70" s="165" t="n">
        <f aca="false">IF(T70&lt;=0,0,IF(T70*1%&lt;=262680*8*1%,T70*1%,262680*8*1%))</f>
        <v>0</v>
      </c>
      <c r="W70" s="165" t="n">
        <f aca="false">T70-U70-V70</f>
        <v>0</v>
      </c>
      <c r="X70" s="165"/>
      <c r="Y70" s="169"/>
      <c r="Z70" s="165" t="n">
        <f aca="false">MAX(3000,0+MIN(MAX(0,W70-350000),50000)*5%+MIN(MAX(0,W70-400000),100000)*10%+MIN(MAX(0,W70-500000),100000)*15%+MAX(0,W70-600000)*20%-X70)</f>
        <v>3000</v>
      </c>
      <c r="AA70" s="169"/>
      <c r="AB70" s="165" t="n">
        <f aca="false">Y70+U70+V70+Z70+AA70</f>
        <v>3000</v>
      </c>
      <c r="AC70" s="169" t="n">
        <f aca="false">ROUND(FLOOR(T70-AB70,0.01),-2)</f>
        <v>-3000</v>
      </c>
      <c r="AD70" s="179" t="s">
        <v>200</v>
      </c>
      <c r="AE70" s="171"/>
      <c r="AF70" s="180"/>
      <c r="AG70" s="172" t="n">
        <v>0</v>
      </c>
      <c r="AH70" s="172" t="n">
        <v>0</v>
      </c>
      <c r="AI70" s="172" t="n">
        <v>0</v>
      </c>
      <c r="AJ70" s="172" t="n">
        <v>0</v>
      </c>
      <c r="AK70" s="172" t="n">
        <v>0</v>
      </c>
      <c r="AL70" s="247" t="s">
        <v>725</v>
      </c>
      <c r="AM70" s="247" t="s">
        <v>726</v>
      </c>
      <c r="AN70" s="173" t="s">
        <v>727</v>
      </c>
      <c r="AO70" s="241" t="s">
        <v>728</v>
      </c>
      <c r="AP70" s="242" t="s">
        <v>729</v>
      </c>
      <c r="AQ70" s="260" t="n">
        <v>44256</v>
      </c>
      <c r="AR70" s="174" t="s">
        <v>730</v>
      </c>
      <c r="AS70" s="179" t="n">
        <v>61</v>
      </c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93"/>
    </row>
    <row r="71" customFormat="false" ht="19.5" hidden="false" customHeight="true" outlineLevel="0" collapsed="false">
      <c r="A71" s="179" t="s">
        <v>731</v>
      </c>
      <c r="B71" s="115" t="s">
        <v>732</v>
      </c>
      <c r="C71" s="165"/>
      <c r="D71" s="160" t="n">
        <v>30</v>
      </c>
      <c r="E71" s="165" t="n">
        <f aca="false">C71</f>
        <v>0</v>
      </c>
      <c r="F71" s="162" t="n">
        <f aca="false">F$7*AG71</f>
        <v>0</v>
      </c>
      <c r="G71" s="162" t="n">
        <f aca="false">G$7*AH71</f>
        <v>0</v>
      </c>
      <c r="H71" s="162" t="n">
        <f aca="false">H$7*AI71</f>
        <v>0</v>
      </c>
      <c r="I71" s="162" t="n">
        <f aca="false">I$7*AJ71</f>
        <v>0</v>
      </c>
      <c r="J71" s="162" t="n">
        <f aca="false">J$7*AK71</f>
        <v>0</v>
      </c>
      <c r="K71" s="163" t="n">
        <v>0</v>
      </c>
      <c r="L71" s="164" t="n">
        <v>0</v>
      </c>
      <c r="M71" s="165"/>
      <c r="N71" s="165"/>
      <c r="O71" s="165"/>
      <c r="P71" s="165"/>
      <c r="Q71" s="165"/>
      <c r="R71" s="165"/>
      <c r="S71" s="125"/>
      <c r="T71" s="165" t="n">
        <f aca="false">SUM(E71:R71)</f>
        <v>0</v>
      </c>
      <c r="U71" s="165" t="n">
        <f aca="false">IF(T71&lt;=0,0,IF(T71*1%&lt;=262680*8*1%,T71*1%,262680*8*1%))</f>
        <v>0</v>
      </c>
      <c r="V71" s="165" t="n">
        <f aca="false">IF(T71&lt;=0,0,IF(T71*1%&lt;=262680*8*1%,T71*1%,262680*8*1%))</f>
        <v>0</v>
      </c>
      <c r="W71" s="165" t="n">
        <f aca="false">T71-U71-V71</f>
        <v>0</v>
      </c>
      <c r="X71" s="165"/>
      <c r="Y71" s="169"/>
      <c r="Z71" s="165" t="n">
        <f aca="false">MAX(3000,0+MIN(MAX(0,W71-350000),50000)*5%+MIN(MAX(0,W71-400000),100000)*10%+MIN(MAX(0,W71-500000),100000)*15%+MAX(0,W71-600000)*20%-X71)</f>
        <v>3000</v>
      </c>
      <c r="AA71" s="169"/>
      <c r="AB71" s="165" t="n">
        <f aca="false">Y71+U71+V71+Z71+AA71</f>
        <v>3000</v>
      </c>
      <c r="AC71" s="169" t="n">
        <f aca="false">ROUND(FLOOR(T71-AB71,0.01),-2)</f>
        <v>-3000</v>
      </c>
      <c r="AD71" s="179" t="s">
        <v>200</v>
      </c>
      <c r="AE71" s="171"/>
      <c r="AF71" s="180"/>
      <c r="AG71" s="172" t="n">
        <v>0</v>
      </c>
      <c r="AH71" s="172" t="n">
        <v>0</v>
      </c>
      <c r="AI71" s="172" t="n">
        <v>0</v>
      </c>
      <c r="AJ71" s="172" t="n">
        <v>0</v>
      </c>
      <c r="AK71" s="172" t="n">
        <v>0</v>
      </c>
      <c r="AL71" s="247" t="s">
        <v>733</v>
      </c>
      <c r="AM71" s="247" t="s">
        <v>734</v>
      </c>
      <c r="AN71" s="173" t="s">
        <v>735</v>
      </c>
      <c r="AO71" s="241" t="s">
        <v>736</v>
      </c>
      <c r="AP71" s="242" t="s">
        <v>737</v>
      </c>
      <c r="AQ71" s="260" t="n">
        <v>44256</v>
      </c>
      <c r="AR71" s="174" t="s">
        <v>738</v>
      </c>
      <c r="AS71" s="179" t="n">
        <v>62</v>
      </c>
      <c r="AT71" s="112"/>
      <c r="AU71" s="112"/>
      <c r="AV71" s="112"/>
      <c r="AW71" s="112"/>
      <c r="AX71" s="112"/>
      <c r="AY71" s="112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</row>
    <row r="72" customFormat="false" ht="19.5" hidden="false" customHeight="true" outlineLevel="0" collapsed="false">
      <c r="A72" s="179" t="s">
        <v>739</v>
      </c>
      <c r="B72" s="115" t="s">
        <v>740</v>
      </c>
      <c r="C72" s="165"/>
      <c r="D72" s="160" t="n">
        <v>30</v>
      </c>
      <c r="E72" s="165" t="n">
        <f aca="false">C72</f>
        <v>0</v>
      </c>
      <c r="F72" s="162" t="n">
        <f aca="false">F$7*AG72</f>
        <v>0</v>
      </c>
      <c r="G72" s="162" t="n">
        <f aca="false">G$7*AH72</f>
        <v>0</v>
      </c>
      <c r="H72" s="162" t="n">
        <f aca="false">H$7*AI72</f>
        <v>0</v>
      </c>
      <c r="I72" s="162" t="n">
        <f aca="false">I$7*AJ72</f>
        <v>0</v>
      </c>
      <c r="J72" s="162" t="n">
        <f aca="false">J$7*AK72</f>
        <v>0</v>
      </c>
      <c r="K72" s="163" t="n">
        <v>0</v>
      </c>
      <c r="L72" s="164" t="n">
        <v>0</v>
      </c>
      <c r="M72" s="165"/>
      <c r="N72" s="165"/>
      <c r="O72" s="165"/>
      <c r="P72" s="165"/>
      <c r="Q72" s="165"/>
      <c r="R72" s="165"/>
      <c r="S72" s="125"/>
      <c r="T72" s="165" t="n">
        <f aca="false">SUM(E72:R72)</f>
        <v>0</v>
      </c>
      <c r="U72" s="165" t="n">
        <f aca="false">IF(T72&lt;=0,0,IF(T72*1%&lt;=262680*8*1%,T72*1%,262680*8*1%))</f>
        <v>0</v>
      </c>
      <c r="V72" s="165" t="n">
        <f aca="false">IF(T72&lt;=0,0,IF(T72*1%&lt;=262680*8*1%,T72*1%,262680*8*1%))</f>
        <v>0</v>
      </c>
      <c r="W72" s="165" t="n">
        <f aca="false">T72-U72-V72</f>
        <v>0</v>
      </c>
      <c r="X72" s="165"/>
      <c r="Y72" s="169"/>
      <c r="Z72" s="165" t="n">
        <f aca="false">MAX(3000,0+MIN(MAX(0,W72-350000),50000)*5%+MIN(MAX(0,W72-400000),100000)*10%+MIN(MAX(0,W72-500000),100000)*15%+MAX(0,W72-600000)*20%-X72)</f>
        <v>3000</v>
      </c>
      <c r="AA72" s="169"/>
      <c r="AB72" s="165" t="n">
        <f aca="false">Y72+U72+V72+Z72+AA72</f>
        <v>3000</v>
      </c>
      <c r="AC72" s="169" t="n">
        <f aca="false">ROUND(FLOOR(T72-AB72,0.01),-2)</f>
        <v>-3000</v>
      </c>
      <c r="AD72" s="179" t="s">
        <v>200</v>
      </c>
      <c r="AE72" s="171"/>
      <c r="AF72" s="180"/>
      <c r="AG72" s="172" t="n">
        <v>0</v>
      </c>
      <c r="AH72" s="172" t="n">
        <v>0</v>
      </c>
      <c r="AI72" s="172" t="n">
        <v>0</v>
      </c>
      <c r="AJ72" s="172" t="n">
        <v>0</v>
      </c>
      <c r="AK72" s="172" t="n">
        <v>0</v>
      </c>
      <c r="AL72" s="247" t="s">
        <v>741</v>
      </c>
      <c r="AM72" s="247" t="s">
        <v>742</v>
      </c>
      <c r="AN72" s="173" t="s">
        <v>743</v>
      </c>
      <c r="AO72" s="241" t="s">
        <v>744</v>
      </c>
      <c r="AP72" s="242" t="s">
        <v>745</v>
      </c>
      <c r="AQ72" s="260" t="n">
        <v>44256</v>
      </c>
      <c r="AR72" s="174" t="s">
        <v>746</v>
      </c>
      <c r="AS72" s="179" t="n">
        <v>63</v>
      </c>
      <c r="AT72" s="112"/>
      <c r="AU72" s="112"/>
      <c r="AV72" s="112"/>
      <c r="AW72" s="112"/>
      <c r="AX72" s="112"/>
      <c r="AY72" s="112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</row>
    <row r="73" customFormat="false" ht="19.5" hidden="false" customHeight="true" outlineLevel="0" collapsed="false">
      <c r="A73" s="158" t="s">
        <v>747</v>
      </c>
      <c r="B73" s="115" t="s">
        <v>748</v>
      </c>
      <c r="C73" s="265"/>
      <c r="D73" s="160" t="n">
        <v>30</v>
      </c>
      <c r="E73" s="165" t="n">
        <f aca="false">C73</f>
        <v>0</v>
      </c>
      <c r="F73" s="162" t="n">
        <f aca="false">F$2*AG73</f>
        <v>0</v>
      </c>
      <c r="G73" s="162" t="n">
        <f aca="false">G$2*AH73</f>
        <v>0</v>
      </c>
      <c r="H73" s="162" t="n">
        <f aca="false">H$2*AI73</f>
        <v>0</v>
      </c>
      <c r="I73" s="162" t="n">
        <f aca="false">I$2*AJ73</f>
        <v>0</v>
      </c>
      <c r="J73" s="162" t="n">
        <f aca="false">J$2*AK73</f>
        <v>0</v>
      </c>
      <c r="K73" s="163" t="n">
        <v>0</v>
      </c>
      <c r="L73" s="164" t="n">
        <v>0</v>
      </c>
      <c r="M73" s="165"/>
      <c r="N73" s="165"/>
      <c r="O73" s="165"/>
      <c r="P73" s="165"/>
      <c r="Q73" s="165"/>
      <c r="R73" s="165"/>
      <c r="S73" s="125"/>
      <c r="T73" s="165" t="n">
        <f aca="false">SUM(E73:R73)</f>
        <v>0</v>
      </c>
      <c r="U73" s="165" t="n">
        <f aca="false">IF(T73&lt;=0,0,IF(T73*1%&lt;=262680*8*1%,T73*1%,262680*8*1%))</f>
        <v>0</v>
      </c>
      <c r="V73" s="165" t="n">
        <f aca="false">IF(T73&lt;=0,0,IF(T73*1%&lt;=262680*8*1%,T73*1%,262680*8*1%))</f>
        <v>0</v>
      </c>
      <c r="W73" s="165" t="n">
        <f aca="false">T73-U73-V73</f>
        <v>0</v>
      </c>
      <c r="X73" s="165"/>
      <c r="Y73" s="169"/>
      <c r="Z73" s="165" t="n">
        <f aca="false">MAX(3000,0+MIN(MAX(0,W73-350000),50000)*5%+MIN(MAX(0,W73-400000),100000)*10%+MIN(MAX(0,W73-500000),100000)*15%+MAX(0,W73-600000)*20%-X73)</f>
        <v>3000</v>
      </c>
      <c r="AA73" s="169"/>
      <c r="AB73" s="165" t="n">
        <f aca="false">Y73+U73+V73+Z73+AA73</f>
        <v>3000</v>
      </c>
      <c r="AC73" s="169" t="n">
        <f aca="false">ROUND(FLOOR(T73-AB73,0.01),-2)</f>
        <v>-3000</v>
      </c>
      <c r="AD73" s="179" t="s">
        <v>200</v>
      </c>
      <c r="AE73" s="171"/>
      <c r="AF73" s="180"/>
      <c r="AG73" s="172" t="n">
        <v>0</v>
      </c>
      <c r="AH73" s="172" t="n">
        <v>0</v>
      </c>
      <c r="AI73" s="172" t="n">
        <v>0</v>
      </c>
      <c r="AJ73" s="172" t="n">
        <v>0</v>
      </c>
      <c r="AK73" s="172" t="n">
        <v>0</v>
      </c>
      <c r="AL73" s="247" t="s">
        <v>749</v>
      </c>
      <c r="AM73" s="247" t="s">
        <v>750</v>
      </c>
      <c r="AN73" s="173" t="s">
        <v>751</v>
      </c>
      <c r="AO73" s="241" t="s">
        <v>752</v>
      </c>
      <c r="AP73" s="242" t="s">
        <v>753</v>
      </c>
      <c r="AQ73" s="260" t="n">
        <v>44256</v>
      </c>
      <c r="AR73" s="174" t="s">
        <v>754</v>
      </c>
      <c r="AS73" s="179" t="n">
        <v>64</v>
      </c>
      <c r="AT73" s="112"/>
      <c r="AU73" s="112"/>
      <c r="AV73" s="112"/>
      <c r="AW73" s="112"/>
      <c r="AX73" s="112"/>
      <c r="AY73" s="112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  <c r="EL73" s="193"/>
      <c r="EM73" s="193"/>
      <c r="EN73" s="193"/>
      <c r="EO73" s="193"/>
      <c r="EP73" s="193"/>
      <c r="EQ73" s="193"/>
      <c r="ER73" s="193"/>
      <c r="ES73" s="193"/>
      <c r="ET73" s="193"/>
      <c r="EU73" s="193"/>
      <c r="EV73" s="193"/>
      <c r="EW73" s="193"/>
      <c r="EX73" s="193"/>
      <c r="EY73" s="193"/>
      <c r="EZ73" s="193"/>
      <c r="FA73" s="193"/>
      <c r="FB73" s="193"/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  <c r="FW73" s="193"/>
      <c r="FX73" s="193"/>
      <c r="FY73" s="193"/>
      <c r="FZ73" s="193"/>
      <c r="GA73" s="193"/>
      <c r="GB73" s="193"/>
      <c r="GC73" s="193"/>
      <c r="GD73" s="193"/>
      <c r="GE73" s="193"/>
      <c r="GF73" s="193"/>
      <c r="GG73" s="193"/>
      <c r="GH73" s="193"/>
      <c r="GI73" s="193"/>
      <c r="GJ73" s="193"/>
      <c r="GK73" s="193"/>
      <c r="GL73" s="193"/>
      <c r="GM73" s="193"/>
      <c r="GN73" s="193"/>
      <c r="GO73" s="193"/>
      <c r="GP73" s="193"/>
      <c r="GQ73" s="193"/>
      <c r="GR73" s="193"/>
      <c r="GS73" s="193"/>
      <c r="GT73" s="193"/>
      <c r="GU73" s="193"/>
      <c r="GV73" s="193"/>
      <c r="GW73" s="193"/>
      <c r="GX73" s="193"/>
      <c r="GY73" s="193"/>
      <c r="GZ73" s="193"/>
      <c r="HA73" s="193"/>
      <c r="HB73" s="193"/>
      <c r="HC73" s="193"/>
      <c r="HD73" s="193"/>
      <c r="HE73" s="193"/>
      <c r="HF73" s="193"/>
      <c r="HG73" s="193"/>
      <c r="HH73" s="193"/>
      <c r="HI73" s="193"/>
      <c r="HJ73" s="193"/>
      <c r="HK73" s="193"/>
      <c r="HL73" s="193"/>
      <c r="HM73" s="193"/>
      <c r="HN73" s="193"/>
      <c r="HO73" s="193"/>
      <c r="HP73" s="193"/>
      <c r="HQ73" s="193"/>
      <c r="HR73" s="193"/>
      <c r="HS73" s="193"/>
      <c r="HT73" s="193"/>
      <c r="HU73" s="193"/>
      <c r="HV73" s="193"/>
      <c r="HW73" s="193"/>
      <c r="HX73" s="193"/>
      <c r="HY73" s="193"/>
      <c r="HZ73" s="193"/>
      <c r="IA73" s="193"/>
      <c r="IB73" s="193"/>
      <c r="IC73" s="193"/>
      <c r="ID73" s="193"/>
      <c r="IE73" s="193"/>
      <c r="IF73" s="193"/>
      <c r="IG73" s="193"/>
      <c r="IH73" s="193"/>
      <c r="II73" s="193"/>
      <c r="IJ73" s="193"/>
      <c r="IK73" s="193"/>
      <c r="IL73" s="193"/>
      <c r="IM73" s="193"/>
      <c r="IN73" s="193"/>
      <c r="IO73" s="193"/>
      <c r="IP73" s="193"/>
      <c r="IQ73" s="193"/>
      <c r="IR73" s="193"/>
      <c r="IS73" s="193"/>
      <c r="IT73" s="194"/>
    </row>
    <row r="74" customFormat="false" ht="19.5" hidden="false" customHeight="true" outlineLevel="0" collapsed="false">
      <c r="A74" s="179" t="s">
        <v>755</v>
      </c>
      <c r="B74" s="115" t="s">
        <v>756</v>
      </c>
      <c r="C74" s="165"/>
      <c r="D74" s="160" t="n">
        <v>30</v>
      </c>
      <c r="E74" s="165" t="n">
        <f aca="false">C74</f>
        <v>0</v>
      </c>
      <c r="F74" s="162" t="n">
        <f aca="false">F$7*AG74</f>
        <v>0</v>
      </c>
      <c r="G74" s="162" t="n">
        <f aca="false">G$7*AH74</f>
        <v>0</v>
      </c>
      <c r="H74" s="162" t="n">
        <f aca="false">H$7*AI74</f>
        <v>0</v>
      </c>
      <c r="I74" s="162" t="n">
        <f aca="false">I$7*AJ74</f>
        <v>0</v>
      </c>
      <c r="J74" s="162" t="n">
        <f aca="false">J$7*AK74</f>
        <v>0</v>
      </c>
      <c r="K74" s="163" t="n">
        <v>0</v>
      </c>
      <c r="L74" s="164" t="n">
        <v>0</v>
      </c>
      <c r="M74" s="165"/>
      <c r="N74" s="165"/>
      <c r="O74" s="165"/>
      <c r="P74" s="165"/>
      <c r="Q74" s="165"/>
      <c r="R74" s="165"/>
      <c r="S74" s="167" t="n">
        <v>1</v>
      </c>
      <c r="T74" s="165" t="n">
        <f aca="false">SUM(E74:R74)</f>
        <v>0</v>
      </c>
      <c r="U74" s="165" t="n">
        <f aca="false">IF(T74&lt;=0,0,IF(T74*1%&lt;=262680*8*1%,T74*1%,262680*8*1%))</f>
        <v>0</v>
      </c>
      <c r="V74" s="165" t="n">
        <f aca="false">IF(T74&lt;=0,0,IF(T74*1%&lt;=262680*8*1%,T74*1%,262680*8*1%))</f>
        <v>0</v>
      </c>
      <c r="W74" s="165" t="n">
        <f aca="false">T74-U74-V74</f>
        <v>0</v>
      </c>
      <c r="X74" s="165"/>
      <c r="Y74" s="169"/>
      <c r="Z74" s="165" t="n">
        <f aca="false">MAX(3000,0+MIN(MAX(0,W74-350000),50000)*5%+MIN(MAX(0,W74-400000),100000)*10%+MIN(MAX(0,W74-500000),100000)*15%+MAX(0,W74-600000)*20%-X74)</f>
        <v>3000</v>
      </c>
      <c r="AA74" s="263"/>
      <c r="AB74" s="165" t="n">
        <f aca="false">Y74+U74+V74+Z74+AA74</f>
        <v>3000</v>
      </c>
      <c r="AC74" s="169" t="n">
        <f aca="false">ROUND(FLOOR(T74-AB74,0.01),-2)</f>
        <v>-3000</v>
      </c>
      <c r="AD74" s="179" t="s">
        <v>200</v>
      </c>
      <c r="AE74" s="171"/>
      <c r="AF74" s="180"/>
      <c r="AG74" s="172" t="n">
        <v>0</v>
      </c>
      <c r="AH74" s="172" t="n">
        <v>0</v>
      </c>
      <c r="AI74" s="172" t="n">
        <v>0</v>
      </c>
      <c r="AJ74" s="172" t="n">
        <v>0</v>
      </c>
      <c r="AK74" s="172" t="n">
        <v>0</v>
      </c>
      <c r="AL74" s="247" t="s">
        <v>757</v>
      </c>
      <c r="AM74" s="247" t="s">
        <v>758</v>
      </c>
      <c r="AN74" s="173" t="s">
        <v>759</v>
      </c>
      <c r="AO74" s="241" t="s">
        <v>760</v>
      </c>
      <c r="AP74" s="242" t="s">
        <v>761</v>
      </c>
      <c r="AQ74" s="260" t="n">
        <v>44256</v>
      </c>
      <c r="AR74" s="174" t="s">
        <v>762</v>
      </c>
      <c r="AS74" s="179" t="n">
        <v>65</v>
      </c>
      <c r="AT74" s="112"/>
      <c r="AU74" s="112"/>
      <c r="AV74" s="112"/>
      <c r="AW74" s="112"/>
      <c r="AX74" s="112"/>
      <c r="AY74" s="112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</row>
    <row r="75" customFormat="false" ht="19.5" hidden="false" customHeight="true" outlineLevel="0" collapsed="false">
      <c r="A75" s="179" t="s">
        <v>763</v>
      </c>
      <c r="B75" s="115" t="s">
        <v>764</v>
      </c>
      <c r="C75" s="165"/>
      <c r="D75" s="160" t="n">
        <v>30</v>
      </c>
      <c r="E75" s="165" t="n">
        <f aca="false">C75</f>
        <v>0</v>
      </c>
      <c r="F75" s="162" t="n">
        <f aca="false">F$7*AG75</f>
        <v>0</v>
      </c>
      <c r="G75" s="162" t="n">
        <f aca="false">G$7*AH75</f>
        <v>0</v>
      </c>
      <c r="H75" s="162" t="n">
        <f aca="false">H$7*AI75</f>
        <v>0</v>
      </c>
      <c r="I75" s="162" t="n">
        <f aca="false">I$7*AJ75</f>
        <v>0</v>
      </c>
      <c r="J75" s="162" t="n">
        <f aca="false">J$7*AK75</f>
        <v>0</v>
      </c>
      <c r="K75" s="163" t="n">
        <v>0</v>
      </c>
      <c r="L75" s="164" t="n">
        <v>0</v>
      </c>
      <c r="M75" s="165"/>
      <c r="N75" s="243"/>
      <c r="O75" s="165"/>
      <c r="P75" s="165"/>
      <c r="Q75" s="165"/>
      <c r="R75" s="165"/>
      <c r="S75" s="167" t="n">
        <v>1</v>
      </c>
      <c r="T75" s="165" t="n">
        <f aca="false">SUM(E75:R75)</f>
        <v>0</v>
      </c>
      <c r="U75" s="165" t="n">
        <f aca="false">IF(T75&lt;=0,0,IF(T75*1%&lt;=262680*8*1%,T75*1%,262680*8*1%))</f>
        <v>0</v>
      </c>
      <c r="V75" s="165" t="n">
        <f aca="false">IF(T75&lt;=0,0,IF(T75*1%&lt;=262680*8*1%,T75*1%,262680*8*1%))</f>
        <v>0</v>
      </c>
      <c r="W75" s="165" t="n">
        <f aca="false">T75-U75-V75</f>
        <v>0</v>
      </c>
      <c r="X75" s="165"/>
      <c r="Y75" s="169"/>
      <c r="Z75" s="165" t="n">
        <f aca="false">MAX(3000,0+MIN(MAX(0,W75-350000),50000)*5%+MIN(MAX(0,W75-400000),100000)*10%+MIN(MAX(0,W75-500000),100000)*15%+MAX(0,W75-600000)*20%-X75)</f>
        <v>3000</v>
      </c>
      <c r="AA75" s="263"/>
      <c r="AB75" s="165" t="n">
        <f aca="false">Y75+U75+V75+Z75+AA75</f>
        <v>3000</v>
      </c>
      <c r="AC75" s="169" t="n">
        <f aca="false">ROUND(FLOOR(T75-AB75,0.01),-2)</f>
        <v>-3000</v>
      </c>
      <c r="AD75" s="259" t="s">
        <v>200</v>
      </c>
      <c r="AE75" s="171"/>
      <c r="AF75" s="180"/>
      <c r="AG75" s="172" t="n">
        <v>0</v>
      </c>
      <c r="AH75" s="172" t="n">
        <v>0</v>
      </c>
      <c r="AI75" s="172" t="n">
        <v>0</v>
      </c>
      <c r="AJ75" s="172" t="n">
        <v>0</v>
      </c>
      <c r="AK75" s="172" t="n">
        <v>0</v>
      </c>
      <c r="AL75" s="247" t="s">
        <v>765</v>
      </c>
      <c r="AM75" s="247" t="s">
        <v>766</v>
      </c>
      <c r="AN75" s="173" t="s">
        <v>767</v>
      </c>
      <c r="AO75" s="241" t="s">
        <v>768</v>
      </c>
      <c r="AP75" s="242" t="s">
        <v>769</v>
      </c>
      <c r="AQ75" s="260" t="n">
        <v>44256</v>
      </c>
      <c r="AR75" s="174" t="s">
        <v>770</v>
      </c>
      <c r="AS75" s="179" t="n">
        <v>66</v>
      </c>
      <c r="AT75" s="112"/>
      <c r="AU75" s="112"/>
      <c r="AV75" s="112"/>
      <c r="AW75" s="112"/>
      <c r="AX75" s="112"/>
      <c r="AY75" s="112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  <c r="EL75" s="193"/>
      <c r="EM75" s="193"/>
      <c r="EN75" s="193"/>
      <c r="EO75" s="193"/>
      <c r="EP75" s="193"/>
      <c r="EQ75" s="193"/>
      <c r="ER75" s="193"/>
      <c r="ES75" s="193"/>
      <c r="ET75" s="193"/>
      <c r="EU75" s="193"/>
      <c r="EV75" s="193"/>
      <c r="EW75" s="193"/>
      <c r="EX75" s="193"/>
      <c r="EY75" s="193"/>
      <c r="EZ75" s="193"/>
      <c r="FA75" s="193"/>
      <c r="FB75" s="193"/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  <c r="FW75" s="193"/>
      <c r="FX75" s="193"/>
      <c r="FY75" s="193"/>
      <c r="FZ75" s="193"/>
      <c r="GA75" s="193"/>
      <c r="GB75" s="193"/>
      <c r="GC75" s="193"/>
      <c r="GD75" s="193"/>
      <c r="GE75" s="193"/>
      <c r="GF75" s="193"/>
      <c r="GG75" s="193"/>
      <c r="GH75" s="193"/>
      <c r="GI75" s="193"/>
      <c r="GJ75" s="193"/>
      <c r="GK75" s="193"/>
      <c r="GL75" s="193"/>
      <c r="GM75" s="193"/>
      <c r="GN75" s="193"/>
      <c r="GO75" s="193"/>
      <c r="GP75" s="193"/>
      <c r="GQ75" s="193"/>
      <c r="GR75" s="193"/>
      <c r="GS75" s="193"/>
      <c r="GT75" s="193"/>
      <c r="GU75" s="193"/>
      <c r="GV75" s="193"/>
      <c r="GW75" s="193"/>
      <c r="GX75" s="193"/>
      <c r="GY75" s="193"/>
      <c r="GZ75" s="193"/>
      <c r="HA75" s="193"/>
      <c r="HB75" s="193"/>
      <c r="HC75" s="193"/>
      <c r="HD75" s="193"/>
      <c r="HE75" s="193"/>
      <c r="HF75" s="193"/>
      <c r="HG75" s="193"/>
      <c r="HH75" s="193"/>
      <c r="HI75" s="193"/>
      <c r="HJ75" s="193"/>
      <c r="HK75" s="193"/>
      <c r="HL75" s="193"/>
      <c r="HM75" s="193"/>
      <c r="HN75" s="193"/>
      <c r="HO75" s="193"/>
      <c r="HP75" s="193"/>
      <c r="HQ75" s="193"/>
      <c r="HR75" s="193"/>
      <c r="HS75" s="193"/>
      <c r="HT75" s="193"/>
      <c r="HU75" s="193"/>
      <c r="HV75" s="193"/>
      <c r="HW75" s="193"/>
      <c r="HX75" s="193"/>
      <c r="HY75" s="193"/>
      <c r="HZ75" s="193"/>
      <c r="IA75" s="193"/>
      <c r="IB75" s="193"/>
      <c r="IC75" s="193"/>
      <c r="ID75" s="193"/>
      <c r="IE75" s="193"/>
      <c r="IF75" s="193"/>
      <c r="IG75" s="193"/>
      <c r="IH75" s="193"/>
      <c r="II75" s="193"/>
      <c r="IJ75" s="193"/>
      <c r="IK75" s="193"/>
      <c r="IL75" s="193"/>
      <c r="IM75" s="193"/>
      <c r="IN75" s="193"/>
      <c r="IO75" s="193"/>
      <c r="IP75" s="193"/>
      <c r="IQ75" s="193"/>
      <c r="IR75" s="193"/>
      <c r="IS75" s="193"/>
      <c r="IT75" s="194"/>
    </row>
    <row r="76" customFormat="false" ht="19.5" hidden="false" customHeight="true" outlineLevel="0" collapsed="false">
      <c r="A76" s="179" t="s">
        <v>771</v>
      </c>
      <c r="B76" s="115" t="s">
        <v>772</v>
      </c>
      <c r="C76" s="165"/>
      <c r="D76" s="160" t="n">
        <v>30</v>
      </c>
      <c r="E76" s="165" t="n">
        <f aca="false">C76</f>
        <v>0</v>
      </c>
      <c r="F76" s="162" t="n">
        <f aca="false">F$7*AG76</f>
        <v>0</v>
      </c>
      <c r="G76" s="162" t="n">
        <f aca="false">G$7*AH76</f>
        <v>0</v>
      </c>
      <c r="H76" s="162" t="n">
        <f aca="false">H$7*AI76</f>
        <v>0</v>
      </c>
      <c r="I76" s="162" t="n">
        <f aca="false">I$7*AJ76</f>
        <v>0</v>
      </c>
      <c r="J76" s="162" t="n">
        <f aca="false">J$7*AK76</f>
        <v>0</v>
      </c>
      <c r="K76" s="163" t="n">
        <v>0</v>
      </c>
      <c r="L76" s="164" t="n">
        <v>0</v>
      </c>
      <c r="M76" s="165"/>
      <c r="N76" s="243"/>
      <c r="O76" s="165"/>
      <c r="P76" s="165"/>
      <c r="Q76" s="165"/>
      <c r="R76" s="165"/>
      <c r="S76" s="167" t="n">
        <v>2</v>
      </c>
      <c r="T76" s="165" t="n">
        <f aca="false">SUM(E76:R76)</f>
        <v>0</v>
      </c>
      <c r="U76" s="165" t="n">
        <f aca="false">IF(T76&lt;=0,0,IF(T76*1%&lt;=262680*8*1%,T76*1%,262680*8*1%))</f>
        <v>0</v>
      </c>
      <c r="V76" s="165" t="n">
        <f aca="false">IF(T76&lt;=0,0,IF(T76*1%&lt;=262680*8*1%,T76*1%,262680*8*1%))</f>
        <v>0</v>
      </c>
      <c r="W76" s="165" t="n">
        <f aca="false">T76-U76-V76</f>
        <v>0</v>
      </c>
      <c r="X76" s="165"/>
      <c r="Y76" s="169"/>
      <c r="Z76" s="165" t="n">
        <f aca="false">MAX(3000,0+MIN(MAX(0,W76-350000),50000)*5%+MIN(MAX(0,W76-400000),100000)*10%+MIN(MAX(0,W76-500000),100000)*15%+MAX(0,W76-600000)*20%-X76)</f>
        <v>3000</v>
      </c>
      <c r="AA76" s="263"/>
      <c r="AB76" s="165" t="n">
        <f aca="false">Y76+U76+V76+Z76+AA76</f>
        <v>3000</v>
      </c>
      <c r="AC76" s="169" t="n">
        <f aca="false">ROUND(FLOOR(T76-AB76,0.01),-2)</f>
        <v>-3000</v>
      </c>
      <c r="AD76" s="179" t="s">
        <v>200</v>
      </c>
      <c r="AE76" s="171"/>
      <c r="AF76" s="180"/>
      <c r="AG76" s="172" t="n">
        <v>0</v>
      </c>
      <c r="AH76" s="172" t="n">
        <v>0</v>
      </c>
      <c r="AI76" s="172" t="n">
        <v>0</v>
      </c>
      <c r="AJ76" s="172" t="n">
        <v>0</v>
      </c>
      <c r="AK76" s="172" t="n">
        <v>0</v>
      </c>
      <c r="AL76" s="247" t="s">
        <v>669</v>
      </c>
      <c r="AM76" s="247" t="s">
        <v>773</v>
      </c>
      <c r="AN76" s="173" t="s">
        <v>774</v>
      </c>
      <c r="AO76" s="241" t="s">
        <v>775</v>
      </c>
      <c r="AP76" s="242" t="s">
        <v>776</v>
      </c>
      <c r="AQ76" s="260" t="n">
        <v>44256</v>
      </c>
      <c r="AR76" s="174" t="s">
        <v>777</v>
      </c>
      <c r="AS76" s="179" t="n">
        <v>67</v>
      </c>
      <c r="AT76" s="112"/>
      <c r="AU76" s="112"/>
      <c r="AV76" s="112"/>
      <c r="AW76" s="112"/>
      <c r="AX76" s="112"/>
      <c r="AY76" s="112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</row>
    <row r="77" customFormat="false" ht="19.5" hidden="false" customHeight="true" outlineLevel="0" collapsed="false">
      <c r="A77" s="179" t="s">
        <v>778</v>
      </c>
      <c r="B77" s="115" t="s">
        <v>779</v>
      </c>
      <c r="C77" s="165"/>
      <c r="D77" s="160" t="n">
        <v>30</v>
      </c>
      <c r="E77" s="165" t="n">
        <f aca="false">C77</f>
        <v>0</v>
      </c>
      <c r="F77" s="162" t="n">
        <f aca="false">F$7*AG77</f>
        <v>0</v>
      </c>
      <c r="G77" s="162" t="n">
        <f aca="false">G$7*AH77</f>
        <v>0</v>
      </c>
      <c r="H77" s="162" t="n">
        <f aca="false">H$7*AI77</f>
        <v>0</v>
      </c>
      <c r="I77" s="162" t="n">
        <f aca="false">I$7*AJ77</f>
        <v>0</v>
      </c>
      <c r="J77" s="162" t="n">
        <f aca="false">J$7*AK77</f>
        <v>0</v>
      </c>
      <c r="K77" s="163" t="n">
        <v>0</v>
      </c>
      <c r="L77" s="164" t="n">
        <v>0</v>
      </c>
      <c r="M77" s="165"/>
      <c r="N77" s="165"/>
      <c r="O77" s="165"/>
      <c r="P77" s="165"/>
      <c r="Q77" s="165"/>
      <c r="R77" s="165"/>
      <c r="S77" s="125"/>
      <c r="T77" s="165" t="n">
        <f aca="false">SUM(E77:R77)</f>
        <v>0</v>
      </c>
      <c r="U77" s="165" t="n">
        <f aca="false">IF(T77&lt;=0,0,IF(T77*1%&lt;=262680*8*1%,T77*1%,262680*8*1%))</f>
        <v>0</v>
      </c>
      <c r="V77" s="165" t="n">
        <f aca="false">IF(T77&lt;=0,0,IF(T77*1%&lt;=262680*8*1%,T77*1%,262680*8*1%))</f>
        <v>0</v>
      </c>
      <c r="W77" s="165" t="n">
        <f aca="false">T77-U77-V77</f>
        <v>0</v>
      </c>
      <c r="X77" s="165"/>
      <c r="Y77" s="169"/>
      <c r="Z77" s="165" t="n">
        <f aca="false">MAX(3000,0+MIN(MAX(0,W77-350000),50000)*5%+MIN(MAX(0,W77-400000),100000)*10%+MIN(MAX(0,W77-500000),100000)*15%+MAX(0,W77-600000)*20%-X77)</f>
        <v>3000</v>
      </c>
      <c r="AA77" s="263"/>
      <c r="AB77" s="165" t="n">
        <f aca="false">Y77+U77+V77+Z77+AA77</f>
        <v>3000</v>
      </c>
      <c r="AC77" s="169" t="n">
        <f aca="false">ROUND(FLOOR(T77-AB77,0.01),-2)</f>
        <v>-3000</v>
      </c>
      <c r="AD77" s="179" t="s">
        <v>200</v>
      </c>
      <c r="AE77" s="171"/>
      <c r="AF77" s="180"/>
      <c r="AG77" s="172" t="n">
        <v>0</v>
      </c>
      <c r="AH77" s="172" t="n">
        <v>0</v>
      </c>
      <c r="AI77" s="172" t="n">
        <v>0</v>
      </c>
      <c r="AJ77" s="172" t="n">
        <v>0</v>
      </c>
      <c r="AK77" s="172" t="n">
        <v>0</v>
      </c>
      <c r="AL77" s="247" t="s">
        <v>780</v>
      </c>
      <c r="AM77" s="247" t="s">
        <v>781</v>
      </c>
      <c r="AN77" s="173" t="s">
        <v>782</v>
      </c>
      <c r="AO77" s="241" t="s">
        <v>783</v>
      </c>
      <c r="AP77" s="242" t="s">
        <v>784</v>
      </c>
      <c r="AQ77" s="260" t="n">
        <v>44256</v>
      </c>
      <c r="AR77" s="174" t="s">
        <v>785</v>
      </c>
      <c r="AS77" s="179" t="n">
        <v>68</v>
      </c>
      <c r="AT77" s="112"/>
      <c r="AU77" s="112"/>
      <c r="AV77" s="112"/>
      <c r="AW77" s="112"/>
      <c r="AX77" s="112"/>
      <c r="AY77" s="112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</row>
    <row r="78" customFormat="false" ht="19.5" hidden="false" customHeight="true" outlineLevel="0" collapsed="false">
      <c r="A78" s="158" t="s">
        <v>786</v>
      </c>
      <c r="B78" s="245" t="s">
        <v>787</v>
      </c>
      <c r="C78" s="166"/>
      <c r="D78" s="160" t="n">
        <v>30</v>
      </c>
      <c r="E78" s="165" t="n">
        <f aca="false">C78</f>
        <v>0</v>
      </c>
      <c r="F78" s="162" t="n">
        <f aca="false">F$7*AG78</f>
        <v>0</v>
      </c>
      <c r="G78" s="162" t="n">
        <f aca="false">G$7*AH78</f>
        <v>0</v>
      </c>
      <c r="H78" s="162" t="n">
        <f aca="false">H$7*AI78</f>
        <v>0</v>
      </c>
      <c r="I78" s="162" t="n">
        <f aca="false">I$7*AJ78</f>
        <v>0</v>
      </c>
      <c r="J78" s="162" t="n">
        <f aca="false">J$7*AK78</f>
        <v>0</v>
      </c>
      <c r="K78" s="163" t="n">
        <v>0</v>
      </c>
      <c r="L78" s="164" t="n">
        <v>0</v>
      </c>
      <c r="M78" s="165"/>
      <c r="N78" s="165"/>
      <c r="O78" s="165"/>
      <c r="P78" s="165"/>
      <c r="Q78" s="165"/>
      <c r="R78" s="165"/>
      <c r="S78" s="167" t="n">
        <v>2</v>
      </c>
      <c r="T78" s="165" t="n">
        <f aca="false">SUM(E78:R78)</f>
        <v>0</v>
      </c>
      <c r="U78" s="165" t="n">
        <f aca="false">IF(T78&lt;=0,0,IF(T78*1%&lt;=262680*8*1%,T78*1%,262680*8*1%))</f>
        <v>0</v>
      </c>
      <c r="V78" s="165" t="n">
        <f aca="false">IF(T78&lt;=0,0,IF(T78*1%&lt;=262680*8*1%,T78*1%,262680*8*1%))</f>
        <v>0</v>
      </c>
      <c r="W78" s="165" t="n">
        <f aca="false">T78-U78-V78</f>
        <v>0</v>
      </c>
      <c r="X78" s="165"/>
      <c r="Y78" s="169"/>
      <c r="Z78" s="165" t="n">
        <f aca="false">MAX(3000,0+MIN(MAX(0,W78-350000),50000)*5%+MIN(MAX(0,W78-400000),100000)*10%+MIN(MAX(0,W78-500000),100000)*15%+MAX(0,W78-600000)*20%-X78)</f>
        <v>3000</v>
      </c>
      <c r="AA78" s="263"/>
      <c r="AB78" s="165" t="n">
        <f aca="false">Y78+U78+V78+Z78+AA78</f>
        <v>3000</v>
      </c>
      <c r="AC78" s="169" t="n">
        <f aca="false">ROUND(FLOOR(T78-AB78,0.01),-2)</f>
        <v>-3000</v>
      </c>
      <c r="AD78" s="158" t="s">
        <v>200</v>
      </c>
      <c r="AE78" s="171"/>
      <c r="AF78" s="180"/>
      <c r="AG78" s="172" t="n">
        <v>0</v>
      </c>
      <c r="AH78" s="172" t="n">
        <v>0</v>
      </c>
      <c r="AI78" s="172" t="n">
        <v>0</v>
      </c>
      <c r="AJ78" s="172" t="n">
        <v>0</v>
      </c>
      <c r="AK78" s="172" t="n">
        <v>0</v>
      </c>
      <c r="AL78" s="166" t="s">
        <v>788</v>
      </c>
      <c r="AM78" s="166" t="s">
        <v>789</v>
      </c>
      <c r="AN78" s="173" t="s">
        <v>790</v>
      </c>
      <c r="AO78" s="241" t="s">
        <v>791</v>
      </c>
      <c r="AP78" s="242" t="s">
        <v>792</v>
      </c>
      <c r="AQ78" s="260" t="n">
        <v>44256</v>
      </c>
      <c r="AR78" s="174" t="s">
        <v>793</v>
      </c>
      <c r="AS78" s="179" t="n">
        <v>69</v>
      </c>
      <c r="AT78" s="112"/>
      <c r="AU78" s="112"/>
      <c r="AV78" s="112"/>
      <c r="AW78" s="112"/>
      <c r="AX78" s="112"/>
      <c r="AY78" s="112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193"/>
      <c r="GF78" s="193"/>
      <c r="GG78" s="193"/>
      <c r="GH78" s="193"/>
      <c r="GI78" s="193"/>
      <c r="GJ78" s="193"/>
      <c r="GK78" s="193"/>
      <c r="GL78" s="193"/>
      <c r="GM78" s="193"/>
      <c r="GN78" s="193"/>
      <c r="GO78" s="193"/>
      <c r="GP78" s="193"/>
      <c r="GQ78" s="193"/>
      <c r="GR78" s="193"/>
      <c r="GS78" s="193"/>
      <c r="GT78" s="193"/>
      <c r="GU78" s="193"/>
      <c r="GV78" s="193"/>
      <c r="GW78" s="193"/>
      <c r="GX78" s="193"/>
      <c r="GY78" s="193"/>
      <c r="GZ78" s="193"/>
      <c r="HA78" s="193"/>
      <c r="HB78" s="193"/>
      <c r="HC78" s="193"/>
      <c r="HD78" s="193"/>
      <c r="HE78" s="193"/>
      <c r="HF78" s="193"/>
      <c r="HG78" s="193"/>
      <c r="HH78" s="193"/>
      <c r="HI78" s="193"/>
      <c r="HJ78" s="193"/>
      <c r="HK78" s="193"/>
      <c r="HL78" s="193"/>
      <c r="HM78" s="193"/>
      <c r="HN78" s="193"/>
      <c r="HO78" s="193"/>
      <c r="HP78" s="193"/>
      <c r="HQ78" s="193"/>
      <c r="HR78" s="193"/>
      <c r="HS78" s="193"/>
      <c r="HT78" s="193"/>
      <c r="HU78" s="193"/>
      <c r="HV78" s="193"/>
      <c r="HW78" s="193"/>
      <c r="HX78" s="193"/>
      <c r="HY78" s="193"/>
      <c r="HZ78" s="193"/>
      <c r="IA78" s="193"/>
      <c r="IB78" s="193"/>
      <c r="IC78" s="193"/>
      <c r="ID78" s="193"/>
      <c r="IE78" s="193"/>
      <c r="IF78" s="193"/>
      <c r="IG78" s="193"/>
      <c r="IH78" s="193"/>
      <c r="II78" s="193"/>
      <c r="IJ78" s="193"/>
      <c r="IK78" s="193"/>
      <c r="IL78" s="193"/>
      <c r="IM78" s="193"/>
      <c r="IN78" s="193"/>
      <c r="IO78" s="193"/>
      <c r="IP78" s="193"/>
      <c r="IQ78" s="193"/>
      <c r="IR78" s="193"/>
      <c r="IS78" s="193"/>
      <c r="IT78" s="194"/>
    </row>
    <row r="79" customFormat="false" ht="19.5" hidden="false" customHeight="true" outlineLevel="0" collapsed="false">
      <c r="A79" s="179" t="s">
        <v>794</v>
      </c>
      <c r="B79" s="115" t="s">
        <v>795</v>
      </c>
      <c r="C79" s="165"/>
      <c r="D79" s="160" t="n">
        <v>30</v>
      </c>
      <c r="E79" s="165" t="n">
        <f aca="false">C79</f>
        <v>0</v>
      </c>
      <c r="F79" s="162" t="n">
        <f aca="false">F$7*AG79</f>
        <v>0</v>
      </c>
      <c r="G79" s="162" t="n">
        <f aca="false">G$7*AH79</f>
        <v>0</v>
      </c>
      <c r="H79" s="162" t="n">
        <f aca="false">H$7*AI79</f>
        <v>0</v>
      </c>
      <c r="I79" s="162" t="n">
        <f aca="false">I$7*AJ79</f>
        <v>0</v>
      </c>
      <c r="J79" s="162" t="n">
        <f aca="false">J$7*AK79</f>
        <v>0</v>
      </c>
      <c r="K79" s="163" t="n">
        <v>0</v>
      </c>
      <c r="L79" s="164" t="n">
        <v>0</v>
      </c>
      <c r="M79" s="165"/>
      <c r="N79" s="165"/>
      <c r="O79" s="165"/>
      <c r="P79" s="165"/>
      <c r="Q79" s="165"/>
      <c r="R79" s="165"/>
      <c r="S79" s="167" t="n">
        <v>3</v>
      </c>
      <c r="T79" s="165" t="n">
        <f aca="false">SUM(E79:R79)</f>
        <v>0</v>
      </c>
      <c r="U79" s="165" t="n">
        <f aca="false">IF(T79&lt;=0,0,IF(T79*1%&lt;=262680*8*1%,T79*1%,262680*8*1%))</f>
        <v>0</v>
      </c>
      <c r="V79" s="165" t="n">
        <f aca="false">IF(T79&lt;=0,0,IF(T79*1%&lt;=262680*8*1%,T79*1%,262680*8*1%))</f>
        <v>0</v>
      </c>
      <c r="W79" s="165" t="n">
        <f aca="false">T79-U79-V79</f>
        <v>0</v>
      </c>
      <c r="X79" s="165"/>
      <c r="Y79" s="169"/>
      <c r="Z79" s="165" t="n">
        <f aca="false">MAX(3000,0+MIN(MAX(0,W79-350000),50000)*5%+MIN(MAX(0,W79-400000),100000)*10%+MIN(MAX(0,W79-500000),100000)*15%+MAX(0,W79-600000)*20%-X79)</f>
        <v>3000</v>
      </c>
      <c r="AA79" s="169"/>
      <c r="AB79" s="165" t="n">
        <f aca="false">Y79+U79+V79+Z79+AA79</f>
        <v>3000</v>
      </c>
      <c r="AC79" s="169" t="n">
        <f aca="false">ROUND(FLOOR(T79-AB79,0.01),-2)</f>
        <v>-3000</v>
      </c>
      <c r="AD79" s="179" t="s">
        <v>200</v>
      </c>
      <c r="AE79" s="171"/>
      <c r="AF79" s="180"/>
      <c r="AG79" s="172" t="n">
        <v>0</v>
      </c>
      <c r="AH79" s="172" t="n">
        <v>0</v>
      </c>
      <c r="AI79" s="172" t="n">
        <v>0</v>
      </c>
      <c r="AJ79" s="172" t="n">
        <v>0</v>
      </c>
      <c r="AK79" s="172" t="n">
        <v>0</v>
      </c>
      <c r="AL79" s="247" t="s">
        <v>796</v>
      </c>
      <c r="AM79" s="247" t="s">
        <v>797</v>
      </c>
      <c r="AN79" s="173" t="s">
        <v>798</v>
      </c>
      <c r="AO79" s="241" t="s">
        <v>799</v>
      </c>
      <c r="AP79" s="242" t="s">
        <v>800</v>
      </c>
      <c r="AQ79" s="260" t="n">
        <v>44256</v>
      </c>
      <c r="AR79" s="174" t="s">
        <v>801</v>
      </c>
      <c r="AS79" s="179" t="n">
        <v>70</v>
      </c>
      <c r="AT79" s="112"/>
      <c r="AU79" s="112"/>
      <c r="AV79" s="112"/>
      <c r="AW79" s="112"/>
      <c r="AX79" s="112"/>
      <c r="AY79" s="112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  <c r="EL79" s="193"/>
      <c r="EM79" s="193"/>
      <c r="EN79" s="193"/>
      <c r="EO79" s="193"/>
      <c r="EP79" s="193"/>
      <c r="EQ79" s="193"/>
      <c r="ER79" s="193"/>
      <c r="ES79" s="193"/>
      <c r="ET79" s="193"/>
      <c r="EU79" s="193"/>
      <c r="EV79" s="193"/>
      <c r="EW79" s="193"/>
      <c r="EX79" s="193"/>
      <c r="EY79" s="193"/>
      <c r="EZ79" s="193"/>
      <c r="FA79" s="193"/>
      <c r="FB79" s="193"/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  <c r="FW79" s="193"/>
      <c r="FX79" s="193"/>
      <c r="FY79" s="193"/>
      <c r="FZ79" s="193"/>
      <c r="GA79" s="193"/>
      <c r="GB79" s="193"/>
      <c r="GC79" s="193"/>
      <c r="GD79" s="193"/>
      <c r="GE79" s="193"/>
      <c r="GF79" s="193"/>
      <c r="GG79" s="193"/>
      <c r="GH79" s="193"/>
      <c r="GI79" s="193"/>
      <c r="GJ79" s="193"/>
      <c r="GK79" s="193"/>
      <c r="GL79" s="193"/>
      <c r="GM79" s="193"/>
      <c r="GN79" s="193"/>
      <c r="GO79" s="193"/>
      <c r="GP79" s="193"/>
      <c r="GQ79" s="193"/>
      <c r="GR79" s="193"/>
      <c r="GS79" s="193"/>
      <c r="GT79" s="193"/>
      <c r="GU79" s="193"/>
      <c r="GV79" s="193"/>
      <c r="GW79" s="193"/>
      <c r="GX79" s="193"/>
      <c r="GY79" s="193"/>
      <c r="GZ79" s="193"/>
      <c r="HA79" s="193"/>
      <c r="HB79" s="193"/>
      <c r="HC79" s="193"/>
      <c r="HD79" s="193"/>
      <c r="HE79" s="193"/>
      <c r="HF79" s="193"/>
      <c r="HG79" s="193"/>
      <c r="HH79" s="193"/>
      <c r="HI79" s="193"/>
      <c r="HJ79" s="193"/>
      <c r="HK79" s="193"/>
      <c r="HL79" s="193"/>
      <c r="HM79" s="193"/>
      <c r="HN79" s="193"/>
      <c r="HO79" s="193"/>
      <c r="HP79" s="193"/>
      <c r="HQ79" s="193"/>
      <c r="HR79" s="193"/>
      <c r="HS79" s="193"/>
      <c r="HT79" s="193"/>
      <c r="HU79" s="193"/>
      <c r="HV79" s="193"/>
      <c r="HW79" s="193"/>
      <c r="HX79" s="193"/>
      <c r="HY79" s="193"/>
      <c r="HZ79" s="193"/>
      <c r="IA79" s="193"/>
      <c r="IB79" s="193"/>
      <c r="IC79" s="193"/>
      <c r="ID79" s="193"/>
      <c r="IE79" s="193"/>
      <c r="IF79" s="193"/>
      <c r="IG79" s="193"/>
      <c r="IH79" s="193"/>
      <c r="II79" s="193"/>
      <c r="IJ79" s="193"/>
      <c r="IK79" s="193"/>
      <c r="IL79" s="193"/>
      <c r="IM79" s="193"/>
      <c r="IN79" s="193"/>
      <c r="IO79" s="193"/>
      <c r="IP79" s="193"/>
      <c r="IQ79" s="193"/>
      <c r="IR79" s="193"/>
      <c r="IS79" s="193"/>
      <c r="IT79" s="194"/>
    </row>
    <row r="80" customFormat="false" ht="19.5" hidden="false" customHeight="true" outlineLevel="0" collapsed="false">
      <c r="A80" s="179" t="s">
        <v>802</v>
      </c>
      <c r="B80" s="115" t="s">
        <v>803</v>
      </c>
      <c r="C80" s="165"/>
      <c r="D80" s="160" t="n">
        <v>30</v>
      </c>
      <c r="E80" s="165" t="n">
        <f aca="false">C80</f>
        <v>0</v>
      </c>
      <c r="F80" s="162" t="n">
        <f aca="false">F$7*AG80</f>
        <v>0</v>
      </c>
      <c r="G80" s="162" t="n">
        <f aca="false">G$7*AH80</f>
        <v>0</v>
      </c>
      <c r="H80" s="162" t="n">
        <f aca="false">H$7*AI80</f>
        <v>0</v>
      </c>
      <c r="I80" s="162" t="n">
        <f aca="false">I$7*AJ80</f>
        <v>0</v>
      </c>
      <c r="J80" s="162" t="n">
        <f aca="false">J$7*AK80</f>
        <v>0</v>
      </c>
      <c r="K80" s="163" t="n">
        <v>0</v>
      </c>
      <c r="L80" s="164" t="n">
        <v>0</v>
      </c>
      <c r="M80" s="165"/>
      <c r="N80" s="165"/>
      <c r="O80" s="165"/>
      <c r="P80" s="165"/>
      <c r="Q80" s="165"/>
      <c r="R80" s="165"/>
      <c r="S80" s="167" t="n">
        <v>2</v>
      </c>
      <c r="T80" s="165" t="n">
        <f aca="false">SUM(E80:R80)</f>
        <v>0</v>
      </c>
      <c r="U80" s="165" t="n">
        <f aca="false">IF(T80&lt;=0,0,IF(T80*1%&lt;=262680*8*1%,T80*1%,262680*8*1%))</f>
        <v>0</v>
      </c>
      <c r="V80" s="165" t="n">
        <f aca="false">IF(T80&lt;=0,0,IF(T80*1%&lt;=262680*8*1%,T80*1%,262680*8*1%))</f>
        <v>0</v>
      </c>
      <c r="W80" s="165" t="n">
        <f aca="false">T80-U80-V80</f>
        <v>0</v>
      </c>
      <c r="X80" s="165"/>
      <c r="Y80" s="169"/>
      <c r="Z80" s="165" t="n">
        <f aca="false">MAX(3000,0+MIN(MAX(0,W80-350000),50000)*5%+MIN(MAX(0,W80-400000),100000)*10%+MIN(MAX(0,W80-500000),100000)*15%+MAX(0,W80-600000)*20%-X80)</f>
        <v>3000</v>
      </c>
      <c r="AA80" s="263"/>
      <c r="AB80" s="165" t="n">
        <f aca="false">Y80+U80+V80+Z80+AA80</f>
        <v>3000</v>
      </c>
      <c r="AC80" s="169" t="n">
        <f aca="false">ROUND(FLOOR(T80-AB80,0.01),-2)</f>
        <v>-3000</v>
      </c>
      <c r="AD80" s="158" t="s">
        <v>200</v>
      </c>
      <c r="AE80" s="171"/>
      <c r="AF80" s="180"/>
      <c r="AG80" s="172" t="n">
        <v>0</v>
      </c>
      <c r="AH80" s="172" t="n">
        <v>0</v>
      </c>
      <c r="AI80" s="172" t="n">
        <v>0</v>
      </c>
      <c r="AJ80" s="172" t="n">
        <v>0</v>
      </c>
      <c r="AK80" s="172" t="n">
        <v>0</v>
      </c>
      <c r="AL80" s="166" t="s">
        <v>804</v>
      </c>
      <c r="AM80" s="166" t="s">
        <v>805</v>
      </c>
      <c r="AN80" s="173" t="s">
        <v>806</v>
      </c>
      <c r="AO80" s="241" t="s">
        <v>807</v>
      </c>
      <c r="AP80" s="242" t="s">
        <v>808</v>
      </c>
      <c r="AQ80" s="260" t="n">
        <v>44256</v>
      </c>
      <c r="AR80" s="174" t="s">
        <v>809</v>
      </c>
      <c r="AS80" s="179" t="n">
        <v>71</v>
      </c>
      <c r="AT80" s="112"/>
      <c r="AU80" s="112"/>
      <c r="AV80" s="112"/>
      <c r="AW80" s="112"/>
      <c r="AX80" s="112"/>
      <c r="AY80" s="112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</row>
    <row r="81" customFormat="false" ht="19.5" hidden="false" customHeight="true" outlineLevel="0" collapsed="false">
      <c r="A81" s="179" t="s">
        <v>810</v>
      </c>
      <c r="B81" s="115" t="s">
        <v>811</v>
      </c>
      <c r="C81" s="165"/>
      <c r="D81" s="160" t="n">
        <v>30</v>
      </c>
      <c r="E81" s="165" t="n">
        <f aca="false">C81</f>
        <v>0</v>
      </c>
      <c r="F81" s="162" t="n">
        <f aca="false">F$7*AG81</f>
        <v>0</v>
      </c>
      <c r="G81" s="162" t="n">
        <f aca="false">G$7*AH81</f>
        <v>0</v>
      </c>
      <c r="H81" s="162" t="n">
        <f aca="false">H$7*AI81</f>
        <v>0</v>
      </c>
      <c r="I81" s="162" t="n">
        <f aca="false">I$7*AJ81</f>
        <v>0</v>
      </c>
      <c r="J81" s="162" t="n">
        <f aca="false">J$7*AK81</f>
        <v>0</v>
      </c>
      <c r="K81" s="163" t="n">
        <v>0</v>
      </c>
      <c r="L81" s="164" t="n">
        <v>0</v>
      </c>
      <c r="M81" s="165"/>
      <c r="N81" s="165"/>
      <c r="O81" s="165"/>
      <c r="P81" s="165"/>
      <c r="Q81" s="165"/>
      <c r="R81" s="165"/>
      <c r="S81" s="167" t="n">
        <v>2</v>
      </c>
      <c r="T81" s="165" t="n">
        <f aca="false">SUM(E81:R81)</f>
        <v>0</v>
      </c>
      <c r="U81" s="165" t="n">
        <f aca="false">IF(T81&lt;=0,0,IF(T81*1%&lt;=262680*8*1%,T81*1%,262680*8*1%))</f>
        <v>0</v>
      </c>
      <c r="V81" s="165" t="n">
        <f aca="false">IF(T81&lt;=0,0,IF(T81*1%&lt;=262680*8*1%,T81*1%,262680*8*1%))</f>
        <v>0</v>
      </c>
      <c r="W81" s="165" t="n">
        <f aca="false">T81-U81-V81</f>
        <v>0</v>
      </c>
      <c r="X81" s="165"/>
      <c r="Y81" s="169"/>
      <c r="Z81" s="165" t="n">
        <f aca="false">MAX(3000,0+MIN(MAX(0,W81-350000),50000)*5%+MIN(MAX(0,W81-400000),100000)*10%+MIN(MAX(0,W81-500000),100000)*15%+MAX(0,W81-600000)*20%-X81)</f>
        <v>3000</v>
      </c>
      <c r="AA81" s="169"/>
      <c r="AB81" s="165" t="n">
        <f aca="false">Y81+U81+V81+Z81+AA81</f>
        <v>3000</v>
      </c>
      <c r="AC81" s="169" t="n">
        <f aca="false">ROUND(FLOOR(T81-AB81,0.01),-2)</f>
        <v>-3000</v>
      </c>
      <c r="AD81" s="179" t="s">
        <v>200</v>
      </c>
      <c r="AE81" s="171"/>
      <c r="AF81" s="180"/>
      <c r="AG81" s="172" t="n">
        <v>0</v>
      </c>
      <c r="AH81" s="172" t="n">
        <v>0</v>
      </c>
      <c r="AI81" s="172" t="n">
        <v>0</v>
      </c>
      <c r="AJ81" s="172" t="n">
        <v>0</v>
      </c>
      <c r="AK81" s="172" t="n">
        <v>0</v>
      </c>
      <c r="AL81" s="247" t="s">
        <v>812</v>
      </c>
      <c r="AM81" s="247" t="s">
        <v>813</v>
      </c>
      <c r="AN81" s="173" t="s">
        <v>814</v>
      </c>
      <c r="AO81" s="241" t="s">
        <v>815</v>
      </c>
      <c r="AP81" s="242" t="s">
        <v>816</v>
      </c>
      <c r="AQ81" s="260" t="n">
        <v>44256</v>
      </c>
      <c r="AR81" s="174" t="s">
        <v>817</v>
      </c>
      <c r="AS81" s="179" t="n">
        <v>72</v>
      </c>
      <c r="AT81" s="112"/>
      <c r="AU81" s="112"/>
      <c r="AV81" s="112"/>
      <c r="AW81" s="112"/>
      <c r="AX81" s="112"/>
      <c r="AY81" s="112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</row>
    <row r="82" customFormat="false" ht="19.5" hidden="false" customHeight="true" outlineLevel="0" collapsed="false">
      <c r="A82" s="256" t="s">
        <v>818</v>
      </c>
      <c r="B82" s="115" t="s">
        <v>819</v>
      </c>
      <c r="C82" s="165"/>
      <c r="D82" s="160" t="n">
        <v>30</v>
      </c>
      <c r="E82" s="165" t="n">
        <f aca="false">C82</f>
        <v>0</v>
      </c>
      <c r="F82" s="162" t="n">
        <f aca="false">F$7*AG82</f>
        <v>0</v>
      </c>
      <c r="G82" s="162" t="n">
        <f aca="false">G$7*AH82</f>
        <v>0</v>
      </c>
      <c r="H82" s="162" t="n">
        <f aca="false">H$7*AI82</f>
        <v>0</v>
      </c>
      <c r="I82" s="162" t="n">
        <f aca="false">I$7*AJ82</f>
        <v>0</v>
      </c>
      <c r="J82" s="162" t="n">
        <f aca="false">J$7*AK82</f>
        <v>0</v>
      </c>
      <c r="K82" s="163" t="n">
        <v>0</v>
      </c>
      <c r="L82" s="164" t="n">
        <v>0</v>
      </c>
      <c r="M82" s="165"/>
      <c r="N82" s="243"/>
      <c r="O82" s="165"/>
      <c r="P82" s="165"/>
      <c r="Q82" s="165"/>
      <c r="R82" s="165"/>
      <c r="S82" s="167" t="n">
        <v>1</v>
      </c>
      <c r="T82" s="165" t="n">
        <f aca="false">SUM(E82:R82)</f>
        <v>0</v>
      </c>
      <c r="U82" s="165" t="n">
        <f aca="false">IF(T82&lt;=0,0,IF(T82*1%&lt;=262680*8*1%,T82*1%,262680*8*1%))</f>
        <v>0</v>
      </c>
      <c r="V82" s="165" t="n">
        <f aca="false">IF(T82&lt;=0,0,IF(T82*1%&lt;=262680*8*1%,T82*1%,262680*8*1%))</f>
        <v>0</v>
      </c>
      <c r="W82" s="165" t="n">
        <f aca="false">T82-U82-V82</f>
        <v>0</v>
      </c>
      <c r="X82" s="165"/>
      <c r="Y82" s="169"/>
      <c r="Z82" s="165" t="n">
        <f aca="false">MAX(3000,0+MIN(MAX(0,W82-350000),50000)*5%+MIN(MAX(0,W82-400000),100000)*10%+MIN(MAX(0,W82-500000),100000)*15%+MAX(0,W82-600000)*20%-X82)</f>
        <v>3000</v>
      </c>
      <c r="AA82" s="169"/>
      <c r="AB82" s="165" t="n">
        <f aca="false">Y82+U82+V82+Z82+AA82</f>
        <v>3000</v>
      </c>
      <c r="AC82" s="169" t="n">
        <f aca="false">ROUND(FLOOR(T82-AB82,0.01),-2)</f>
        <v>-3000</v>
      </c>
      <c r="AD82" s="179" t="s">
        <v>200</v>
      </c>
      <c r="AE82" s="171"/>
      <c r="AF82" s="180"/>
      <c r="AG82" s="172" t="n">
        <v>0</v>
      </c>
      <c r="AH82" s="172" t="n">
        <v>0</v>
      </c>
      <c r="AI82" s="172" t="n">
        <v>0</v>
      </c>
      <c r="AJ82" s="172" t="n">
        <v>0</v>
      </c>
      <c r="AK82" s="172" t="n">
        <v>0</v>
      </c>
      <c r="AL82" s="165" t="s">
        <v>741</v>
      </c>
      <c r="AM82" s="165" t="s">
        <v>820</v>
      </c>
      <c r="AN82" s="173" t="s">
        <v>821</v>
      </c>
      <c r="AO82" s="241" t="s">
        <v>822</v>
      </c>
      <c r="AP82" s="242" t="s">
        <v>823</v>
      </c>
      <c r="AQ82" s="260" t="n">
        <v>44256</v>
      </c>
      <c r="AR82" s="174" t="s">
        <v>824</v>
      </c>
      <c r="AS82" s="179" t="n">
        <v>73</v>
      </c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94"/>
    </row>
    <row r="83" customFormat="false" ht="19.5" hidden="false" customHeight="true" outlineLevel="0" collapsed="false">
      <c r="A83" s="179" t="s">
        <v>825</v>
      </c>
      <c r="B83" s="115" t="s">
        <v>826</v>
      </c>
      <c r="C83" s="161"/>
      <c r="D83" s="160" t="n">
        <v>30</v>
      </c>
      <c r="E83" s="165" t="n">
        <f aca="false">C83</f>
        <v>0</v>
      </c>
      <c r="F83" s="162" t="n">
        <f aca="false">F$6*AG83</f>
        <v>0</v>
      </c>
      <c r="G83" s="162" t="n">
        <f aca="false">G$6*AH83</f>
        <v>0</v>
      </c>
      <c r="H83" s="162" t="n">
        <f aca="false">H$6*AI83</f>
        <v>0</v>
      </c>
      <c r="I83" s="162" t="n">
        <f aca="false">I$6*AJ83</f>
        <v>0</v>
      </c>
      <c r="J83" s="162" t="n">
        <f aca="false">J$6*AK83</f>
        <v>0</v>
      </c>
      <c r="K83" s="163" t="n">
        <v>0</v>
      </c>
      <c r="L83" s="164" t="n">
        <v>0</v>
      </c>
      <c r="M83" s="165"/>
      <c r="N83" s="243"/>
      <c r="O83" s="165"/>
      <c r="P83" s="165"/>
      <c r="Q83" s="165"/>
      <c r="R83" s="165"/>
      <c r="S83" s="125"/>
      <c r="T83" s="165" t="n">
        <f aca="false">SUM(E83:R83)</f>
        <v>0</v>
      </c>
      <c r="U83" s="165" t="n">
        <f aca="false">IF(T83&lt;=0,0,IF(T83*1%&lt;=262680*8*1%,T83*1%,262680*8*1%))</f>
        <v>0</v>
      </c>
      <c r="V83" s="165" t="n">
        <f aca="false">IF(T83&lt;=0,0,IF(T83*1%&lt;=262680*8*1%,T83*1%,262680*8*1%))</f>
        <v>0</v>
      </c>
      <c r="W83" s="165" t="n">
        <f aca="false">T83-U83-V83</f>
        <v>0</v>
      </c>
      <c r="X83" s="165"/>
      <c r="Y83" s="169"/>
      <c r="Z83" s="165" t="n">
        <f aca="false">MAX(3000,0+MIN(MAX(0,W83-350000),50000)*5%+MIN(MAX(0,W83-400000),100000)*10%+MIN(MAX(0,W83-500000),100000)*15%+MAX(0,W83-600000)*20%-X83)</f>
        <v>3000</v>
      </c>
      <c r="AA83" s="169"/>
      <c r="AB83" s="165" t="n">
        <f aca="false">Y83+U83+V83+Z83+AA83</f>
        <v>3000</v>
      </c>
      <c r="AC83" s="169" t="n">
        <f aca="false">ROUND(FLOOR(T83-AB83,0.01),-2)</f>
        <v>-3000</v>
      </c>
      <c r="AD83" s="179" t="s">
        <v>200</v>
      </c>
      <c r="AE83" s="171"/>
      <c r="AF83" s="180"/>
      <c r="AG83" s="172" t="n">
        <v>0</v>
      </c>
      <c r="AH83" s="172" t="n">
        <v>0</v>
      </c>
      <c r="AI83" s="172" t="n">
        <v>0</v>
      </c>
      <c r="AJ83" s="172" t="n">
        <v>0</v>
      </c>
      <c r="AK83" s="172" t="n">
        <v>0</v>
      </c>
      <c r="AL83" s="165" t="s">
        <v>827</v>
      </c>
      <c r="AM83" s="165" t="s">
        <v>828</v>
      </c>
      <c r="AN83" s="173" t="s">
        <v>829</v>
      </c>
      <c r="AO83" s="241" t="s">
        <v>830</v>
      </c>
      <c r="AP83" s="242" t="s">
        <v>831</v>
      </c>
      <c r="AQ83" s="260" t="n">
        <v>44256</v>
      </c>
      <c r="AR83" s="174" t="s">
        <v>832</v>
      </c>
      <c r="AS83" s="179" t="n">
        <v>74</v>
      </c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94"/>
    </row>
    <row r="84" customFormat="false" ht="19.5" hidden="false" customHeight="true" outlineLevel="0" collapsed="false">
      <c r="A84" s="246" t="s">
        <v>833</v>
      </c>
      <c r="B84" s="115" t="s">
        <v>834</v>
      </c>
      <c r="C84" s="165"/>
      <c r="D84" s="160" t="n">
        <v>30</v>
      </c>
      <c r="E84" s="165" t="n">
        <f aca="false">C84</f>
        <v>0</v>
      </c>
      <c r="F84" s="162" t="n">
        <f aca="false">F$7*AG84</f>
        <v>0</v>
      </c>
      <c r="G84" s="162" t="n">
        <f aca="false">G$7*AH84</f>
        <v>0</v>
      </c>
      <c r="H84" s="162" t="n">
        <f aca="false">H$7*AI84</f>
        <v>0</v>
      </c>
      <c r="I84" s="162" t="n">
        <f aca="false">I$7*AJ84</f>
        <v>0</v>
      </c>
      <c r="J84" s="162" t="n">
        <f aca="false">J$7*AK84</f>
        <v>0</v>
      </c>
      <c r="K84" s="163" t="n">
        <v>0</v>
      </c>
      <c r="L84" s="164" t="n">
        <v>0</v>
      </c>
      <c r="M84" s="165"/>
      <c r="N84" s="165"/>
      <c r="O84" s="165"/>
      <c r="P84" s="165"/>
      <c r="Q84" s="165"/>
      <c r="R84" s="165"/>
      <c r="S84" s="125"/>
      <c r="T84" s="165" t="n">
        <f aca="false">SUM(E84:R84)</f>
        <v>0</v>
      </c>
      <c r="U84" s="165" t="n">
        <f aca="false">IF(T84&lt;=0,0,IF(T84*1%&lt;=262680*8*1%,T84*1%,262680*8*1%))</f>
        <v>0</v>
      </c>
      <c r="V84" s="165" t="n">
        <f aca="false">IF(T84&lt;=0,0,IF(T84*1%&lt;=262680*8*1%,T84*1%,262680*8*1%))</f>
        <v>0</v>
      </c>
      <c r="W84" s="165" t="n">
        <f aca="false">T84-U84-V84</f>
        <v>0</v>
      </c>
      <c r="X84" s="165"/>
      <c r="Y84" s="169"/>
      <c r="Z84" s="165" t="n">
        <f aca="false">MAX(3000,0+MIN(MAX(0,W84-350000),50000)*5%+MIN(MAX(0,W84-400000),100000)*10%+MIN(MAX(0,W84-500000),100000)*15%+MAX(0,W84-600000)*20%-X84)</f>
        <v>3000</v>
      </c>
      <c r="AA84" s="169"/>
      <c r="AB84" s="165" t="n">
        <f aca="false">Y84+U84+V84+Z84+AA84</f>
        <v>3000</v>
      </c>
      <c r="AC84" s="169" t="n">
        <f aca="false">ROUND(FLOOR(T84-AB84,0.01),-2)</f>
        <v>-3000</v>
      </c>
      <c r="AD84" s="179" t="s">
        <v>200</v>
      </c>
      <c r="AE84" s="171"/>
      <c r="AF84" s="180"/>
      <c r="AG84" s="172" t="n">
        <v>0</v>
      </c>
      <c r="AH84" s="172" t="n">
        <v>0</v>
      </c>
      <c r="AI84" s="172" t="n">
        <v>0</v>
      </c>
      <c r="AJ84" s="172" t="n">
        <v>0</v>
      </c>
      <c r="AK84" s="172" t="n">
        <v>0</v>
      </c>
      <c r="AL84" s="247" t="s">
        <v>835</v>
      </c>
      <c r="AM84" s="247" t="s">
        <v>836</v>
      </c>
      <c r="AN84" s="173" t="s">
        <v>837</v>
      </c>
      <c r="AO84" s="241" t="s">
        <v>838</v>
      </c>
      <c r="AP84" s="242" t="s">
        <v>839</v>
      </c>
      <c r="AQ84" s="260" t="n">
        <v>44256</v>
      </c>
      <c r="AR84" s="174" t="s">
        <v>840</v>
      </c>
      <c r="AS84" s="179" t="n">
        <v>75</v>
      </c>
      <c r="AT84" s="112"/>
      <c r="AU84" s="112"/>
      <c r="AV84" s="112"/>
      <c r="AW84" s="112"/>
      <c r="AX84" s="112"/>
      <c r="AY84" s="112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  <c r="EL84" s="193"/>
      <c r="EM84" s="193"/>
      <c r="EN84" s="193"/>
      <c r="EO84" s="193"/>
      <c r="EP84" s="193"/>
      <c r="EQ84" s="193"/>
      <c r="ER84" s="193"/>
      <c r="ES84" s="193"/>
      <c r="ET84" s="193"/>
      <c r="EU84" s="193"/>
      <c r="EV84" s="193"/>
      <c r="EW84" s="193"/>
      <c r="EX84" s="193"/>
      <c r="EY84" s="193"/>
      <c r="EZ84" s="193"/>
      <c r="FA84" s="193"/>
      <c r="FB84" s="193"/>
      <c r="FC84" s="193"/>
      <c r="FD84" s="193"/>
      <c r="FE84" s="193"/>
      <c r="FF84" s="193"/>
      <c r="FG84" s="193"/>
      <c r="FH84" s="193"/>
      <c r="FI84" s="193"/>
      <c r="FJ84" s="193"/>
      <c r="FK84" s="193"/>
      <c r="FL84" s="193"/>
      <c r="FM84" s="193"/>
      <c r="FN84" s="193"/>
      <c r="FO84" s="193"/>
      <c r="FP84" s="193"/>
      <c r="FQ84" s="193"/>
      <c r="FR84" s="193"/>
      <c r="FS84" s="193"/>
      <c r="FT84" s="193"/>
      <c r="FU84" s="193"/>
      <c r="FV84" s="193"/>
      <c r="FW84" s="193"/>
      <c r="FX84" s="193"/>
      <c r="FY84" s="193"/>
      <c r="FZ84" s="193"/>
      <c r="GA84" s="193"/>
      <c r="GB84" s="193"/>
      <c r="GC84" s="193"/>
      <c r="GD84" s="193"/>
      <c r="GE84" s="193"/>
      <c r="GF84" s="193"/>
      <c r="GG84" s="193"/>
      <c r="GH84" s="193"/>
      <c r="GI84" s="193"/>
      <c r="GJ84" s="193"/>
      <c r="GK84" s="193"/>
      <c r="GL84" s="193"/>
      <c r="GM84" s="193"/>
      <c r="GN84" s="193"/>
      <c r="GO84" s="193"/>
      <c r="GP84" s="193"/>
      <c r="GQ84" s="193"/>
      <c r="GR84" s="193"/>
      <c r="GS84" s="193"/>
      <c r="GT84" s="193"/>
      <c r="GU84" s="193"/>
      <c r="GV84" s="193"/>
      <c r="GW84" s="193"/>
      <c r="GX84" s="193"/>
      <c r="GY84" s="193"/>
      <c r="GZ84" s="193"/>
      <c r="HA84" s="193"/>
      <c r="HB84" s="193"/>
      <c r="HC84" s="193"/>
      <c r="HD84" s="193"/>
      <c r="HE84" s="193"/>
      <c r="HF84" s="193"/>
      <c r="HG84" s="193"/>
      <c r="HH84" s="193"/>
      <c r="HI84" s="193"/>
      <c r="HJ84" s="193"/>
      <c r="HK84" s="193"/>
      <c r="HL84" s="193"/>
      <c r="HM84" s="193"/>
      <c r="HN84" s="193"/>
      <c r="HO84" s="193"/>
      <c r="HP84" s="193"/>
      <c r="HQ84" s="193"/>
      <c r="HR84" s="193"/>
      <c r="HS84" s="193"/>
      <c r="HT84" s="193"/>
      <c r="HU84" s="193"/>
      <c r="HV84" s="193"/>
      <c r="HW84" s="193"/>
      <c r="HX84" s="193"/>
      <c r="HY84" s="193"/>
      <c r="HZ84" s="193"/>
      <c r="IA84" s="193"/>
      <c r="IB84" s="193"/>
      <c r="IC84" s="193"/>
      <c r="ID84" s="193"/>
      <c r="IE84" s="193"/>
      <c r="IF84" s="193"/>
      <c r="IG84" s="193"/>
      <c r="IH84" s="193"/>
      <c r="II84" s="193"/>
      <c r="IJ84" s="193"/>
      <c r="IK84" s="193"/>
      <c r="IL84" s="193"/>
      <c r="IM84" s="193"/>
      <c r="IN84" s="193"/>
      <c r="IO84" s="193"/>
      <c r="IP84" s="193"/>
      <c r="IQ84" s="193"/>
      <c r="IR84" s="193"/>
      <c r="IS84" s="193"/>
      <c r="IT84" s="194"/>
    </row>
    <row r="85" customFormat="false" ht="19.5" hidden="false" customHeight="true" outlineLevel="0" collapsed="false">
      <c r="A85" s="179" t="s">
        <v>841</v>
      </c>
      <c r="B85" s="115" t="s">
        <v>842</v>
      </c>
      <c r="C85" s="165"/>
      <c r="D85" s="160" t="n">
        <v>30</v>
      </c>
      <c r="E85" s="165" t="n">
        <f aca="false">C85</f>
        <v>0</v>
      </c>
      <c r="F85" s="162" t="n">
        <f aca="false">F$7*AG85</f>
        <v>0</v>
      </c>
      <c r="G85" s="162" t="n">
        <f aca="false">G$7*AH85</f>
        <v>0</v>
      </c>
      <c r="H85" s="162" t="n">
        <f aca="false">H$7*AI85</f>
        <v>0</v>
      </c>
      <c r="I85" s="162" t="n">
        <f aca="false">I$7*AJ85</f>
        <v>0</v>
      </c>
      <c r="J85" s="162" t="n">
        <f aca="false">J$7*AK85</f>
        <v>0</v>
      </c>
      <c r="K85" s="163" t="n">
        <v>0</v>
      </c>
      <c r="L85" s="164" t="n">
        <v>0</v>
      </c>
      <c r="M85" s="165"/>
      <c r="N85" s="243"/>
      <c r="O85" s="165"/>
      <c r="P85" s="165"/>
      <c r="Q85" s="165"/>
      <c r="R85" s="165"/>
      <c r="S85" s="125"/>
      <c r="T85" s="165" t="n">
        <f aca="false">SUM(E85:R85)</f>
        <v>0</v>
      </c>
      <c r="U85" s="165" t="n">
        <f aca="false">IF(T85&lt;=0,0,IF(T85*1%&lt;=262680*8*1%,T85*1%,262680*8*1%))</f>
        <v>0</v>
      </c>
      <c r="V85" s="165" t="n">
        <f aca="false">IF(T85&lt;=0,0,IF(T85*1%&lt;=262680*8*1%,T85*1%,262680*8*1%))</f>
        <v>0</v>
      </c>
      <c r="W85" s="165" t="n">
        <f aca="false">T85-U85-V85</f>
        <v>0</v>
      </c>
      <c r="X85" s="165"/>
      <c r="Y85" s="169"/>
      <c r="Z85" s="165" t="n">
        <f aca="false">MAX(3000,0+MIN(MAX(0,W85-350000),50000)*5%+MIN(MAX(0,W85-400000),100000)*10%+MIN(MAX(0,W85-500000),100000)*15%+MAX(0,W85-600000)*20%-X85)</f>
        <v>3000</v>
      </c>
      <c r="AA85" s="169"/>
      <c r="AB85" s="165" t="n">
        <f aca="false">Y85+U85+V85+Z85+AA85</f>
        <v>3000</v>
      </c>
      <c r="AC85" s="169" t="n">
        <f aca="false">ROUND(FLOOR(T85-AB85,0.01),-2)</f>
        <v>-3000</v>
      </c>
      <c r="AD85" s="179" t="s">
        <v>200</v>
      </c>
      <c r="AE85" s="171"/>
      <c r="AF85" s="180"/>
      <c r="AG85" s="172" t="n">
        <v>0</v>
      </c>
      <c r="AH85" s="172" t="n">
        <v>0</v>
      </c>
      <c r="AI85" s="172" t="n">
        <v>0</v>
      </c>
      <c r="AJ85" s="172" t="n">
        <v>0</v>
      </c>
      <c r="AK85" s="172" t="n">
        <v>0</v>
      </c>
      <c r="AL85" s="247" t="s">
        <v>843</v>
      </c>
      <c r="AM85" s="247" t="s">
        <v>844</v>
      </c>
      <c r="AN85" s="173" t="s">
        <v>845</v>
      </c>
      <c r="AO85" s="241" t="s">
        <v>846</v>
      </c>
      <c r="AP85" s="242" t="s">
        <v>847</v>
      </c>
      <c r="AQ85" s="260" t="n">
        <v>44256</v>
      </c>
      <c r="AR85" s="174" t="s">
        <v>848</v>
      </c>
      <c r="AS85" s="179" t="n">
        <v>76</v>
      </c>
      <c r="AT85" s="112"/>
      <c r="AU85" s="112"/>
      <c r="AV85" s="112"/>
      <c r="AW85" s="112"/>
      <c r="AX85" s="112"/>
      <c r="AY85" s="112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</row>
    <row r="86" customFormat="false" ht="19.5" hidden="false" customHeight="true" outlineLevel="0" collapsed="false">
      <c r="A86" s="158" t="s">
        <v>849</v>
      </c>
      <c r="B86" s="115" t="s">
        <v>850</v>
      </c>
      <c r="C86" s="265"/>
      <c r="D86" s="160" t="n">
        <v>30</v>
      </c>
      <c r="E86" s="165" t="n">
        <f aca="false">C86</f>
        <v>0</v>
      </c>
      <c r="F86" s="162" t="n">
        <f aca="false">F$2*AG86</f>
        <v>0</v>
      </c>
      <c r="G86" s="162" t="n">
        <f aca="false">G$2*AH86</f>
        <v>0</v>
      </c>
      <c r="H86" s="162" t="n">
        <f aca="false">H$2*AI86</f>
        <v>0</v>
      </c>
      <c r="I86" s="162" t="n">
        <f aca="false">I$2*AJ86</f>
        <v>0</v>
      </c>
      <c r="J86" s="162" t="n">
        <f aca="false">J$2*AK86</f>
        <v>0</v>
      </c>
      <c r="K86" s="163" t="n">
        <v>0</v>
      </c>
      <c r="L86" s="164" t="n">
        <v>0</v>
      </c>
      <c r="M86" s="165"/>
      <c r="N86" s="243"/>
      <c r="O86" s="165"/>
      <c r="P86" s="165"/>
      <c r="Q86" s="165"/>
      <c r="R86" s="165"/>
      <c r="S86" s="167" t="n">
        <v>2</v>
      </c>
      <c r="T86" s="165" t="n">
        <f aca="false">SUM(E86:R86)</f>
        <v>0</v>
      </c>
      <c r="U86" s="165" t="n">
        <f aca="false">IF(T86&lt;=0,0,IF(T86*1%&lt;=262680*8*1%,T86*1%,262680*8*1%))</f>
        <v>0</v>
      </c>
      <c r="V86" s="165" t="n">
        <f aca="false">IF(T86&lt;=0,0,IF(T86*1%&lt;=262680*8*1%,T86*1%,262680*8*1%))</f>
        <v>0</v>
      </c>
      <c r="W86" s="165" t="n">
        <f aca="false">T86-U86-V86</f>
        <v>0</v>
      </c>
      <c r="X86" s="165"/>
      <c r="Y86" s="169"/>
      <c r="Z86" s="165" t="n">
        <f aca="false">MAX(3000,0+MIN(MAX(0,W86-350000),50000)*5%+MIN(MAX(0,W86-400000),100000)*10%+MIN(MAX(0,W86-500000),100000)*15%+MAX(0,W86-600000)*20%-X86)</f>
        <v>3000</v>
      </c>
      <c r="AA86" s="169"/>
      <c r="AB86" s="165" t="n">
        <f aca="false">Y86+U86+V86+Z86+AA86</f>
        <v>3000</v>
      </c>
      <c r="AC86" s="169" t="n">
        <f aca="false">ROUND(FLOOR(T86-AB86,0.01),-2)</f>
        <v>-3000</v>
      </c>
      <c r="AD86" s="179" t="s">
        <v>200</v>
      </c>
      <c r="AE86" s="171"/>
      <c r="AF86" s="180"/>
      <c r="AG86" s="172" t="n">
        <v>0</v>
      </c>
      <c r="AH86" s="172" t="n">
        <v>0</v>
      </c>
      <c r="AI86" s="172" t="n">
        <v>0</v>
      </c>
      <c r="AJ86" s="172" t="n">
        <v>0</v>
      </c>
      <c r="AK86" s="172" t="n">
        <v>0</v>
      </c>
      <c r="AL86" s="247" t="s">
        <v>851</v>
      </c>
      <c r="AM86" s="247" t="s">
        <v>852</v>
      </c>
      <c r="AN86" s="173" t="s">
        <v>853</v>
      </c>
      <c r="AO86" s="241" t="s">
        <v>854</v>
      </c>
      <c r="AP86" s="242" t="s">
        <v>855</v>
      </c>
      <c r="AQ86" s="260" t="n">
        <v>44256</v>
      </c>
      <c r="AR86" s="174" t="s">
        <v>856</v>
      </c>
      <c r="AS86" s="179" t="n">
        <v>77</v>
      </c>
      <c r="AT86" s="112"/>
      <c r="AU86" s="112"/>
      <c r="AV86" s="112"/>
      <c r="AW86" s="112"/>
      <c r="AX86" s="112"/>
      <c r="AY86" s="112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</row>
    <row r="87" customFormat="false" ht="19.5" hidden="false" customHeight="true" outlineLevel="0" collapsed="false">
      <c r="A87" s="179" t="s">
        <v>857</v>
      </c>
      <c r="B87" s="115" t="s">
        <v>858</v>
      </c>
      <c r="C87" s="165"/>
      <c r="D87" s="160" t="n">
        <v>30</v>
      </c>
      <c r="E87" s="165" t="n">
        <f aca="false">C87</f>
        <v>0</v>
      </c>
      <c r="F87" s="162" t="n">
        <f aca="false">F$7*AG87</f>
        <v>0</v>
      </c>
      <c r="G87" s="162" t="n">
        <f aca="false">G$7*AH87</f>
        <v>0</v>
      </c>
      <c r="H87" s="162" t="n">
        <f aca="false">H$7*AI87</f>
        <v>0</v>
      </c>
      <c r="I87" s="162" t="n">
        <f aca="false">I$7*AJ87</f>
        <v>0</v>
      </c>
      <c r="J87" s="162" t="n">
        <f aca="false">J$7*AK87</f>
        <v>0</v>
      </c>
      <c r="K87" s="163" t="n">
        <v>0</v>
      </c>
      <c r="L87" s="164" t="n">
        <v>0</v>
      </c>
      <c r="M87" s="165"/>
      <c r="N87" s="165"/>
      <c r="O87" s="165"/>
      <c r="P87" s="165"/>
      <c r="Q87" s="165"/>
      <c r="R87" s="165"/>
      <c r="S87" s="125"/>
      <c r="T87" s="165" t="n">
        <f aca="false">SUM(E87:R87)</f>
        <v>0</v>
      </c>
      <c r="U87" s="165" t="n">
        <f aca="false">IF(T87&lt;=0,0,IF(T87*1%&lt;=262680*8*1%,T87*1%,262680*8*1%))</f>
        <v>0</v>
      </c>
      <c r="V87" s="165" t="n">
        <f aca="false">IF(T87&lt;=0,0,IF(T87*1%&lt;=262680*8*1%,T87*1%,262680*8*1%))</f>
        <v>0</v>
      </c>
      <c r="W87" s="165" t="n">
        <f aca="false">T87-U87-V87</f>
        <v>0</v>
      </c>
      <c r="X87" s="165"/>
      <c r="Y87" s="169"/>
      <c r="Z87" s="165" t="n">
        <f aca="false">MAX(3000,0+MIN(MAX(0,W87-350000),50000)*5%+MIN(MAX(0,W87-400000),100000)*10%+MIN(MAX(0,W87-500000),100000)*15%+MAX(0,W87-600000)*20%-X87)</f>
        <v>3000</v>
      </c>
      <c r="AA87" s="169"/>
      <c r="AB87" s="165" t="n">
        <f aca="false">Y87+U87+V87+Z87+AA87</f>
        <v>3000</v>
      </c>
      <c r="AC87" s="169" t="n">
        <f aca="false">ROUND(FLOOR(T87-AB87,0.01),-2)</f>
        <v>-3000</v>
      </c>
      <c r="AD87" s="179" t="s">
        <v>200</v>
      </c>
      <c r="AE87" s="171"/>
      <c r="AF87" s="180"/>
      <c r="AG87" s="172" t="n">
        <v>0</v>
      </c>
      <c r="AH87" s="172" t="n">
        <v>0</v>
      </c>
      <c r="AI87" s="172" t="n">
        <v>0</v>
      </c>
      <c r="AJ87" s="172" t="n">
        <v>0</v>
      </c>
      <c r="AK87" s="172" t="n">
        <v>0</v>
      </c>
      <c r="AL87" s="247" t="s">
        <v>859</v>
      </c>
      <c r="AM87" s="247" t="s">
        <v>860</v>
      </c>
      <c r="AN87" s="173" t="s">
        <v>861</v>
      </c>
      <c r="AO87" s="241" t="s">
        <v>862</v>
      </c>
      <c r="AP87" s="242" t="s">
        <v>863</v>
      </c>
      <c r="AQ87" s="260" t="n">
        <v>44256</v>
      </c>
      <c r="AR87" s="174" t="s">
        <v>864</v>
      </c>
      <c r="AS87" s="179" t="n">
        <v>78</v>
      </c>
      <c r="AT87" s="112"/>
      <c r="AU87" s="112"/>
      <c r="AV87" s="112"/>
      <c r="AW87" s="112"/>
      <c r="AX87" s="112"/>
      <c r="AY87" s="112"/>
      <c r="AZ87" s="197"/>
      <c r="BA87" s="197"/>
      <c r="BB87" s="197"/>
      <c r="BC87" s="197"/>
      <c r="BD87" s="197"/>
      <c r="BE87" s="197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97"/>
      <c r="DA87" s="197"/>
      <c r="DB87" s="197"/>
      <c r="DC87" s="197"/>
      <c r="DD87" s="197"/>
      <c r="DE87" s="197"/>
      <c r="DF87" s="197"/>
      <c r="DG87" s="197"/>
      <c r="DH87" s="197"/>
      <c r="DI87" s="197"/>
      <c r="DJ87" s="197"/>
      <c r="DK87" s="197"/>
      <c r="DL87" s="197"/>
      <c r="DM87" s="197"/>
      <c r="DN87" s="197"/>
      <c r="DO87" s="197"/>
      <c r="DP87" s="197"/>
      <c r="DQ87" s="197"/>
      <c r="DR87" s="197"/>
      <c r="DS87" s="197"/>
      <c r="DT87" s="197"/>
      <c r="DU87" s="197"/>
      <c r="DV87" s="197"/>
      <c r="DW87" s="197"/>
      <c r="DX87" s="197"/>
      <c r="DY87" s="197"/>
      <c r="DZ87" s="197"/>
      <c r="EA87" s="197"/>
      <c r="EB87" s="197"/>
      <c r="EC87" s="197"/>
      <c r="ED87" s="197"/>
      <c r="EE87" s="197"/>
      <c r="EF87" s="197"/>
      <c r="EG87" s="197"/>
      <c r="EH87" s="197"/>
      <c r="EI87" s="197"/>
      <c r="EJ87" s="197"/>
      <c r="EK87" s="197"/>
      <c r="EL87" s="197"/>
      <c r="EM87" s="197"/>
      <c r="EN87" s="197"/>
      <c r="EO87" s="197"/>
      <c r="EP87" s="197"/>
      <c r="EQ87" s="197"/>
      <c r="ER87" s="197"/>
      <c r="ES87" s="197"/>
      <c r="ET87" s="197"/>
      <c r="EU87" s="197"/>
      <c r="EV87" s="197"/>
      <c r="EW87" s="197"/>
      <c r="EX87" s="197"/>
      <c r="EY87" s="197"/>
      <c r="EZ87" s="197"/>
      <c r="FA87" s="197"/>
      <c r="FB87" s="197"/>
      <c r="FC87" s="197"/>
      <c r="FD87" s="197"/>
      <c r="FE87" s="197"/>
      <c r="FF87" s="197"/>
      <c r="FG87" s="197"/>
      <c r="FH87" s="197"/>
      <c r="FI87" s="197"/>
      <c r="FJ87" s="197"/>
      <c r="FK87" s="197"/>
      <c r="FL87" s="197"/>
      <c r="FM87" s="197"/>
      <c r="FN87" s="197"/>
      <c r="FO87" s="197"/>
      <c r="FP87" s="197"/>
      <c r="FQ87" s="197"/>
      <c r="FR87" s="197"/>
      <c r="FS87" s="197"/>
      <c r="FT87" s="197"/>
      <c r="FU87" s="197"/>
      <c r="FV87" s="197"/>
      <c r="FW87" s="197"/>
      <c r="FX87" s="197"/>
      <c r="FY87" s="197"/>
      <c r="FZ87" s="197"/>
      <c r="GA87" s="197"/>
      <c r="GB87" s="197"/>
      <c r="GC87" s="197"/>
      <c r="GD87" s="197"/>
      <c r="GE87" s="197"/>
      <c r="GF87" s="197"/>
      <c r="GG87" s="197"/>
      <c r="GH87" s="197"/>
      <c r="GI87" s="197"/>
      <c r="GJ87" s="197"/>
      <c r="GK87" s="197"/>
      <c r="GL87" s="197"/>
      <c r="GM87" s="197"/>
      <c r="GN87" s="197"/>
      <c r="GO87" s="197"/>
      <c r="GP87" s="197"/>
      <c r="GQ87" s="197"/>
      <c r="GR87" s="197"/>
      <c r="GS87" s="197"/>
      <c r="GT87" s="197"/>
      <c r="GU87" s="197"/>
      <c r="GV87" s="197"/>
      <c r="GW87" s="197"/>
      <c r="GX87" s="197"/>
      <c r="GY87" s="197"/>
      <c r="GZ87" s="197"/>
      <c r="HA87" s="197"/>
      <c r="HB87" s="197"/>
      <c r="HC87" s="197"/>
      <c r="HD87" s="197"/>
      <c r="HE87" s="197"/>
      <c r="HF87" s="197"/>
      <c r="HG87" s="197"/>
      <c r="HH87" s="197"/>
      <c r="HI87" s="197"/>
      <c r="HJ87" s="197"/>
      <c r="HK87" s="197"/>
      <c r="HL87" s="197"/>
      <c r="HM87" s="197"/>
      <c r="HN87" s="197"/>
      <c r="HO87" s="197"/>
      <c r="HP87" s="197"/>
      <c r="HQ87" s="197"/>
      <c r="HR87" s="197"/>
      <c r="HS87" s="197"/>
      <c r="HT87" s="197"/>
      <c r="HU87" s="197"/>
      <c r="HV87" s="197"/>
      <c r="HW87" s="197"/>
      <c r="HX87" s="197"/>
      <c r="HY87" s="197"/>
      <c r="HZ87" s="197"/>
      <c r="IA87" s="197"/>
      <c r="IB87" s="197"/>
      <c r="IC87" s="197"/>
      <c r="ID87" s="197"/>
      <c r="IE87" s="197"/>
      <c r="IF87" s="197"/>
      <c r="IG87" s="197"/>
      <c r="IH87" s="197"/>
      <c r="II87" s="197"/>
      <c r="IJ87" s="197"/>
      <c r="IK87" s="197"/>
      <c r="IL87" s="197"/>
      <c r="IM87" s="197"/>
      <c r="IN87" s="197"/>
      <c r="IO87" s="197"/>
      <c r="IP87" s="197"/>
      <c r="IQ87" s="197"/>
      <c r="IR87" s="197"/>
      <c r="IS87" s="197"/>
      <c r="IT87" s="112"/>
    </row>
    <row r="88" customFormat="false" ht="19.5" hidden="false" customHeight="true" outlineLevel="0" collapsed="false">
      <c r="A88" s="179" t="s">
        <v>865</v>
      </c>
      <c r="B88" s="115" t="s">
        <v>866</v>
      </c>
      <c r="C88" s="165"/>
      <c r="D88" s="160" t="n">
        <v>30</v>
      </c>
      <c r="E88" s="165" t="n">
        <f aca="false">C88</f>
        <v>0</v>
      </c>
      <c r="F88" s="162" t="n">
        <f aca="false">F$7*AG88</f>
        <v>0</v>
      </c>
      <c r="G88" s="162" t="n">
        <f aca="false">G$7*AH88</f>
        <v>0</v>
      </c>
      <c r="H88" s="162" t="n">
        <f aca="false">H$7*AI88</f>
        <v>0</v>
      </c>
      <c r="I88" s="162" t="n">
        <f aca="false">I$7*AJ88</f>
        <v>0</v>
      </c>
      <c r="J88" s="162" t="n">
        <f aca="false">J$7*AK88</f>
        <v>0</v>
      </c>
      <c r="K88" s="163" t="n">
        <v>0</v>
      </c>
      <c r="L88" s="164" t="n">
        <v>0</v>
      </c>
      <c r="M88" s="165"/>
      <c r="N88" s="165"/>
      <c r="O88" s="165"/>
      <c r="P88" s="165"/>
      <c r="Q88" s="165"/>
      <c r="R88" s="165"/>
      <c r="S88" s="167" t="n">
        <v>2</v>
      </c>
      <c r="T88" s="165" t="n">
        <f aca="false">SUM(E88:R88)</f>
        <v>0</v>
      </c>
      <c r="U88" s="165" t="n">
        <f aca="false">IF(T88&lt;=0,0,IF(T88*1%&lt;=262680*8*1%,T88*1%,262680*8*1%))</f>
        <v>0</v>
      </c>
      <c r="V88" s="165" t="n">
        <f aca="false">IF(T88&lt;=0,0,IF(T88*1%&lt;=262680*8*1%,T88*1%,262680*8*1%))</f>
        <v>0</v>
      </c>
      <c r="W88" s="165" t="n">
        <f aca="false">T88-U88-V88</f>
        <v>0</v>
      </c>
      <c r="X88" s="165"/>
      <c r="Y88" s="169"/>
      <c r="Z88" s="165" t="n">
        <f aca="false">MAX(3000,0+MIN(MAX(0,W88-350000),50000)*5%+MIN(MAX(0,W88-400000),100000)*10%+MIN(MAX(0,W88-500000),100000)*15%+MAX(0,W88-600000)*20%-X88)</f>
        <v>3000</v>
      </c>
      <c r="AA88" s="169"/>
      <c r="AB88" s="165" t="n">
        <f aca="false">Y88+U88+V88+Z88+AA88</f>
        <v>3000</v>
      </c>
      <c r="AC88" s="169" t="n">
        <f aca="false">ROUND(FLOOR(T88-AB88,0.01),-2)</f>
        <v>-3000</v>
      </c>
      <c r="AD88" s="179" t="s">
        <v>200</v>
      </c>
      <c r="AE88" s="171"/>
      <c r="AF88" s="180"/>
      <c r="AG88" s="172" t="n">
        <v>0</v>
      </c>
      <c r="AH88" s="172" t="n">
        <v>0</v>
      </c>
      <c r="AI88" s="172" t="n">
        <v>0</v>
      </c>
      <c r="AJ88" s="172" t="n">
        <v>0</v>
      </c>
      <c r="AK88" s="172" t="n">
        <v>0</v>
      </c>
      <c r="AL88" s="247" t="s">
        <v>867</v>
      </c>
      <c r="AM88" s="247" t="s">
        <v>868</v>
      </c>
      <c r="AN88" s="173" t="s">
        <v>869</v>
      </c>
      <c r="AO88" s="241" t="s">
        <v>870</v>
      </c>
      <c r="AP88" s="242" t="s">
        <v>871</v>
      </c>
      <c r="AQ88" s="260" t="n">
        <v>44270</v>
      </c>
      <c r="AR88" s="174" t="s">
        <v>872</v>
      </c>
      <c r="AS88" s="179" t="n">
        <v>79</v>
      </c>
      <c r="AT88" s="112"/>
      <c r="AU88" s="112"/>
      <c r="AV88" s="112"/>
      <c r="AW88" s="112"/>
      <c r="AX88" s="112"/>
      <c r="AY88" s="112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12"/>
    </row>
    <row r="89" customFormat="false" ht="19.5" hidden="false" customHeight="true" outlineLevel="0" collapsed="false">
      <c r="A89" s="179" t="s">
        <v>873</v>
      </c>
      <c r="B89" s="115" t="s">
        <v>874</v>
      </c>
      <c r="C89" s="165"/>
      <c r="D89" s="160" t="n">
        <v>30</v>
      </c>
      <c r="E89" s="165" t="n">
        <f aca="false">C89</f>
        <v>0</v>
      </c>
      <c r="F89" s="162" t="n">
        <f aca="false">F$7*AG89</f>
        <v>0</v>
      </c>
      <c r="G89" s="162" t="n">
        <f aca="false">G$7*AH89</f>
        <v>0</v>
      </c>
      <c r="H89" s="162" t="n">
        <f aca="false">H$7*AI89</f>
        <v>0</v>
      </c>
      <c r="I89" s="162" t="n">
        <f aca="false">I$7*AJ89</f>
        <v>0</v>
      </c>
      <c r="J89" s="162" t="n">
        <f aca="false">J$7*AK89</f>
        <v>0</v>
      </c>
      <c r="K89" s="163" t="n">
        <v>0</v>
      </c>
      <c r="L89" s="164" t="n">
        <v>0</v>
      </c>
      <c r="M89" s="165"/>
      <c r="N89" s="165"/>
      <c r="O89" s="165"/>
      <c r="P89" s="165"/>
      <c r="Q89" s="165"/>
      <c r="R89" s="165"/>
      <c r="S89" s="125"/>
      <c r="T89" s="165" t="n">
        <f aca="false">SUM(E89:R89)</f>
        <v>0</v>
      </c>
      <c r="U89" s="165" t="n">
        <f aca="false">IF(T89&lt;=0,0,IF(T89*1%&lt;=262680*8*1%,T89*1%,262680*8*1%))</f>
        <v>0</v>
      </c>
      <c r="V89" s="165" t="n">
        <f aca="false">IF(T89&lt;=0,0,IF(T89*1%&lt;=262680*8*1%,T89*1%,262680*8*1%))</f>
        <v>0</v>
      </c>
      <c r="W89" s="165" t="n">
        <f aca="false">T89-U89-V89</f>
        <v>0</v>
      </c>
      <c r="X89" s="165"/>
      <c r="Y89" s="169"/>
      <c r="Z89" s="165" t="n">
        <f aca="false">MAX(3000,0+MIN(MAX(0,W89-350000),50000)*5%+MIN(MAX(0,W89-400000),100000)*10%+MIN(MAX(0,W89-500000),100000)*15%+MAX(0,W89-600000)*20%-X89)</f>
        <v>3000</v>
      </c>
      <c r="AA89" s="169"/>
      <c r="AB89" s="165" t="n">
        <f aca="false">Y89+U89+V89+Z89+AA89</f>
        <v>3000</v>
      </c>
      <c r="AC89" s="169" t="n">
        <f aca="false">ROUND(FLOOR(T89-AB89,0.01),-2)</f>
        <v>-3000</v>
      </c>
      <c r="AD89" s="179" t="s">
        <v>200</v>
      </c>
      <c r="AE89" s="171"/>
      <c r="AF89" s="180"/>
      <c r="AG89" s="172" t="n">
        <v>0</v>
      </c>
      <c r="AH89" s="172" t="n">
        <v>0</v>
      </c>
      <c r="AI89" s="172" t="n">
        <v>0</v>
      </c>
      <c r="AJ89" s="172" t="n">
        <v>0</v>
      </c>
      <c r="AK89" s="172" t="n">
        <v>0</v>
      </c>
      <c r="AL89" s="247" t="s">
        <v>875</v>
      </c>
      <c r="AM89" s="247" t="s">
        <v>876</v>
      </c>
      <c r="AN89" s="173" t="s">
        <v>877</v>
      </c>
      <c r="AO89" s="241" t="s">
        <v>878</v>
      </c>
      <c r="AP89" s="242" t="s">
        <v>879</v>
      </c>
      <c r="AQ89" s="260" t="n">
        <v>44270</v>
      </c>
      <c r="AR89" s="174" t="s">
        <v>880</v>
      </c>
      <c r="AS89" s="179" t="n">
        <v>80</v>
      </c>
      <c r="AT89" s="112"/>
      <c r="AU89" s="112"/>
      <c r="AV89" s="112"/>
      <c r="AW89" s="112"/>
      <c r="AX89" s="112"/>
      <c r="AY89" s="112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  <c r="EL89" s="193"/>
      <c r="EM89" s="193"/>
      <c r="EN89" s="193"/>
      <c r="EO89" s="193"/>
      <c r="EP89" s="193"/>
      <c r="EQ89" s="193"/>
      <c r="ER89" s="193"/>
      <c r="ES89" s="193"/>
      <c r="ET89" s="193"/>
      <c r="EU89" s="193"/>
      <c r="EV89" s="193"/>
      <c r="EW89" s="193"/>
      <c r="EX89" s="193"/>
      <c r="EY89" s="193"/>
      <c r="EZ89" s="193"/>
      <c r="FA89" s="193"/>
      <c r="FB89" s="193"/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  <c r="FW89" s="193"/>
      <c r="FX89" s="193"/>
      <c r="FY89" s="193"/>
      <c r="FZ89" s="193"/>
      <c r="GA89" s="193"/>
      <c r="GB89" s="193"/>
      <c r="GC89" s="193"/>
      <c r="GD89" s="193"/>
      <c r="GE89" s="193"/>
      <c r="GF89" s="193"/>
      <c r="GG89" s="193"/>
      <c r="GH89" s="193"/>
      <c r="GI89" s="193"/>
      <c r="GJ89" s="193"/>
      <c r="GK89" s="193"/>
      <c r="GL89" s="193"/>
      <c r="GM89" s="193"/>
      <c r="GN89" s="193"/>
      <c r="GO89" s="193"/>
      <c r="GP89" s="193"/>
      <c r="GQ89" s="193"/>
      <c r="GR89" s="193"/>
      <c r="GS89" s="193"/>
      <c r="GT89" s="193"/>
      <c r="GU89" s="193"/>
      <c r="GV89" s="193"/>
      <c r="GW89" s="193"/>
      <c r="GX89" s="193"/>
      <c r="GY89" s="193"/>
      <c r="GZ89" s="193"/>
      <c r="HA89" s="193"/>
      <c r="HB89" s="193"/>
      <c r="HC89" s="193"/>
      <c r="HD89" s="193"/>
      <c r="HE89" s="193"/>
      <c r="HF89" s="193"/>
      <c r="HG89" s="193"/>
      <c r="HH89" s="193"/>
      <c r="HI89" s="193"/>
      <c r="HJ89" s="193"/>
      <c r="HK89" s="193"/>
      <c r="HL89" s="193"/>
      <c r="HM89" s="193"/>
      <c r="HN89" s="193"/>
      <c r="HO89" s="193"/>
      <c r="HP89" s="193"/>
      <c r="HQ89" s="193"/>
      <c r="HR89" s="193"/>
      <c r="HS89" s="193"/>
      <c r="HT89" s="193"/>
      <c r="HU89" s="193"/>
      <c r="HV89" s="193"/>
      <c r="HW89" s="193"/>
      <c r="HX89" s="193"/>
      <c r="HY89" s="193"/>
      <c r="HZ89" s="193"/>
      <c r="IA89" s="193"/>
      <c r="IB89" s="193"/>
      <c r="IC89" s="193"/>
      <c r="ID89" s="193"/>
      <c r="IE89" s="193"/>
      <c r="IF89" s="193"/>
      <c r="IG89" s="193"/>
      <c r="IH89" s="193"/>
      <c r="II89" s="193"/>
      <c r="IJ89" s="193"/>
      <c r="IK89" s="193"/>
      <c r="IL89" s="193"/>
      <c r="IM89" s="193"/>
      <c r="IN89" s="193"/>
      <c r="IO89" s="193"/>
      <c r="IP89" s="193"/>
      <c r="IQ89" s="193"/>
      <c r="IR89" s="193"/>
      <c r="IS89" s="193"/>
      <c r="IT89" s="194"/>
    </row>
    <row r="90" customFormat="false" ht="19.5" hidden="false" customHeight="true" outlineLevel="0" collapsed="false">
      <c r="A90" s="246" t="s">
        <v>881</v>
      </c>
      <c r="B90" s="115" t="s">
        <v>882</v>
      </c>
      <c r="C90" s="165"/>
      <c r="D90" s="160" t="n">
        <v>30</v>
      </c>
      <c r="E90" s="165" t="n">
        <f aca="false">C90</f>
        <v>0</v>
      </c>
      <c r="F90" s="162" t="n">
        <f aca="false">F$7*AG90</f>
        <v>0</v>
      </c>
      <c r="G90" s="162" t="n">
        <f aca="false">G$7*AH90</f>
        <v>0</v>
      </c>
      <c r="H90" s="162" t="n">
        <f aca="false">H$7*AI90</f>
        <v>0</v>
      </c>
      <c r="I90" s="162" t="n">
        <f aca="false">I$7*AJ90</f>
        <v>0</v>
      </c>
      <c r="J90" s="162" t="n">
        <f aca="false">J$7*AK90</f>
        <v>0</v>
      </c>
      <c r="K90" s="163" t="n">
        <v>0</v>
      </c>
      <c r="L90" s="164" t="n">
        <v>0</v>
      </c>
      <c r="M90" s="165"/>
      <c r="N90" s="243"/>
      <c r="O90" s="165"/>
      <c r="P90" s="165"/>
      <c r="Q90" s="165"/>
      <c r="R90" s="165"/>
      <c r="S90" s="125"/>
      <c r="T90" s="165" t="n">
        <f aca="false">SUM(E90:R90)</f>
        <v>0</v>
      </c>
      <c r="U90" s="165" t="n">
        <f aca="false">IF(T90&lt;=0,0,IF(T90*1%&lt;=262680*8*1%,T90*1%,262680*8*1%))</f>
        <v>0</v>
      </c>
      <c r="V90" s="165" t="n">
        <f aca="false">IF(T90&lt;=0,0,IF(T90*1%&lt;=262680*8*1%,T90*1%,262680*8*1%))</f>
        <v>0</v>
      </c>
      <c r="W90" s="165" t="n">
        <f aca="false">T90-U90-V90</f>
        <v>0</v>
      </c>
      <c r="X90" s="165"/>
      <c r="Y90" s="169"/>
      <c r="Z90" s="165" t="n">
        <f aca="false">MAX(3000,0+MIN(MAX(0,W90-350000),50000)*5%+MIN(MAX(0,W90-400000),100000)*10%+MIN(MAX(0,W90-500000),100000)*15%+MAX(0,W90-600000)*20%-X90)</f>
        <v>3000</v>
      </c>
      <c r="AA90" s="169"/>
      <c r="AB90" s="165" t="n">
        <f aca="false">Y90+U90+V90+Z90+AA90</f>
        <v>3000</v>
      </c>
      <c r="AC90" s="169" t="n">
        <f aca="false">ROUND(FLOOR(T90-AB90,0.01),-2)</f>
        <v>-3000</v>
      </c>
      <c r="AD90" s="179" t="s">
        <v>200</v>
      </c>
      <c r="AE90" s="171"/>
      <c r="AF90" s="180"/>
      <c r="AG90" s="172" t="n">
        <v>0</v>
      </c>
      <c r="AH90" s="172" t="n">
        <v>0</v>
      </c>
      <c r="AI90" s="172" t="n">
        <v>0</v>
      </c>
      <c r="AJ90" s="172" t="n">
        <v>0</v>
      </c>
      <c r="AK90" s="172" t="n">
        <v>0</v>
      </c>
      <c r="AL90" s="247" t="s">
        <v>883</v>
      </c>
      <c r="AM90" s="247" t="s">
        <v>884</v>
      </c>
      <c r="AN90" s="173" t="s">
        <v>885</v>
      </c>
      <c r="AO90" s="241" t="s">
        <v>886</v>
      </c>
      <c r="AP90" s="242" t="s">
        <v>887</v>
      </c>
      <c r="AQ90" s="260" t="n">
        <v>44270</v>
      </c>
      <c r="AR90" s="174" t="s">
        <v>888</v>
      </c>
      <c r="AS90" s="179" t="n">
        <v>81</v>
      </c>
      <c r="AT90" s="112"/>
      <c r="AU90" s="112"/>
      <c r="AV90" s="112"/>
      <c r="AW90" s="112"/>
      <c r="AX90" s="112"/>
      <c r="AY90" s="112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  <c r="EL90" s="193"/>
      <c r="EM90" s="193"/>
      <c r="EN90" s="193"/>
      <c r="EO90" s="193"/>
      <c r="EP90" s="193"/>
      <c r="EQ90" s="193"/>
      <c r="ER90" s="193"/>
      <c r="ES90" s="193"/>
      <c r="ET90" s="193"/>
      <c r="EU90" s="193"/>
      <c r="EV90" s="193"/>
      <c r="EW90" s="193"/>
      <c r="EX90" s="193"/>
      <c r="EY90" s="193"/>
      <c r="EZ90" s="193"/>
      <c r="FA90" s="193"/>
      <c r="FB90" s="193"/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  <c r="FW90" s="193"/>
      <c r="FX90" s="193"/>
      <c r="FY90" s="193"/>
      <c r="FZ90" s="193"/>
      <c r="GA90" s="193"/>
      <c r="GB90" s="193"/>
      <c r="GC90" s="193"/>
      <c r="GD90" s="193"/>
      <c r="GE90" s="193"/>
      <c r="GF90" s="193"/>
      <c r="GG90" s="193"/>
      <c r="GH90" s="193"/>
      <c r="GI90" s="193"/>
      <c r="GJ90" s="193"/>
      <c r="GK90" s="193"/>
      <c r="GL90" s="193"/>
      <c r="GM90" s="193"/>
      <c r="GN90" s="193"/>
      <c r="GO90" s="193"/>
      <c r="GP90" s="193"/>
      <c r="GQ90" s="193"/>
      <c r="GR90" s="193"/>
      <c r="GS90" s="193"/>
      <c r="GT90" s="193"/>
      <c r="GU90" s="193"/>
      <c r="GV90" s="193"/>
      <c r="GW90" s="193"/>
      <c r="GX90" s="193"/>
      <c r="GY90" s="193"/>
      <c r="GZ90" s="193"/>
      <c r="HA90" s="193"/>
      <c r="HB90" s="193"/>
      <c r="HC90" s="193"/>
      <c r="HD90" s="193"/>
      <c r="HE90" s="193"/>
      <c r="HF90" s="193"/>
      <c r="HG90" s="193"/>
      <c r="HH90" s="193"/>
      <c r="HI90" s="193"/>
      <c r="HJ90" s="193"/>
      <c r="HK90" s="193"/>
      <c r="HL90" s="193"/>
      <c r="HM90" s="193"/>
      <c r="HN90" s="193"/>
      <c r="HO90" s="193"/>
      <c r="HP90" s="193"/>
      <c r="HQ90" s="193"/>
      <c r="HR90" s="193"/>
      <c r="HS90" s="193"/>
      <c r="HT90" s="193"/>
      <c r="HU90" s="193"/>
      <c r="HV90" s="193"/>
      <c r="HW90" s="193"/>
      <c r="HX90" s="193"/>
      <c r="HY90" s="193"/>
      <c r="HZ90" s="193"/>
      <c r="IA90" s="193"/>
      <c r="IB90" s="193"/>
      <c r="IC90" s="193"/>
      <c r="ID90" s="193"/>
      <c r="IE90" s="193"/>
      <c r="IF90" s="193"/>
      <c r="IG90" s="193"/>
      <c r="IH90" s="193"/>
      <c r="II90" s="193"/>
      <c r="IJ90" s="193"/>
      <c r="IK90" s="193"/>
      <c r="IL90" s="193"/>
      <c r="IM90" s="193"/>
      <c r="IN90" s="193"/>
      <c r="IO90" s="193"/>
      <c r="IP90" s="193"/>
      <c r="IQ90" s="193"/>
      <c r="IR90" s="193"/>
      <c r="IS90" s="193"/>
      <c r="IT90" s="194"/>
    </row>
    <row r="91" customFormat="false" ht="19.5" hidden="false" customHeight="true" outlineLevel="0" collapsed="false">
      <c r="A91" s="179" t="s">
        <v>889</v>
      </c>
      <c r="B91" s="115" t="s">
        <v>890</v>
      </c>
      <c r="C91" s="165"/>
      <c r="D91" s="160" t="n">
        <v>30</v>
      </c>
      <c r="E91" s="165" t="n">
        <f aca="false">C91</f>
        <v>0</v>
      </c>
      <c r="F91" s="162" t="n">
        <f aca="false">F$7*AG91</f>
        <v>0</v>
      </c>
      <c r="G91" s="162" t="n">
        <f aca="false">G$7*AH91</f>
        <v>0</v>
      </c>
      <c r="H91" s="162" t="n">
        <f aca="false">H$7*AI91</f>
        <v>0</v>
      </c>
      <c r="I91" s="162" t="n">
        <f aca="false">I$7*AJ91</f>
        <v>0</v>
      </c>
      <c r="J91" s="162" t="n">
        <f aca="false">J$7*AK91</f>
        <v>0</v>
      </c>
      <c r="K91" s="163" t="n">
        <v>0</v>
      </c>
      <c r="L91" s="164" t="n">
        <v>0</v>
      </c>
      <c r="M91" s="165"/>
      <c r="N91" s="165"/>
      <c r="O91" s="165"/>
      <c r="P91" s="165"/>
      <c r="Q91" s="165"/>
      <c r="R91" s="165"/>
      <c r="S91" s="167" t="n">
        <v>2</v>
      </c>
      <c r="T91" s="165" t="n">
        <f aca="false">SUM(E91:R91)</f>
        <v>0</v>
      </c>
      <c r="U91" s="165" t="n">
        <f aca="false">IF(T91&lt;=0,0,IF(T91*1%&lt;=262680*8*1%,T91*1%,262680*8*1%))</f>
        <v>0</v>
      </c>
      <c r="V91" s="165" t="n">
        <f aca="false">IF(T91&lt;=0,0,IF(T91*1%&lt;=262680*8*1%,T91*1%,262680*8*1%))</f>
        <v>0</v>
      </c>
      <c r="W91" s="165" t="n">
        <f aca="false">T91-U91-V91</f>
        <v>0</v>
      </c>
      <c r="X91" s="165"/>
      <c r="Y91" s="169"/>
      <c r="Z91" s="165" t="n">
        <f aca="false">MAX(3000,0+MIN(MAX(0,W91-350000),50000)*5%+MIN(MAX(0,W91-400000),100000)*10%+MIN(MAX(0,W91-500000),100000)*15%+MAX(0,W91-600000)*20%-X91)</f>
        <v>3000</v>
      </c>
      <c r="AA91" s="169"/>
      <c r="AB91" s="165" t="n">
        <f aca="false">Y91+U91+V91+Z91+AA91</f>
        <v>3000</v>
      </c>
      <c r="AC91" s="169" t="n">
        <f aca="false">ROUND(FLOOR(T91-AB91,0.01),-2)</f>
        <v>-3000</v>
      </c>
      <c r="AD91" s="179" t="s">
        <v>200</v>
      </c>
      <c r="AE91" s="171"/>
      <c r="AF91" s="180"/>
      <c r="AG91" s="172" t="n">
        <v>0</v>
      </c>
      <c r="AH91" s="172" t="n">
        <v>0</v>
      </c>
      <c r="AI91" s="172" t="n">
        <v>0</v>
      </c>
      <c r="AJ91" s="172" t="n">
        <v>0</v>
      </c>
      <c r="AK91" s="172" t="n">
        <v>0</v>
      </c>
      <c r="AL91" s="247" t="s">
        <v>891</v>
      </c>
      <c r="AM91" s="247" t="s">
        <v>892</v>
      </c>
      <c r="AN91" s="173" t="s">
        <v>893</v>
      </c>
      <c r="AO91" s="241" t="s">
        <v>894</v>
      </c>
      <c r="AP91" s="242" t="s">
        <v>895</v>
      </c>
      <c r="AQ91" s="260" t="n">
        <v>44270</v>
      </c>
      <c r="AR91" s="174" t="s">
        <v>896</v>
      </c>
      <c r="AS91" s="179" t="n">
        <v>82</v>
      </c>
      <c r="AT91" s="112"/>
      <c r="AU91" s="112"/>
      <c r="AV91" s="112"/>
      <c r="AW91" s="112"/>
      <c r="AX91" s="112"/>
      <c r="AY91" s="112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3"/>
    </row>
    <row r="92" customFormat="false" ht="19.5" hidden="false" customHeight="true" outlineLevel="0" collapsed="false">
      <c r="A92" s="256" t="s">
        <v>897</v>
      </c>
      <c r="B92" s="115" t="s">
        <v>898</v>
      </c>
      <c r="C92" s="165"/>
      <c r="D92" s="160" t="n">
        <v>30</v>
      </c>
      <c r="E92" s="165" t="n">
        <f aca="false">C92</f>
        <v>0</v>
      </c>
      <c r="F92" s="162" t="n">
        <f aca="false">F$7*AG92</f>
        <v>0</v>
      </c>
      <c r="G92" s="162" t="n">
        <f aca="false">G$7*AH92</f>
        <v>0</v>
      </c>
      <c r="H92" s="162" t="n">
        <f aca="false">H$7*AI92</f>
        <v>0</v>
      </c>
      <c r="I92" s="162" t="n">
        <f aca="false">I$7*AJ92</f>
        <v>0</v>
      </c>
      <c r="J92" s="162" t="n">
        <f aca="false">J$7*AK92</f>
        <v>0</v>
      </c>
      <c r="K92" s="163" t="n">
        <v>0</v>
      </c>
      <c r="L92" s="164" t="n">
        <v>0</v>
      </c>
      <c r="M92" s="165"/>
      <c r="N92" s="165"/>
      <c r="O92" s="165"/>
      <c r="P92" s="165"/>
      <c r="Q92" s="165"/>
      <c r="R92" s="165"/>
      <c r="S92" s="167" t="n">
        <v>2</v>
      </c>
      <c r="T92" s="165" t="n">
        <f aca="false">SUM(E92:R92)</f>
        <v>0</v>
      </c>
      <c r="U92" s="165" t="n">
        <f aca="false">IF(T92&lt;=0,0,IF(T92*1%&lt;=262680*8*1%,T92*1%,262680*8*1%))</f>
        <v>0</v>
      </c>
      <c r="V92" s="165" t="n">
        <f aca="false">IF(T92&lt;=0,0,IF(T92*1%&lt;=262680*8*1%,T92*1%,262680*8*1%))</f>
        <v>0</v>
      </c>
      <c r="W92" s="165" t="n">
        <f aca="false">T92-U92-V92</f>
        <v>0</v>
      </c>
      <c r="X92" s="165"/>
      <c r="Y92" s="169"/>
      <c r="Z92" s="165" t="n">
        <f aca="false">MAX(3000,0+MIN(MAX(0,W92-350000),50000)*5%+MIN(MAX(0,W92-400000),100000)*10%+MIN(MAX(0,W92-500000),100000)*15%+MAX(0,W92-600000)*20%-X92)</f>
        <v>3000</v>
      </c>
      <c r="AA92" s="169"/>
      <c r="AB92" s="165" t="n">
        <f aca="false">Y92+U92+V92+Z92+AA92</f>
        <v>3000</v>
      </c>
      <c r="AC92" s="169" t="n">
        <f aca="false">ROUND(FLOOR(T92-AB92,0.01),-2)</f>
        <v>-3000</v>
      </c>
      <c r="AD92" s="179" t="s">
        <v>200</v>
      </c>
      <c r="AE92" s="171"/>
      <c r="AF92" s="180"/>
      <c r="AG92" s="172" t="n">
        <v>0</v>
      </c>
      <c r="AH92" s="172" t="n">
        <v>0</v>
      </c>
      <c r="AI92" s="172" t="n">
        <v>0</v>
      </c>
      <c r="AJ92" s="172" t="n">
        <v>0</v>
      </c>
      <c r="AK92" s="172" t="n">
        <v>0</v>
      </c>
      <c r="AL92" s="165" t="s">
        <v>899</v>
      </c>
      <c r="AM92" s="165" t="s">
        <v>900</v>
      </c>
      <c r="AN92" s="173" t="s">
        <v>901</v>
      </c>
      <c r="AO92" s="241" t="s">
        <v>902</v>
      </c>
      <c r="AP92" s="242" t="s">
        <v>903</v>
      </c>
      <c r="AQ92" s="260" t="n">
        <v>44270</v>
      </c>
      <c r="AR92" s="174" t="s">
        <v>904</v>
      </c>
      <c r="AS92" s="179" t="n">
        <v>83</v>
      </c>
      <c r="AT92" s="112"/>
      <c r="AU92" s="112"/>
      <c r="AV92" s="112"/>
      <c r="AW92" s="112"/>
      <c r="AX92" s="112"/>
      <c r="AY92" s="112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</row>
    <row r="93" customFormat="false" ht="19.5" hidden="false" customHeight="true" outlineLevel="0" collapsed="false">
      <c r="A93" s="179" t="s">
        <v>905</v>
      </c>
      <c r="B93" s="115" t="s">
        <v>906</v>
      </c>
      <c r="C93" s="165"/>
      <c r="D93" s="160" t="n">
        <v>30</v>
      </c>
      <c r="E93" s="165" t="n">
        <f aca="false">C93</f>
        <v>0</v>
      </c>
      <c r="F93" s="162" t="n">
        <f aca="false">F$7*AG93</f>
        <v>0</v>
      </c>
      <c r="G93" s="162" t="n">
        <f aca="false">G$7*AH93</f>
        <v>0</v>
      </c>
      <c r="H93" s="162" t="n">
        <f aca="false">H$7*AI93</f>
        <v>0</v>
      </c>
      <c r="I93" s="162" t="n">
        <f aca="false">I$7*AJ93</f>
        <v>0</v>
      </c>
      <c r="J93" s="162" t="n">
        <f aca="false">J$7*AK93</f>
        <v>0</v>
      </c>
      <c r="K93" s="163" t="n">
        <v>0</v>
      </c>
      <c r="L93" s="164" t="n">
        <v>0</v>
      </c>
      <c r="M93" s="165"/>
      <c r="N93" s="165"/>
      <c r="O93" s="165"/>
      <c r="P93" s="165"/>
      <c r="Q93" s="165"/>
      <c r="R93" s="165"/>
      <c r="S93" s="125"/>
      <c r="T93" s="165" t="n">
        <f aca="false">SUM(E93:R93)</f>
        <v>0</v>
      </c>
      <c r="U93" s="165" t="n">
        <f aca="false">IF(T93&lt;=0,0,IF(T93*1%&lt;=262680*8*1%,T93*1%,262680*8*1%))</f>
        <v>0</v>
      </c>
      <c r="V93" s="165" t="n">
        <f aca="false">IF(T93&lt;=0,0,IF(T93*1%&lt;=262680*8*1%,T93*1%,262680*8*1%))</f>
        <v>0</v>
      </c>
      <c r="W93" s="165" t="n">
        <f aca="false">T93-U93-V93</f>
        <v>0</v>
      </c>
      <c r="X93" s="165"/>
      <c r="Y93" s="169"/>
      <c r="Z93" s="165" t="n">
        <f aca="false">MAX(3000,0+MIN(MAX(0,W93-350000),50000)*5%+MIN(MAX(0,W93-400000),100000)*10%+MIN(MAX(0,W93-500000),100000)*15%+MAX(0,W93-600000)*20%-X93)</f>
        <v>3000</v>
      </c>
      <c r="AA93" s="169"/>
      <c r="AB93" s="165" t="n">
        <f aca="false">Y93+U93+V93+Z93+AA93</f>
        <v>3000</v>
      </c>
      <c r="AC93" s="169" t="n">
        <f aca="false">ROUND(FLOOR(T93-AB93,0.01),-2)</f>
        <v>-3000</v>
      </c>
      <c r="AD93" s="259" t="s">
        <v>230</v>
      </c>
      <c r="AE93" s="171"/>
      <c r="AF93" s="180"/>
      <c r="AG93" s="172" t="n">
        <v>0</v>
      </c>
      <c r="AH93" s="172" t="n">
        <v>0</v>
      </c>
      <c r="AI93" s="172" t="n">
        <v>0</v>
      </c>
      <c r="AJ93" s="172" t="n">
        <v>0</v>
      </c>
      <c r="AK93" s="172" t="n">
        <v>0</v>
      </c>
      <c r="AL93" s="166" t="s">
        <v>907</v>
      </c>
      <c r="AM93" s="166" t="s">
        <v>908</v>
      </c>
      <c r="AN93" s="173" t="s">
        <v>909</v>
      </c>
      <c r="AO93" s="241" t="s">
        <v>910</v>
      </c>
      <c r="AP93" s="242" t="s">
        <v>911</v>
      </c>
      <c r="AQ93" s="260" t="n">
        <v>44270</v>
      </c>
      <c r="AR93" s="174" t="s">
        <v>912</v>
      </c>
      <c r="AS93" s="179" t="n">
        <v>84</v>
      </c>
      <c r="AT93" s="112"/>
      <c r="AU93" s="112"/>
      <c r="AV93" s="112"/>
      <c r="AW93" s="112"/>
      <c r="AX93" s="112"/>
      <c r="AY93" s="112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  <c r="EL93" s="193"/>
      <c r="EM93" s="193"/>
      <c r="EN93" s="193"/>
      <c r="EO93" s="193"/>
      <c r="EP93" s="193"/>
      <c r="EQ93" s="193"/>
      <c r="ER93" s="193"/>
      <c r="ES93" s="193"/>
      <c r="ET93" s="193"/>
      <c r="EU93" s="193"/>
      <c r="EV93" s="193"/>
      <c r="EW93" s="193"/>
      <c r="EX93" s="193"/>
      <c r="EY93" s="193"/>
      <c r="EZ93" s="193"/>
      <c r="FA93" s="193"/>
      <c r="FB93" s="193"/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  <c r="FW93" s="193"/>
      <c r="FX93" s="193"/>
      <c r="FY93" s="193"/>
      <c r="FZ93" s="193"/>
      <c r="GA93" s="193"/>
      <c r="GB93" s="193"/>
      <c r="GC93" s="193"/>
      <c r="GD93" s="193"/>
      <c r="GE93" s="193"/>
      <c r="GF93" s="193"/>
      <c r="GG93" s="193"/>
      <c r="GH93" s="193"/>
      <c r="GI93" s="193"/>
      <c r="GJ93" s="193"/>
      <c r="GK93" s="193"/>
      <c r="GL93" s="193"/>
      <c r="GM93" s="193"/>
      <c r="GN93" s="193"/>
      <c r="GO93" s="193"/>
      <c r="GP93" s="193"/>
      <c r="GQ93" s="193"/>
      <c r="GR93" s="193"/>
      <c r="GS93" s="193"/>
      <c r="GT93" s="193"/>
      <c r="GU93" s="193"/>
      <c r="GV93" s="193"/>
      <c r="GW93" s="193"/>
      <c r="GX93" s="193"/>
      <c r="GY93" s="193"/>
      <c r="GZ93" s="193"/>
      <c r="HA93" s="193"/>
      <c r="HB93" s="193"/>
      <c r="HC93" s="193"/>
      <c r="HD93" s="193"/>
      <c r="HE93" s="193"/>
      <c r="HF93" s="193"/>
      <c r="HG93" s="193"/>
      <c r="HH93" s="193"/>
      <c r="HI93" s="193"/>
      <c r="HJ93" s="193"/>
      <c r="HK93" s="193"/>
      <c r="HL93" s="193"/>
      <c r="HM93" s="193"/>
      <c r="HN93" s="193"/>
      <c r="HO93" s="193"/>
      <c r="HP93" s="193"/>
      <c r="HQ93" s="193"/>
      <c r="HR93" s="193"/>
      <c r="HS93" s="193"/>
      <c r="HT93" s="193"/>
      <c r="HU93" s="193"/>
      <c r="HV93" s="193"/>
      <c r="HW93" s="193"/>
      <c r="HX93" s="193"/>
      <c r="HY93" s="193"/>
      <c r="HZ93" s="193"/>
      <c r="IA93" s="193"/>
      <c r="IB93" s="193"/>
      <c r="IC93" s="193"/>
      <c r="ID93" s="193"/>
      <c r="IE93" s="193"/>
      <c r="IF93" s="193"/>
      <c r="IG93" s="193"/>
      <c r="IH93" s="193"/>
      <c r="II93" s="193"/>
      <c r="IJ93" s="193"/>
      <c r="IK93" s="193"/>
      <c r="IL93" s="193"/>
      <c r="IM93" s="193"/>
      <c r="IN93" s="193"/>
      <c r="IO93" s="193"/>
      <c r="IP93" s="193"/>
      <c r="IQ93" s="193"/>
      <c r="IR93" s="193"/>
      <c r="IS93" s="193"/>
      <c r="IT93" s="194"/>
    </row>
    <row r="94" customFormat="false" ht="19.5" hidden="false" customHeight="true" outlineLevel="0" collapsed="false">
      <c r="A94" s="179" t="s">
        <v>913</v>
      </c>
      <c r="B94" s="115" t="s">
        <v>914</v>
      </c>
      <c r="C94" s="165"/>
      <c r="D94" s="160" t="n">
        <v>30</v>
      </c>
      <c r="E94" s="165" t="n">
        <f aca="false">C94</f>
        <v>0</v>
      </c>
      <c r="F94" s="162" t="n">
        <f aca="false">F$7*AG94</f>
        <v>0</v>
      </c>
      <c r="G94" s="162" t="n">
        <f aca="false">G$7*AH94</f>
        <v>0</v>
      </c>
      <c r="H94" s="162" t="n">
        <f aca="false">H$7*AI94</f>
        <v>0</v>
      </c>
      <c r="I94" s="162" t="n">
        <f aca="false">I$7*AJ94</f>
        <v>0</v>
      </c>
      <c r="J94" s="162" t="n">
        <f aca="false">J$7*AK94</f>
        <v>0</v>
      </c>
      <c r="K94" s="163" t="n">
        <v>0</v>
      </c>
      <c r="L94" s="164" t="n">
        <v>0</v>
      </c>
      <c r="M94" s="165"/>
      <c r="N94" s="243"/>
      <c r="O94" s="165"/>
      <c r="P94" s="165"/>
      <c r="Q94" s="165"/>
      <c r="R94" s="165"/>
      <c r="S94" s="125"/>
      <c r="T94" s="165" t="n">
        <f aca="false">SUM(E94:R94)</f>
        <v>0</v>
      </c>
      <c r="U94" s="165" t="n">
        <f aca="false">IF(T94&lt;=0,0,IF(T94*1%&lt;=262680*8*1%,T94*1%,262680*8*1%))</f>
        <v>0</v>
      </c>
      <c r="V94" s="165" t="n">
        <f aca="false">IF(T94&lt;=0,0,IF(T94*1%&lt;=262680*8*1%,T94*1%,262680*8*1%))</f>
        <v>0</v>
      </c>
      <c r="W94" s="165" t="n">
        <f aca="false">T94-U94-V94</f>
        <v>0</v>
      </c>
      <c r="X94" s="165"/>
      <c r="Y94" s="169"/>
      <c r="Z94" s="165" t="n">
        <f aca="false">MAX(3000,0+MIN(MAX(0,W94-350000),50000)*5%+MIN(MAX(0,W94-400000),100000)*10%+MIN(MAX(0,W94-500000),100000)*15%+MAX(0,W94-600000)*20%-X94)</f>
        <v>3000</v>
      </c>
      <c r="AA94" s="169"/>
      <c r="AB94" s="165" t="n">
        <f aca="false">Y94+U94+V94+Z94+AA94</f>
        <v>3000</v>
      </c>
      <c r="AC94" s="169" t="n">
        <f aca="false">ROUND(FLOOR(T94-AB94,0.01),-2)</f>
        <v>-3000</v>
      </c>
      <c r="AD94" s="179" t="s">
        <v>200</v>
      </c>
      <c r="AE94" s="171"/>
      <c r="AF94" s="180"/>
      <c r="AG94" s="172" t="n">
        <v>0</v>
      </c>
      <c r="AH94" s="172" t="n">
        <v>0</v>
      </c>
      <c r="AI94" s="172" t="n">
        <v>0</v>
      </c>
      <c r="AJ94" s="172" t="n">
        <v>0</v>
      </c>
      <c r="AK94" s="172" t="n">
        <v>0</v>
      </c>
      <c r="AL94" s="247" t="s">
        <v>915</v>
      </c>
      <c r="AM94" s="247" t="s">
        <v>916</v>
      </c>
      <c r="AN94" s="173" t="s">
        <v>917</v>
      </c>
      <c r="AO94" s="241" t="s">
        <v>918</v>
      </c>
      <c r="AP94" s="242" t="s">
        <v>919</v>
      </c>
      <c r="AQ94" s="260" t="n">
        <v>44270</v>
      </c>
      <c r="AR94" s="174" t="s">
        <v>920</v>
      </c>
      <c r="AS94" s="179" t="n">
        <v>85</v>
      </c>
      <c r="AT94" s="112"/>
      <c r="AU94" s="112"/>
      <c r="AV94" s="112"/>
      <c r="AW94" s="112"/>
      <c r="AX94" s="112"/>
      <c r="AY94" s="112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  <c r="EL94" s="193"/>
      <c r="EM94" s="193"/>
      <c r="EN94" s="193"/>
      <c r="EO94" s="193"/>
      <c r="EP94" s="193"/>
      <c r="EQ94" s="193"/>
      <c r="ER94" s="193"/>
      <c r="ES94" s="193"/>
      <c r="ET94" s="193"/>
      <c r="EU94" s="193"/>
      <c r="EV94" s="193"/>
      <c r="EW94" s="193"/>
      <c r="EX94" s="193"/>
      <c r="EY94" s="193"/>
      <c r="EZ94" s="193"/>
      <c r="FA94" s="193"/>
      <c r="FB94" s="193"/>
      <c r="FC94" s="193"/>
      <c r="FD94" s="193"/>
      <c r="FE94" s="193"/>
      <c r="FF94" s="193"/>
      <c r="FG94" s="193"/>
      <c r="FH94" s="193"/>
      <c r="FI94" s="193"/>
      <c r="FJ94" s="193"/>
      <c r="FK94" s="193"/>
      <c r="FL94" s="193"/>
      <c r="FM94" s="193"/>
      <c r="FN94" s="193"/>
      <c r="FO94" s="193"/>
      <c r="FP94" s="193"/>
      <c r="FQ94" s="193"/>
      <c r="FR94" s="193"/>
      <c r="FS94" s="193"/>
      <c r="FT94" s="193"/>
      <c r="FU94" s="193"/>
      <c r="FV94" s="193"/>
      <c r="FW94" s="193"/>
      <c r="FX94" s="193"/>
      <c r="FY94" s="193"/>
      <c r="FZ94" s="193"/>
      <c r="GA94" s="193"/>
      <c r="GB94" s="193"/>
      <c r="GC94" s="193"/>
      <c r="GD94" s="193"/>
      <c r="GE94" s="193"/>
      <c r="GF94" s="193"/>
      <c r="GG94" s="193"/>
      <c r="GH94" s="193"/>
      <c r="GI94" s="193"/>
      <c r="GJ94" s="193"/>
      <c r="GK94" s="193"/>
      <c r="GL94" s="193"/>
      <c r="GM94" s="193"/>
      <c r="GN94" s="193"/>
      <c r="GO94" s="193"/>
      <c r="GP94" s="193"/>
      <c r="GQ94" s="193"/>
      <c r="GR94" s="193"/>
      <c r="GS94" s="193"/>
      <c r="GT94" s="193"/>
      <c r="GU94" s="193"/>
      <c r="GV94" s="193"/>
      <c r="GW94" s="193"/>
      <c r="GX94" s="193"/>
      <c r="GY94" s="193"/>
      <c r="GZ94" s="193"/>
      <c r="HA94" s="193"/>
      <c r="HB94" s="193"/>
      <c r="HC94" s="193"/>
      <c r="HD94" s="193"/>
      <c r="HE94" s="193"/>
      <c r="HF94" s="193"/>
      <c r="HG94" s="193"/>
      <c r="HH94" s="193"/>
      <c r="HI94" s="193"/>
      <c r="HJ94" s="193"/>
      <c r="HK94" s="193"/>
      <c r="HL94" s="193"/>
      <c r="HM94" s="193"/>
      <c r="HN94" s="193"/>
      <c r="HO94" s="193"/>
      <c r="HP94" s="193"/>
      <c r="HQ94" s="193"/>
      <c r="HR94" s="193"/>
      <c r="HS94" s="193"/>
      <c r="HT94" s="193"/>
      <c r="HU94" s="193"/>
      <c r="HV94" s="193"/>
      <c r="HW94" s="193"/>
      <c r="HX94" s="193"/>
      <c r="HY94" s="193"/>
      <c r="HZ94" s="193"/>
      <c r="IA94" s="193"/>
      <c r="IB94" s="193"/>
      <c r="IC94" s="193"/>
      <c r="ID94" s="193"/>
      <c r="IE94" s="193"/>
      <c r="IF94" s="193"/>
      <c r="IG94" s="193"/>
      <c r="IH94" s="193"/>
      <c r="II94" s="193"/>
      <c r="IJ94" s="193"/>
      <c r="IK94" s="193"/>
      <c r="IL94" s="193"/>
      <c r="IM94" s="193"/>
      <c r="IN94" s="193"/>
      <c r="IO94" s="193"/>
      <c r="IP94" s="193"/>
      <c r="IQ94" s="193"/>
      <c r="IR94" s="193"/>
      <c r="IS94" s="193"/>
      <c r="IT94" s="194"/>
    </row>
    <row r="95" customFormat="false" ht="19.5" hidden="false" customHeight="true" outlineLevel="0" collapsed="false">
      <c r="A95" s="179" t="s">
        <v>921</v>
      </c>
      <c r="B95" s="115" t="s">
        <v>922</v>
      </c>
      <c r="C95" s="166"/>
      <c r="D95" s="160" t="n">
        <v>30</v>
      </c>
      <c r="E95" s="165" t="n">
        <f aca="false">C95</f>
        <v>0</v>
      </c>
      <c r="F95" s="162" t="n">
        <f aca="false">F$7*AG95</f>
        <v>0</v>
      </c>
      <c r="G95" s="162" t="n">
        <f aca="false">G$7*AH95</f>
        <v>0</v>
      </c>
      <c r="H95" s="162" t="n">
        <f aca="false">H$7*AI95</f>
        <v>0</v>
      </c>
      <c r="I95" s="162" t="n">
        <f aca="false">I$7*AJ95</f>
        <v>0</v>
      </c>
      <c r="J95" s="162" t="n">
        <f aca="false">J$7*AK95</f>
        <v>0</v>
      </c>
      <c r="K95" s="163" t="n">
        <v>0</v>
      </c>
      <c r="L95" s="164" t="n">
        <v>0</v>
      </c>
      <c r="M95" s="165"/>
      <c r="N95" s="165"/>
      <c r="O95" s="165"/>
      <c r="P95" s="165"/>
      <c r="Q95" s="166"/>
      <c r="R95" s="165"/>
      <c r="S95" s="125"/>
      <c r="T95" s="165" t="n">
        <f aca="false">SUM(E95:R95)</f>
        <v>0</v>
      </c>
      <c r="U95" s="165" t="n">
        <f aca="false">IF(T95&lt;=0,0,IF(T95*1%&lt;=262680*8*1%,T95*1%,262680*8*1%))</f>
        <v>0</v>
      </c>
      <c r="V95" s="165" t="n">
        <f aca="false">IF(T95&lt;=0,0,IF(T95*1%&lt;=262680*8*1%,T95*1%,262680*8*1%))</f>
        <v>0</v>
      </c>
      <c r="W95" s="165" t="n">
        <f aca="false">T95-U95-V95</f>
        <v>0</v>
      </c>
      <c r="X95" s="165"/>
      <c r="Y95" s="169"/>
      <c r="Z95" s="165" t="n">
        <f aca="false">MAX(3000,0+MIN(MAX(0,W95-350000),50000)*5%+MIN(MAX(0,W95-400000),100000)*10%+MIN(MAX(0,W95-500000),100000)*15%+MAX(0,W95-600000)*20%-X95)</f>
        <v>3000</v>
      </c>
      <c r="AA95" s="169"/>
      <c r="AB95" s="165" t="n">
        <f aca="false">Y95+U95+V95+Z95+AA95</f>
        <v>3000</v>
      </c>
      <c r="AC95" s="169" t="n">
        <f aca="false">ROUND(FLOOR(T95-AB95,0.01),-2)</f>
        <v>-3000</v>
      </c>
      <c r="AD95" s="259" t="s">
        <v>230</v>
      </c>
      <c r="AE95" s="171"/>
      <c r="AF95" s="180"/>
      <c r="AG95" s="172" t="n">
        <v>0</v>
      </c>
      <c r="AH95" s="172" t="n">
        <v>0</v>
      </c>
      <c r="AI95" s="172" t="n">
        <v>0</v>
      </c>
      <c r="AJ95" s="172" t="n">
        <v>0</v>
      </c>
      <c r="AK95" s="172" t="n">
        <v>0</v>
      </c>
      <c r="AL95" s="166" t="s">
        <v>923</v>
      </c>
      <c r="AM95" s="166" t="s">
        <v>924</v>
      </c>
      <c r="AN95" s="173" t="s">
        <v>925</v>
      </c>
      <c r="AO95" s="241" t="s">
        <v>926</v>
      </c>
      <c r="AP95" s="242" t="s">
        <v>927</v>
      </c>
      <c r="AQ95" s="260" t="n">
        <v>44270</v>
      </c>
      <c r="AR95" s="174" t="s">
        <v>928</v>
      </c>
      <c r="AS95" s="179" t="n">
        <v>86</v>
      </c>
      <c r="AT95" s="112"/>
      <c r="AU95" s="112"/>
      <c r="AV95" s="112"/>
      <c r="AW95" s="112"/>
      <c r="AX95" s="112"/>
      <c r="AY95" s="112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  <c r="EL95" s="193"/>
      <c r="EM95" s="193"/>
      <c r="EN95" s="193"/>
      <c r="EO95" s="193"/>
      <c r="EP95" s="193"/>
      <c r="EQ95" s="193"/>
      <c r="ER95" s="193"/>
      <c r="ES95" s="193"/>
      <c r="ET95" s="193"/>
      <c r="EU95" s="193"/>
      <c r="EV95" s="193"/>
      <c r="EW95" s="193"/>
      <c r="EX95" s="193"/>
      <c r="EY95" s="193"/>
      <c r="EZ95" s="193"/>
      <c r="FA95" s="193"/>
      <c r="FB95" s="193"/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  <c r="FW95" s="193"/>
      <c r="FX95" s="193"/>
      <c r="FY95" s="193"/>
      <c r="FZ95" s="193"/>
      <c r="GA95" s="193"/>
      <c r="GB95" s="193"/>
      <c r="GC95" s="193"/>
      <c r="GD95" s="193"/>
      <c r="GE95" s="193"/>
      <c r="GF95" s="193"/>
      <c r="GG95" s="193"/>
      <c r="GH95" s="193"/>
      <c r="GI95" s="193"/>
      <c r="GJ95" s="193"/>
      <c r="GK95" s="193"/>
      <c r="GL95" s="193"/>
      <c r="GM95" s="193"/>
      <c r="GN95" s="193"/>
      <c r="GO95" s="193"/>
      <c r="GP95" s="193"/>
      <c r="GQ95" s="193"/>
      <c r="GR95" s="193"/>
      <c r="GS95" s="193"/>
      <c r="GT95" s="193"/>
      <c r="GU95" s="193"/>
      <c r="GV95" s="193"/>
      <c r="GW95" s="193"/>
      <c r="GX95" s="193"/>
      <c r="GY95" s="193"/>
      <c r="GZ95" s="193"/>
      <c r="HA95" s="193"/>
      <c r="HB95" s="193"/>
      <c r="HC95" s="193"/>
      <c r="HD95" s="193"/>
      <c r="HE95" s="193"/>
      <c r="HF95" s="193"/>
      <c r="HG95" s="193"/>
      <c r="HH95" s="193"/>
      <c r="HI95" s="193"/>
      <c r="HJ95" s="193"/>
      <c r="HK95" s="193"/>
      <c r="HL95" s="193"/>
      <c r="HM95" s="193"/>
      <c r="HN95" s="193"/>
      <c r="HO95" s="193"/>
      <c r="HP95" s="193"/>
      <c r="HQ95" s="193"/>
      <c r="HR95" s="193"/>
      <c r="HS95" s="193"/>
      <c r="HT95" s="193"/>
      <c r="HU95" s="193"/>
      <c r="HV95" s="193"/>
      <c r="HW95" s="193"/>
      <c r="HX95" s="193"/>
      <c r="HY95" s="193"/>
      <c r="HZ95" s="193"/>
      <c r="IA95" s="193"/>
      <c r="IB95" s="193"/>
      <c r="IC95" s="193"/>
      <c r="ID95" s="193"/>
      <c r="IE95" s="193"/>
      <c r="IF95" s="193"/>
      <c r="IG95" s="193"/>
      <c r="IH95" s="193"/>
      <c r="II95" s="193"/>
      <c r="IJ95" s="193"/>
      <c r="IK95" s="193"/>
      <c r="IL95" s="193"/>
      <c r="IM95" s="193"/>
      <c r="IN95" s="193"/>
      <c r="IO95" s="193"/>
      <c r="IP95" s="193"/>
      <c r="IQ95" s="193"/>
      <c r="IR95" s="193"/>
      <c r="IS95" s="193"/>
      <c r="IT95" s="194"/>
    </row>
    <row r="96" customFormat="false" ht="19.5" hidden="false" customHeight="true" outlineLevel="0" collapsed="false">
      <c r="A96" s="246" t="s">
        <v>929</v>
      </c>
      <c r="B96" s="115" t="s">
        <v>930</v>
      </c>
      <c r="C96" s="266"/>
      <c r="D96" s="160" t="n">
        <v>30</v>
      </c>
      <c r="E96" s="165" t="n">
        <f aca="false">C96</f>
        <v>0</v>
      </c>
      <c r="F96" s="162" t="n">
        <f aca="false">F$7*AG96</f>
        <v>0</v>
      </c>
      <c r="G96" s="162" t="n">
        <f aca="false">G$7*AH96</f>
        <v>0</v>
      </c>
      <c r="H96" s="162" t="n">
        <f aca="false">H$7*AI96</f>
        <v>0</v>
      </c>
      <c r="I96" s="162" t="n">
        <f aca="false">I$7*AJ96</f>
        <v>0</v>
      </c>
      <c r="J96" s="162" t="n">
        <f aca="false">J$7*AK96</f>
        <v>0</v>
      </c>
      <c r="K96" s="163" t="n">
        <v>0</v>
      </c>
      <c r="L96" s="164" t="n">
        <v>0</v>
      </c>
      <c r="M96" s="165"/>
      <c r="N96" s="165"/>
      <c r="O96" s="165"/>
      <c r="P96" s="165"/>
      <c r="Q96" s="165"/>
      <c r="R96" s="165"/>
      <c r="S96" s="125"/>
      <c r="T96" s="165" t="n">
        <f aca="false">SUM(E96:R96)</f>
        <v>0</v>
      </c>
      <c r="U96" s="165" t="n">
        <f aca="false">IF(T96&lt;=0,0,IF(T96*1%&lt;=262680*8*1%,T96*1%,262680*8*1%))</f>
        <v>0</v>
      </c>
      <c r="V96" s="165" t="n">
        <f aca="false">IF(T96&lt;=0,0,IF(T96*1%&lt;=262680*8*1%,T96*1%,262680*8*1%))</f>
        <v>0</v>
      </c>
      <c r="W96" s="165" t="n">
        <f aca="false">T96-U96-V96</f>
        <v>0</v>
      </c>
      <c r="X96" s="165"/>
      <c r="Y96" s="169"/>
      <c r="Z96" s="165" t="n">
        <f aca="false">MAX(3000,0+MIN(MAX(0,W96-350000),50000)*5%+MIN(MAX(0,W96-400000),100000)*10%+MIN(MAX(0,W96-500000),100000)*15%+MAX(0,W96-600000)*20%-X96)</f>
        <v>3000</v>
      </c>
      <c r="AA96" s="169"/>
      <c r="AB96" s="165" t="n">
        <f aca="false">Y96+U96+V96+Z96+AA96</f>
        <v>3000</v>
      </c>
      <c r="AC96" s="169" t="n">
        <f aca="false">ROUND(FLOOR(T96-AB96,0.01),-2)</f>
        <v>-3000</v>
      </c>
      <c r="AD96" s="179" t="s">
        <v>200</v>
      </c>
      <c r="AE96" s="171"/>
      <c r="AF96" s="180"/>
      <c r="AG96" s="172" t="n">
        <v>0</v>
      </c>
      <c r="AH96" s="172" t="n">
        <v>0</v>
      </c>
      <c r="AI96" s="172" t="n">
        <v>0</v>
      </c>
      <c r="AJ96" s="172" t="n">
        <v>0</v>
      </c>
      <c r="AK96" s="172" t="n">
        <v>0</v>
      </c>
      <c r="AL96" s="247" t="s">
        <v>931</v>
      </c>
      <c r="AM96" s="247" t="s">
        <v>932</v>
      </c>
      <c r="AN96" s="173" t="s">
        <v>933</v>
      </c>
      <c r="AO96" s="241" t="s">
        <v>934</v>
      </c>
      <c r="AP96" s="242" t="s">
        <v>935</v>
      </c>
      <c r="AQ96" s="260" t="n">
        <v>44270</v>
      </c>
      <c r="AR96" s="174" t="s">
        <v>936</v>
      </c>
      <c r="AS96" s="179" t="n">
        <v>87</v>
      </c>
      <c r="AT96" s="112"/>
      <c r="AU96" s="112"/>
      <c r="AV96" s="112"/>
      <c r="AW96" s="112"/>
      <c r="AX96" s="112"/>
      <c r="AY96" s="112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  <c r="EL96" s="193"/>
      <c r="EM96" s="193"/>
      <c r="EN96" s="193"/>
      <c r="EO96" s="193"/>
      <c r="EP96" s="193"/>
      <c r="EQ96" s="193"/>
      <c r="ER96" s="193"/>
      <c r="ES96" s="193"/>
      <c r="ET96" s="193"/>
      <c r="EU96" s="193"/>
      <c r="EV96" s="193"/>
      <c r="EW96" s="193"/>
      <c r="EX96" s="193"/>
      <c r="EY96" s="193"/>
      <c r="EZ96" s="193"/>
      <c r="FA96" s="193"/>
      <c r="FB96" s="193"/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  <c r="FW96" s="193"/>
      <c r="FX96" s="193"/>
      <c r="FY96" s="193"/>
      <c r="FZ96" s="193"/>
      <c r="GA96" s="193"/>
      <c r="GB96" s="193"/>
      <c r="GC96" s="193"/>
      <c r="GD96" s="193"/>
      <c r="GE96" s="193"/>
      <c r="GF96" s="193"/>
      <c r="GG96" s="193"/>
      <c r="GH96" s="193"/>
      <c r="GI96" s="193"/>
      <c r="GJ96" s="193"/>
      <c r="GK96" s="193"/>
      <c r="GL96" s="193"/>
      <c r="GM96" s="193"/>
      <c r="GN96" s="193"/>
      <c r="GO96" s="193"/>
      <c r="GP96" s="193"/>
      <c r="GQ96" s="193"/>
      <c r="GR96" s="193"/>
      <c r="GS96" s="193"/>
      <c r="GT96" s="193"/>
      <c r="GU96" s="193"/>
      <c r="GV96" s="193"/>
      <c r="GW96" s="193"/>
      <c r="GX96" s="193"/>
      <c r="GY96" s="193"/>
      <c r="GZ96" s="193"/>
      <c r="HA96" s="193"/>
      <c r="HB96" s="193"/>
      <c r="HC96" s="193"/>
      <c r="HD96" s="193"/>
      <c r="HE96" s="193"/>
      <c r="HF96" s="193"/>
      <c r="HG96" s="193"/>
      <c r="HH96" s="193"/>
      <c r="HI96" s="193"/>
      <c r="HJ96" s="193"/>
      <c r="HK96" s="193"/>
      <c r="HL96" s="193"/>
      <c r="HM96" s="193"/>
      <c r="HN96" s="193"/>
      <c r="HO96" s="193"/>
      <c r="HP96" s="193"/>
      <c r="HQ96" s="193"/>
      <c r="HR96" s="193"/>
      <c r="HS96" s="193"/>
      <c r="HT96" s="193"/>
      <c r="HU96" s="193"/>
      <c r="HV96" s="193"/>
      <c r="HW96" s="193"/>
      <c r="HX96" s="193"/>
      <c r="HY96" s="193"/>
      <c r="HZ96" s="193"/>
      <c r="IA96" s="193"/>
      <c r="IB96" s="193"/>
      <c r="IC96" s="193"/>
      <c r="ID96" s="193"/>
      <c r="IE96" s="193"/>
      <c r="IF96" s="193"/>
      <c r="IG96" s="193"/>
      <c r="IH96" s="193"/>
      <c r="II96" s="193"/>
      <c r="IJ96" s="193"/>
      <c r="IK96" s="193"/>
      <c r="IL96" s="193"/>
      <c r="IM96" s="193"/>
      <c r="IN96" s="193"/>
      <c r="IO96" s="193"/>
      <c r="IP96" s="193"/>
      <c r="IQ96" s="193"/>
      <c r="IR96" s="193"/>
      <c r="IS96" s="193"/>
      <c r="IT96" s="193"/>
    </row>
    <row r="97" customFormat="false" ht="19.5" hidden="false" customHeight="true" outlineLevel="0" collapsed="false">
      <c r="A97" s="246" t="s">
        <v>937</v>
      </c>
      <c r="B97" s="115" t="s">
        <v>938</v>
      </c>
      <c r="C97" s="266"/>
      <c r="D97" s="160" t="n">
        <v>30</v>
      </c>
      <c r="E97" s="165" t="n">
        <f aca="false">C97</f>
        <v>0</v>
      </c>
      <c r="F97" s="162" t="n">
        <f aca="false">F$7*AG97</f>
        <v>0</v>
      </c>
      <c r="G97" s="162" t="n">
        <f aca="false">G$7*AH97</f>
        <v>0</v>
      </c>
      <c r="H97" s="162" t="n">
        <f aca="false">H$7*AI97</f>
        <v>0</v>
      </c>
      <c r="I97" s="162" t="n">
        <f aca="false">I$7*AJ97</f>
        <v>0</v>
      </c>
      <c r="J97" s="162" t="n">
        <f aca="false">J$7*AK97</f>
        <v>0</v>
      </c>
      <c r="K97" s="163" t="n">
        <v>0</v>
      </c>
      <c r="L97" s="164" t="n">
        <v>0</v>
      </c>
      <c r="M97" s="165"/>
      <c r="N97" s="243"/>
      <c r="O97" s="165"/>
      <c r="P97" s="165"/>
      <c r="Q97" s="165"/>
      <c r="R97" s="165"/>
      <c r="S97" s="125"/>
      <c r="T97" s="165" t="n">
        <f aca="false">SUM(E97:R97)</f>
        <v>0</v>
      </c>
      <c r="U97" s="165" t="n">
        <f aca="false">IF(T97&lt;=0,0,IF(T97*1%&lt;=262680*8*1%,T97*1%,262680*8*1%))</f>
        <v>0</v>
      </c>
      <c r="V97" s="165" t="n">
        <f aca="false">IF(T97&lt;=0,0,IF(T97*1%&lt;=262680*8*1%,T97*1%,262680*8*1%))</f>
        <v>0</v>
      </c>
      <c r="W97" s="165" t="n">
        <f aca="false">T97-U97-V97</f>
        <v>0</v>
      </c>
      <c r="X97" s="165"/>
      <c r="Y97" s="169"/>
      <c r="Z97" s="165" t="n">
        <f aca="false">MAX(3000,0+MIN(MAX(0,W97-350000),50000)*5%+MIN(MAX(0,W97-400000),100000)*10%+MIN(MAX(0,W97-500000),100000)*15%+MAX(0,W97-600000)*20%-X97)</f>
        <v>3000</v>
      </c>
      <c r="AA97" s="169"/>
      <c r="AB97" s="165" t="n">
        <f aca="false">Y97+U97+V97+Z97+AA97</f>
        <v>3000</v>
      </c>
      <c r="AC97" s="169" t="n">
        <f aca="false">ROUND(FLOOR(T97-AB97,0.01),-2)</f>
        <v>-3000</v>
      </c>
      <c r="AD97" s="179" t="s">
        <v>200</v>
      </c>
      <c r="AE97" s="171"/>
      <c r="AF97" s="180"/>
      <c r="AG97" s="172" t="n">
        <v>0</v>
      </c>
      <c r="AH97" s="172" t="n">
        <v>0</v>
      </c>
      <c r="AI97" s="172" t="n">
        <v>0</v>
      </c>
      <c r="AJ97" s="172" t="n">
        <v>0</v>
      </c>
      <c r="AK97" s="172" t="n">
        <v>0</v>
      </c>
      <c r="AL97" s="247" t="s">
        <v>939</v>
      </c>
      <c r="AM97" s="247" t="s">
        <v>940</v>
      </c>
      <c r="AN97" s="173" t="s">
        <v>941</v>
      </c>
      <c r="AO97" s="241" t="s">
        <v>942</v>
      </c>
      <c r="AP97" s="242" t="s">
        <v>943</v>
      </c>
      <c r="AQ97" s="260" t="n">
        <v>44270</v>
      </c>
      <c r="AR97" s="174" t="s">
        <v>944</v>
      </c>
      <c r="AS97" s="179" t="n">
        <v>88</v>
      </c>
      <c r="AT97" s="112"/>
      <c r="AU97" s="112"/>
      <c r="AV97" s="112"/>
      <c r="AW97" s="112"/>
      <c r="AX97" s="112"/>
      <c r="AY97" s="112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  <c r="IS97" s="196"/>
      <c r="IT97" s="194"/>
    </row>
    <row r="98" customFormat="false" ht="19.5" hidden="false" customHeight="true" outlineLevel="0" collapsed="false">
      <c r="A98" s="246" t="s">
        <v>945</v>
      </c>
      <c r="B98" s="115" t="s">
        <v>946</v>
      </c>
      <c r="C98" s="266"/>
      <c r="D98" s="160" t="n">
        <v>30</v>
      </c>
      <c r="E98" s="165" t="n">
        <f aca="false">C98</f>
        <v>0</v>
      </c>
      <c r="F98" s="162" t="n">
        <f aca="false">F$7*AG98</f>
        <v>0</v>
      </c>
      <c r="G98" s="162" t="n">
        <f aca="false">G$7*AH98</f>
        <v>0</v>
      </c>
      <c r="H98" s="162" t="n">
        <f aca="false">H$7*AI98</f>
        <v>0</v>
      </c>
      <c r="I98" s="162" t="n">
        <f aca="false">I$7*AJ98</f>
        <v>0</v>
      </c>
      <c r="J98" s="162" t="n">
        <f aca="false">J$7*AK98</f>
        <v>0</v>
      </c>
      <c r="K98" s="163" t="n">
        <v>0</v>
      </c>
      <c r="L98" s="164" t="n">
        <v>0</v>
      </c>
      <c r="M98" s="165"/>
      <c r="N98" s="165"/>
      <c r="O98" s="165"/>
      <c r="P98" s="165"/>
      <c r="Q98" s="165"/>
      <c r="R98" s="165"/>
      <c r="S98" s="125"/>
      <c r="T98" s="165" t="n">
        <f aca="false">SUM(E98:R98)</f>
        <v>0</v>
      </c>
      <c r="U98" s="165" t="n">
        <f aca="false">IF(T98&lt;=0,0,IF(T98*1%&lt;=262680*8*1%,T98*1%,262680*8*1%))</f>
        <v>0</v>
      </c>
      <c r="V98" s="165" t="n">
        <f aca="false">IF(T98&lt;=0,0,IF(T98*1%&lt;=262680*8*1%,T98*1%,262680*8*1%))</f>
        <v>0</v>
      </c>
      <c r="W98" s="165" t="n">
        <f aca="false">T98-U98-V98</f>
        <v>0</v>
      </c>
      <c r="X98" s="165"/>
      <c r="Y98" s="169"/>
      <c r="Z98" s="165" t="n">
        <f aca="false">MAX(3000,0+MIN(MAX(0,W98-350000),50000)*5%+MIN(MAX(0,W98-400000),100000)*10%+MIN(MAX(0,W98-500000),100000)*15%+MAX(0,W98-600000)*20%-X98)</f>
        <v>3000</v>
      </c>
      <c r="AA98" s="169"/>
      <c r="AB98" s="165" t="n">
        <f aca="false">Y98+U98+V98+Z98+AA98</f>
        <v>3000</v>
      </c>
      <c r="AC98" s="165" t="n">
        <f aca="false">ROUND(FLOOR(T98-AB98,0.01),-2)</f>
        <v>-3000</v>
      </c>
      <c r="AD98" s="165" t="s">
        <v>200</v>
      </c>
      <c r="AE98" s="171"/>
      <c r="AF98" s="180"/>
      <c r="AG98" s="172" t="n">
        <v>0</v>
      </c>
      <c r="AH98" s="172" t="n">
        <v>0</v>
      </c>
      <c r="AI98" s="172" t="n">
        <v>0</v>
      </c>
      <c r="AJ98" s="172" t="n">
        <v>0</v>
      </c>
      <c r="AK98" s="172" t="n">
        <v>0</v>
      </c>
      <c r="AL98" s="247" t="s">
        <v>947</v>
      </c>
      <c r="AM98" s="247" t="s">
        <v>948</v>
      </c>
      <c r="AN98" s="173" t="s">
        <v>949</v>
      </c>
      <c r="AO98" s="241" t="s">
        <v>950</v>
      </c>
      <c r="AP98" s="242" t="s">
        <v>951</v>
      </c>
      <c r="AQ98" s="260" t="n">
        <v>44270</v>
      </c>
      <c r="AR98" s="174" t="s">
        <v>952</v>
      </c>
      <c r="AS98" s="179" t="n">
        <v>89</v>
      </c>
      <c r="AT98" s="112"/>
      <c r="AU98" s="112"/>
      <c r="AV98" s="112"/>
      <c r="AW98" s="112"/>
      <c r="AX98" s="112"/>
      <c r="AY98" s="112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  <c r="CI98" s="193"/>
      <c r="CJ98" s="193"/>
      <c r="CK98" s="193"/>
      <c r="CL98" s="193"/>
      <c r="CM98" s="193"/>
      <c r="CN98" s="193"/>
      <c r="CO98" s="193"/>
      <c r="CP98" s="193"/>
      <c r="CQ98" s="193"/>
      <c r="CR98" s="193"/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3"/>
      <c r="DL98" s="193"/>
      <c r="DM98" s="193"/>
      <c r="DN98" s="193"/>
      <c r="DO98" s="193"/>
      <c r="DP98" s="193"/>
      <c r="DQ98" s="193"/>
      <c r="DR98" s="193"/>
      <c r="DS98" s="193"/>
      <c r="DT98" s="193"/>
      <c r="DU98" s="193"/>
      <c r="DV98" s="193"/>
      <c r="DW98" s="193"/>
      <c r="DX98" s="193"/>
      <c r="DY98" s="193"/>
      <c r="DZ98" s="193"/>
      <c r="EA98" s="193"/>
      <c r="EB98" s="193"/>
      <c r="EC98" s="193"/>
      <c r="ED98" s="193"/>
      <c r="EE98" s="193"/>
      <c r="EF98" s="193"/>
      <c r="EG98" s="193"/>
      <c r="EH98" s="193"/>
      <c r="EI98" s="193"/>
      <c r="EJ98" s="193"/>
      <c r="EK98" s="193"/>
      <c r="EL98" s="193"/>
      <c r="EM98" s="193"/>
      <c r="EN98" s="193"/>
      <c r="EO98" s="193"/>
      <c r="EP98" s="193"/>
      <c r="EQ98" s="193"/>
      <c r="ER98" s="193"/>
      <c r="ES98" s="193"/>
      <c r="ET98" s="193"/>
      <c r="EU98" s="193"/>
      <c r="EV98" s="193"/>
      <c r="EW98" s="193"/>
      <c r="EX98" s="193"/>
      <c r="EY98" s="193"/>
      <c r="EZ98" s="193"/>
      <c r="FA98" s="193"/>
      <c r="FB98" s="193"/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  <c r="FW98" s="193"/>
      <c r="FX98" s="193"/>
      <c r="FY98" s="193"/>
      <c r="FZ98" s="193"/>
      <c r="GA98" s="193"/>
      <c r="GB98" s="193"/>
      <c r="GC98" s="193"/>
      <c r="GD98" s="193"/>
      <c r="GE98" s="193"/>
      <c r="GF98" s="193"/>
      <c r="GG98" s="193"/>
      <c r="GH98" s="193"/>
      <c r="GI98" s="193"/>
      <c r="GJ98" s="193"/>
      <c r="GK98" s="193"/>
      <c r="GL98" s="193"/>
      <c r="GM98" s="193"/>
      <c r="GN98" s="193"/>
      <c r="GO98" s="193"/>
      <c r="GP98" s="193"/>
      <c r="GQ98" s="193"/>
      <c r="GR98" s="193"/>
      <c r="GS98" s="193"/>
      <c r="GT98" s="193"/>
      <c r="GU98" s="193"/>
      <c r="GV98" s="193"/>
      <c r="GW98" s="193"/>
      <c r="GX98" s="193"/>
      <c r="GY98" s="193"/>
      <c r="GZ98" s="193"/>
      <c r="HA98" s="193"/>
      <c r="HB98" s="193"/>
      <c r="HC98" s="193"/>
      <c r="HD98" s="193"/>
      <c r="HE98" s="193"/>
      <c r="HF98" s="193"/>
      <c r="HG98" s="193"/>
      <c r="HH98" s="193"/>
      <c r="HI98" s="193"/>
      <c r="HJ98" s="193"/>
      <c r="HK98" s="193"/>
      <c r="HL98" s="193"/>
      <c r="HM98" s="193"/>
      <c r="HN98" s="193"/>
      <c r="HO98" s="193"/>
      <c r="HP98" s="193"/>
      <c r="HQ98" s="193"/>
      <c r="HR98" s="193"/>
      <c r="HS98" s="193"/>
      <c r="HT98" s="193"/>
      <c r="HU98" s="193"/>
      <c r="HV98" s="193"/>
      <c r="HW98" s="193"/>
      <c r="HX98" s="193"/>
      <c r="HY98" s="193"/>
      <c r="HZ98" s="193"/>
      <c r="IA98" s="193"/>
      <c r="IB98" s="193"/>
      <c r="IC98" s="193"/>
      <c r="ID98" s="193"/>
      <c r="IE98" s="193"/>
      <c r="IF98" s="193"/>
      <c r="IG98" s="193"/>
      <c r="IH98" s="193"/>
      <c r="II98" s="193"/>
      <c r="IJ98" s="193"/>
      <c r="IK98" s="193"/>
      <c r="IL98" s="193"/>
      <c r="IM98" s="193"/>
      <c r="IN98" s="193"/>
      <c r="IO98" s="193"/>
      <c r="IP98" s="193"/>
      <c r="IQ98" s="193"/>
      <c r="IR98" s="193"/>
      <c r="IS98" s="193"/>
      <c r="IT98" s="193"/>
    </row>
    <row r="99" customFormat="false" ht="19.5" hidden="false" customHeight="true" outlineLevel="0" collapsed="false">
      <c r="A99" s="179" t="s">
        <v>953</v>
      </c>
      <c r="B99" s="115" t="s">
        <v>954</v>
      </c>
      <c r="C99" s="165"/>
      <c r="D99" s="160" t="n">
        <v>30</v>
      </c>
      <c r="E99" s="165" t="n">
        <f aca="false">C99</f>
        <v>0</v>
      </c>
      <c r="F99" s="162" t="n">
        <f aca="false">F$7*AG99</f>
        <v>0</v>
      </c>
      <c r="G99" s="162" t="n">
        <f aca="false">G$7*AH99</f>
        <v>0</v>
      </c>
      <c r="H99" s="162" t="n">
        <f aca="false">H$7*AI99</f>
        <v>0</v>
      </c>
      <c r="I99" s="162" t="n">
        <f aca="false">I$7*AJ99</f>
        <v>0</v>
      </c>
      <c r="J99" s="162" t="n">
        <f aca="false">J$7*AK99</f>
        <v>0</v>
      </c>
      <c r="K99" s="163" t="n">
        <v>0</v>
      </c>
      <c r="L99" s="164" t="n">
        <v>0</v>
      </c>
      <c r="M99" s="162"/>
      <c r="N99" s="165"/>
      <c r="O99" s="165"/>
      <c r="P99" s="165"/>
      <c r="Q99" s="165"/>
      <c r="R99" s="267"/>
      <c r="S99" s="117"/>
      <c r="T99" s="165" t="n">
        <f aca="false">SUM(E99:R99)</f>
        <v>0</v>
      </c>
      <c r="U99" s="165" t="n">
        <f aca="false">IF(T99&lt;=0,0,IF(T99*1%&lt;=262680*8*1%,T99*1%,262680*8*1%))</f>
        <v>0</v>
      </c>
      <c r="V99" s="165" t="n">
        <f aca="false">IF(T99&lt;=0,0,IF(T99*1%&lt;=262680*8*1%,T99*1%,262680*8*1%))</f>
        <v>0</v>
      </c>
      <c r="W99" s="165" t="n">
        <f aca="false">T99-U99-V99</f>
        <v>0</v>
      </c>
      <c r="X99" s="165"/>
      <c r="Y99" s="268"/>
      <c r="Z99" s="165" t="n">
        <f aca="false">MAX(3000,0+MIN(MAX(0,W99-350000),50000)*5%+MIN(MAX(0,W99-400000),100000)*10%+MIN(MAX(0,W99-500000),100000)*15%+MAX(0,W99-600000)*20%-X99)</f>
        <v>3000</v>
      </c>
      <c r="AA99" s="269"/>
      <c r="AB99" s="165" t="n">
        <f aca="false">Y99+U99+V99+Z99+AA99</f>
        <v>3000</v>
      </c>
      <c r="AC99" s="169" t="n">
        <f aca="false">ROUND(FLOOR(T99-AB99,0.01),-2)</f>
        <v>-3000</v>
      </c>
      <c r="AD99" s="165" t="s">
        <v>200</v>
      </c>
      <c r="AE99" s="171"/>
      <c r="AF99" s="180"/>
      <c r="AG99" s="172" t="n">
        <v>0</v>
      </c>
      <c r="AH99" s="172" t="n">
        <v>0</v>
      </c>
      <c r="AI99" s="172" t="n">
        <v>0</v>
      </c>
      <c r="AJ99" s="172" t="n">
        <v>0</v>
      </c>
      <c r="AK99" s="172" t="n">
        <v>0</v>
      </c>
      <c r="AL99" s="165" t="s">
        <v>955</v>
      </c>
      <c r="AM99" s="165" t="s">
        <v>956</v>
      </c>
      <c r="AN99" s="173" t="s">
        <v>957</v>
      </c>
      <c r="AO99" s="241" t="s">
        <v>958</v>
      </c>
      <c r="AP99" s="242" t="s">
        <v>959</v>
      </c>
      <c r="AQ99" s="260" t="n">
        <v>44270</v>
      </c>
      <c r="AR99" s="174" t="s">
        <v>960</v>
      </c>
      <c r="AS99" s="179" t="n">
        <v>90</v>
      </c>
      <c r="AT99" s="112"/>
      <c r="AU99" s="112"/>
      <c r="AV99" s="112"/>
      <c r="AW99" s="112"/>
      <c r="AX99" s="112"/>
      <c r="AY99" s="112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  <c r="CI99" s="193"/>
      <c r="CJ99" s="193"/>
      <c r="CK99" s="193"/>
      <c r="CL99" s="193"/>
      <c r="CM99" s="193"/>
      <c r="CN99" s="193"/>
      <c r="CO99" s="193"/>
      <c r="CP99" s="193"/>
      <c r="CQ99" s="193"/>
      <c r="CR99" s="193"/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3"/>
      <c r="DL99" s="193"/>
      <c r="DM99" s="193"/>
      <c r="DN99" s="193"/>
      <c r="DO99" s="193"/>
      <c r="DP99" s="193"/>
      <c r="DQ99" s="193"/>
      <c r="DR99" s="193"/>
      <c r="DS99" s="193"/>
      <c r="DT99" s="193"/>
      <c r="DU99" s="193"/>
      <c r="DV99" s="193"/>
      <c r="DW99" s="193"/>
      <c r="DX99" s="193"/>
      <c r="DY99" s="193"/>
      <c r="DZ99" s="193"/>
      <c r="EA99" s="193"/>
      <c r="EB99" s="193"/>
      <c r="EC99" s="193"/>
      <c r="ED99" s="193"/>
      <c r="EE99" s="193"/>
      <c r="EF99" s="193"/>
      <c r="EG99" s="193"/>
      <c r="EH99" s="193"/>
      <c r="EI99" s="193"/>
      <c r="EJ99" s="193"/>
      <c r="EK99" s="193"/>
      <c r="EL99" s="193"/>
      <c r="EM99" s="193"/>
      <c r="EN99" s="193"/>
      <c r="EO99" s="193"/>
      <c r="EP99" s="193"/>
      <c r="EQ99" s="193"/>
      <c r="ER99" s="193"/>
      <c r="ES99" s="193"/>
      <c r="ET99" s="193"/>
      <c r="EU99" s="193"/>
      <c r="EV99" s="193"/>
      <c r="EW99" s="193"/>
      <c r="EX99" s="193"/>
      <c r="EY99" s="193"/>
      <c r="EZ99" s="193"/>
      <c r="FA99" s="193"/>
      <c r="FB99" s="193"/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  <c r="FW99" s="193"/>
      <c r="FX99" s="193"/>
      <c r="FY99" s="193"/>
      <c r="FZ99" s="193"/>
      <c r="GA99" s="193"/>
      <c r="GB99" s="193"/>
      <c r="GC99" s="193"/>
      <c r="GD99" s="193"/>
      <c r="GE99" s="193"/>
      <c r="GF99" s="193"/>
      <c r="GG99" s="193"/>
      <c r="GH99" s="193"/>
      <c r="GI99" s="193"/>
      <c r="GJ99" s="193"/>
      <c r="GK99" s="193"/>
      <c r="GL99" s="193"/>
      <c r="GM99" s="193"/>
      <c r="GN99" s="193"/>
      <c r="GO99" s="193"/>
      <c r="GP99" s="193"/>
      <c r="GQ99" s="193"/>
      <c r="GR99" s="193"/>
      <c r="GS99" s="193"/>
      <c r="GT99" s="193"/>
      <c r="GU99" s="193"/>
      <c r="GV99" s="193"/>
      <c r="GW99" s="193"/>
      <c r="GX99" s="193"/>
      <c r="GY99" s="193"/>
      <c r="GZ99" s="193"/>
      <c r="HA99" s="193"/>
      <c r="HB99" s="193"/>
      <c r="HC99" s="193"/>
      <c r="HD99" s="193"/>
      <c r="HE99" s="193"/>
      <c r="HF99" s="193"/>
      <c r="HG99" s="193"/>
      <c r="HH99" s="193"/>
      <c r="HI99" s="193"/>
      <c r="HJ99" s="193"/>
      <c r="HK99" s="193"/>
      <c r="HL99" s="193"/>
      <c r="HM99" s="193"/>
      <c r="HN99" s="193"/>
      <c r="HO99" s="193"/>
      <c r="HP99" s="193"/>
      <c r="HQ99" s="193"/>
      <c r="HR99" s="193"/>
      <c r="HS99" s="193"/>
      <c r="HT99" s="193"/>
      <c r="HU99" s="193"/>
      <c r="HV99" s="193"/>
      <c r="HW99" s="193"/>
      <c r="HX99" s="193"/>
      <c r="HY99" s="193"/>
      <c r="HZ99" s="193"/>
      <c r="IA99" s="193"/>
      <c r="IB99" s="193"/>
      <c r="IC99" s="193"/>
      <c r="ID99" s="193"/>
      <c r="IE99" s="193"/>
      <c r="IF99" s="193"/>
      <c r="IG99" s="193"/>
      <c r="IH99" s="193"/>
      <c r="II99" s="193"/>
      <c r="IJ99" s="193"/>
      <c r="IK99" s="193"/>
      <c r="IL99" s="193"/>
      <c r="IM99" s="193"/>
      <c r="IN99" s="193"/>
      <c r="IO99" s="193"/>
      <c r="IP99" s="193"/>
      <c r="IQ99" s="193"/>
      <c r="IR99" s="193"/>
      <c r="IS99" s="193"/>
      <c r="IT99" s="194"/>
    </row>
    <row r="100" customFormat="false" ht="19.5" hidden="false" customHeight="true" outlineLevel="0" collapsed="false">
      <c r="A100" s="179" t="s">
        <v>961</v>
      </c>
      <c r="B100" s="115" t="s">
        <v>962</v>
      </c>
      <c r="C100" s="165"/>
      <c r="D100" s="160" t="n">
        <v>30</v>
      </c>
      <c r="E100" s="165" t="n">
        <f aca="false">C100</f>
        <v>0</v>
      </c>
      <c r="F100" s="162" t="n">
        <f aca="false">F$7*AG100</f>
        <v>0</v>
      </c>
      <c r="G100" s="162" t="n">
        <f aca="false">G$7*AH100</f>
        <v>0</v>
      </c>
      <c r="H100" s="162" t="n">
        <f aca="false">H$7*AI100</f>
        <v>0</v>
      </c>
      <c r="I100" s="162" t="n">
        <f aca="false">I$7*AJ100</f>
        <v>0</v>
      </c>
      <c r="J100" s="162" t="n">
        <f aca="false">J$7*AK100</f>
        <v>0</v>
      </c>
      <c r="K100" s="163" t="n">
        <v>0</v>
      </c>
      <c r="L100" s="164" t="n">
        <v>0</v>
      </c>
      <c r="M100" s="162"/>
      <c r="N100" s="165"/>
      <c r="O100" s="165"/>
      <c r="P100" s="165"/>
      <c r="Q100" s="165"/>
      <c r="R100" s="267"/>
      <c r="S100" s="117"/>
      <c r="T100" s="165" t="n">
        <f aca="false">SUM(E100:R100)</f>
        <v>0</v>
      </c>
      <c r="U100" s="165" t="n">
        <f aca="false">IF(T100&lt;=0,0,IF(T100*1%&lt;=262680*8*1%,T100*1%,262680*8*1%))</f>
        <v>0</v>
      </c>
      <c r="V100" s="165" t="n">
        <f aca="false">IF(T100&lt;=0,0,IF(T100*1%&lt;=262680*8*1%,T100*1%,262680*8*1%))</f>
        <v>0</v>
      </c>
      <c r="W100" s="165" t="n">
        <f aca="false">T100-U100-V100</f>
        <v>0</v>
      </c>
      <c r="X100" s="165"/>
      <c r="Y100" s="268"/>
      <c r="Z100" s="165" t="n">
        <f aca="false">MAX(3000,0+MIN(MAX(0,W100-350000),50000)*5%+MIN(MAX(0,W100-400000),100000)*10%+MIN(MAX(0,W100-500000),100000)*15%+MAX(0,W100-600000)*20%-X100)</f>
        <v>3000</v>
      </c>
      <c r="AA100" s="269"/>
      <c r="AB100" s="165" t="n">
        <f aca="false">Y100+U100+V100+Z100+AA100</f>
        <v>3000</v>
      </c>
      <c r="AC100" s="169" t="n">
        <f aca="false">ROUND(FLOOR(T100-AB100,0.01),-2)</f>
        <v>-3000</v>
      </c>
      <c r="AD100" s="179" t="s">
        <v>200</v>
      </c>
      <c r="AE100" s="171"/>
      <c r="AF100" s="180"/>
      <c r="AG100" s="172" t="n">
        <v>0</v>
      </c>
      <c r="AH100" s="172" t="n">
        <v>0</v>
      </c>
      <c r="AI100" s="172" t="n">
        <v>0</v>
      </c>
      <c r="AJ100" s="172" t="n">
        <v>0</v>
      </c>
      <c r="AK100" s="172" t="n">
        <v>0</v>
      </c>
      <c r="AL100" s="247" t="s">
        <v>963</v>
      </c>
      <c r="AM100" s="247" t="s">
        <v>964</v>
      </c>
      <c r="AN100" s="173" t="s">
        <v>965</v>
      </c>
      <c r="AO100" s="241" t="s">
        <v>966</v>
      </c>
      <c r="AP100" s="242" t="s">
        <v>967</v>
      </c>
      <c r="AQ100" s="260" t="n">
        <v>44501</v>
      </c>
      <c r="AR100" s="174" t="s">
        <v>968</v>
      </c>
      <c r="AS100" s="179" t="n">
        <v>91</v>
      </c>
      <c r="AT100" s="112"/>
      <c r="AU100" s="112"/>
      <c r="AV100" s="112"/>
      <c r="AW100" s="112"/>
      <c r="AX100" s="112"/>
      <c r="AY100" s="112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194"/>
      <c r="EU100" s="194"/>
      <c r="EV100" s="194"/>
      <c r="EW100" s="194"/>
      <c r="EX100" s="194"/>
      <c r="EY100" s="194"/>
      <c r="EZ100" s="194"/>
      <c r="FA100" s="194"/>
      <c r="FB100" s="194"/>
      <c r="FC100" s="194"/>
      <c r="FD100" s="194"/>
      <c r="FE100" s="194"/>
      <c r="FF100" s="194"/>
      <c r="FG100" s="194"/>
      <c r="FH100" s="194"/>
      <c r="FI100" s="194"/>
      <c r="FJ100" s="194"/>
      <c r="FK100" s="194"/>
      <c r="FL100" s="194"/>
      <c r="FM100" s="194"/>
      <c r="FN100" s="194"/>
      <c r="FO100" s="194"/>
      <c r="FP100" s="194"/>
      <c r="FQ100" s="194"/>
      <c r="FR100" s="194"/>
      <c r="FS100" s="194"/>
      <c r="FT100" s="194"/>
      <c r="FU100" s="194"/>
      <c r="FV100" s="194"/>
      <c r="FW100" s="194"/>
      <c r="FX100" s="194"/>
      <c r="FY100" s="194"/>
      <c r="FZ100" s="194"/>
      <c r="GA100" s="194"/>
      <c r="GB100" s="194"/>
      <c r="GC100" s="194"/>
      <c r="GD100" s="194"/>
      <c r="GE100" s="194"/>
      <c r="GF100" s="194"/>
      <c r="GG100" s="194"/>
      <c r="GH100" s="194"/>
      <c r="GI100" s="194"/>
      <c r="GJ100" s="194"/>
      <c r="GK100" s="194"/>
      <c r="GL100" s="194"/>
      <c r="GM100" s="194"/>
      <c r="GN100" s="194"/>
      <c r="GO100" s="194"/>
      <c r="GP100" s="194"/>
      <c r="GQ100" s="194"/>
      <c r="GR100" s="194"/>
      <c r="GS100" s="194"/>
      <c r="GT100" s="194"/>
      <c r="GU100" s="194"/>
      <c r="GV100" s="194"/>
      <c r="GW100" s="194"/>
      <c r="GX100" s="194"/>
      <c r="GY100" s="194"/>
      <c r="GZ100" s="194"/>
      <c r="HA100" s="194"/>
      <c r="HB100" s="194"/>
      <c r="HC100" s="194"/>
      <c r="HD100" s="194"/>
      <c r="HE100" s="194"/>
      <c r="HF100" s="194"/>
      <c r="HG100" s="194"/>
      <c r="HH100" s="194"/>
      <c r="HI100" s="194"/>
      <c r="HJ100" s="194"/>
      <c r="HK100" s="194"/>
      <c r="HL100" s="194"/>
      <c r="HM100" s="194"/>
      <c r="HN100" s="194"/>
      <c r="HO100" s="194"/>
      <c r="HP100" s="194"/>
      <c r="HQ100" s="194"/>
      <c r="HR100" s="194"/>
      <c r="HS100" s="194"/>
      <c r="HT100" s="194"/>
      <c r="HU100" s="194"/>
      <c r="HV100" s="194"/>
      <c r="HW100" s="194"/>
      <c r="HX100" s="194"/>
      <c r="HY100" s="194"/>
      <c r="HZ100" s="194"/>
      <c r="IA100" s="194"/>
      <c r="IB100" s="194"/>
      <c r="IC100" s="194"/>
      <c r="ID100" s="194"/>
      <c r="IE100" s="194"/>
      <c r="IF100" s="194"/>
      <c r="IG100" s="194"/>
      <c r="IH100" s="194"/>
      <c r="II100" s="194"/>
      <c r="IJ100" s="194"/>
      <c r="IK100" s="194"/>
      <c r="IL100" s="194"/>
      <c r="IM100" s="194"/>
      <c r="IN100" s="194"/>
      <c r="IO100" s="194"/>
      <c r="IP100" s="194"/>
      <c r="IQ100" s="194"/>
      <c r="IR100" s="194"/>
      <c r="IS100" s="194"/>
      <c r="IT100" s="194"/>
    </row>
    <row r="101" customFormat="false" ht="19.5" hidden="false" customHeight="true" outlineLevel="0" collapsed="false">
      <c r="A101" s="179" t="s">
        <v>969</v>
      </c>
      <c r="B101" s="115" t="s">
        <v>970</v>
      </c>
      <c r="C101" s="165"/>
      <c r="D101" s="160" t="n">
        <v>30</v>
      </c>
      <c r="E101" s="165" t="n">
        <f aca="false">C101</f>
        <v>0</v>
      </c>
      <c r="F101" s="162" t="n">
        <f aca="false">F$7*AG101</f>
        <v>0</v>
      </c>
      <c r="G101" s="162" t="n">
        <f aca="false">G$7*AH101</f>
        <v>0</v>
      </c>
      <c r="H101" s="162" t="n">
        <f aca="false">H$7*AI101</f>
        <v>0</v>
      </c>
      <c r="I101" s="162" t="n">
        <f aca="false">I$7*AJ101</f>
        <v>0</v>
      </c>
      <c r="J101" s="162" t="n">
        <f aca="false">J$7*AK101</f>
        <v>0</v>
      </c>
      <c r="K101" s="163" t="n">
        <v>0</v>
      </c>
      <c r="L101" s="164" t="n">
        <v>0</v>
      </c>
      <c r="M101" s="162"/>
      <c r="N101" s="162"/>
      <c r="O101" s="165"/>
      <c r="P101" s="165"/>
      <c r="Q101" s="165"/>
      <c r="R101" s="267"/>
      <c r="S101" s="117"/>
      <c r="T101" s="165" t="n">
        <f aca="false">SUM(E101:R101)</f>
        <v>0</v>
      </c>
      <c r="U101" s="165" t="n">
        <f aca="false">IF(T101&lt;=0,0,IF(T101*1%&lt;=262680*8*1%,T101*1%,262680*8*1%))</f>
        <v>0</v>
      </c>
      <c r="V101" s="165" t="n">
        <f aca="false">IF(T101&lt;=0,0,IF(T101*1%&lt;=262680*8*1%,T101*1%,262680*8*1%))</f>
        <v>0</v>
      </c>
      <c r="W101" s="165" t="n">
        <f aca="false">T101-U101-V101</f>
        <v>0</v>
      </c>
      <c r="X101" s="165"/>
      <c r="Y101" s="268"/>
      <c r="Z101" s="165" t="n">
        <f aca="false">MAX(3000,0+MIN(MAX(0,W101-350000),50000)*5%+MIN(MAX(0,W101-400000),100000)*10%+MIN(MAX(0,W101-500000),100000)*15%+MAX(0,W101-600000)*20%-X101)</f>
        <v>3000</v>
      </c>
      <c r="AA101" s="269"/>
      <c r="AB101" s="165" t="n">
        <f aca="false">Y101+U101+V101+Z101+AA101</f>
        <v>3000</v>
      </c>
      <c r="AC101" s="169" t="n">
        <f aca="false">ROUND(FLOOR(T101-AB101,0.01),-2)</f>
        <v>-3000</v>
      </c>
      <c r="AD101" s="165" t="s">
        <v>200</v>
      </c>
      <c r="AE101" s="171"/>
      <c r="AF101" s="180"/>
      <c r="AG101" s="172" t="n">
        <v>0</v>
      </c>
      <c r="AH101" s="172" t="n">
        <v>0</v>
      </c>
      <c r="AI101" s="172" t="n">
        <v>0</v>
      </c>
      <c r="AJ101" s="172" t="n">
        <v>0</v>
      </c>
      <c r="AK101" s="172" t="n">
        <v>0</v>
      </c>
      <c r="AL101" s="247" t="s">
        <v>971</v>
      </c>
      <c r="AM101" s="247" t="s">
        <v>972</v>
      </c>
      <c r="AN101" s="173" t="s">
        <v>973</v>
      </c>
      <c r="AO101" s="241" t="s">
        <v>974</v>
      </c>
      <c r="AP101" s="242" t="s">
        <v>975</v>
      </c>
      <c r="AQ101" s="260" t="n">
        <v>44501</v>
      </c>
      <c r="AR101" s="174" t="s">
        <v>976</v>
      </c>
      <c r="AS101" s="179" t="n">
        <v>92</v>
      </c>
      <c r="AT101" s="112"/>
      <c r="AU101" s="112"/>
      <c r="AV101" s="112"/>
      <c r="AW101" s="112"/>
      <c r="AX101" s="112"/>
      <c r="AY101" s="112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4"/>
      <c r="DC101" s="194"/>
      <c r="DD101" s="194"/>
      <c r="DE101" s="194"/>
      <c r="DF101" s="194"/>
      <c r="DG101" s="194"/>
      <c r="DH101" s="194"/>
      <c r="DI101" s="194"/>
      <c r="DJ101" s="194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4"/>
      <c r="DU101" s="194"/>
      <c r="DV101" s="194"/>
      <c r="DW101" s="194"/>
      <c r="DX101" s="194"/>
      <c r="DY101" s="194"/>
      <c r="DZ101" s="194"/>
      <c r="EA101" s="194"/>
      <c r="EB101" s="194"/>
      <c r="EC101" s="194"/>
      <c r="ED101" s="194"/>
      <c r="EE101" s="194"/>
      <c r="EF101" s="194"/>
      <c r="EG101" s="194"/>
      <c r="EH101" s="194"/>
      <c r="EI101" s="194"/>
      <c r="EJ101" s="194"/>
      <c r="EK101" s="194"/>
      <c r="EL101" s="194"/>
      <c r="EM101" s="194"/>
      <c r="EN101" s="194"/>
      <c r="EO101" s="194"/>
      <c r="EP101" s="194"/>
      <c r="EQ101" s="194"/>
      <c r="ER101" s="194"/>
      <c r="ES101" s="194"/>
      <c r="ET101" s="194"/>
      <c r="EU101" s="194"/>
      <c r="EV101" s="194"/>
      <c r="EW101" s="194"/>
      <c r="EX101" s="194"/>
      <c r="EY101" s="194"/>
      <c r="EZ101" s="194"/>
      <c r="FA101" s="194"/>
      <c r="FB101" s="194"/>
      <c r="FC101" s="194"/>
      <c r="FD101" s="194"/>
      <c r="FE101" s="194"/>
      <c r="FF101" s="194"/>
      <c r="FG101" s="194"/>
      <c r="FH101" s="194"/>
      <c r="FI101" s="194"/>
      <c r="FJ101" s="194"/>
      <c r="FK101" s="194"/>
      <c r="FL101" s="194"/>
      <c r="FM101" s="194"/>
      <c r="FN101" s="194"/>
      <c r="FO101" s="194"/>
      <c r="FP101" s="194"/>
      <c r="FQ101" s="194"/>
      <c r="FR101" s="194"/>
      <c r="FS101" s="194"/>
      <c r="FT101" s="194"/>
      <c r="FU101" s="194"/>
      <c r="FV101" s="194"/>
      <c r="FW101" s="194"/>
      <c r="FX101" s="194"/>
      <c r="FY101" s="194"/>
      <c r="FZ101" s="194"/>
      <c r="GA101" s="194"/>
      <c r="GB101" s="194"/>
      <c r="GC101" s="194"/>
      <c r="GD101" s="194"/>
      <c r="GE101" s="194"/>
      <c r="GF101" s="194"/>
      <c r="GG101" s="194"/>
      <c r="GH101" s="194"/>
      <c r="GI101" s="194"/>
      <c r="GJ101" s="194"/>
      <c r="GK101" s="194"/>
      <c r="GL101" s="194"/>
      <c r="GM101" s="194"/>
      <c r="GN101" s="194"/>
      <c r="GO101" s="194"/>
      <c r="GP101" s="194"/>
      <c r="GQ101" s="194"/>
      <c r="GR101" s="194"/>
      <c r="GS101" s="194"/>
      <c r="GT101" s="194"/>
      <c r="GU101" s="194"/>
      <c r="GV101" s="194"/>
      <c r="GW101" s="194"/>
      <c r="GX101" s="194"/>
      <c r="GY101" s="194"/>
      <c r="GZ101" s="194"/>
      <c r="HA101" s="194"/>
      <c r="HB101" s="194"/>
      <c r="HC101" s="194"/>
      <c r="HD101" s="194"/>
      <c r="HE101" s="194"/>
      <c r="HF101" s="194"/>
      <c r="HG101" s="194"/>
      <c r="HH101" s="194"/>
      <c r="HI101" s="194"/>
      <c r="HJ101" s="194"/>
      <c r="HK101" s="194"/>
      <c r="HL101" s="194"/>
      <c r="HM101" s="194"/>
      <c r="HN101" s="194"/>
      <c r="HO101" s="194"/>
      <c r="HP101" s="194"/>
      <c r="HQ101" s="194"/>
      <c r="HR101" s="194"/>
      <c r="HS101" s="194"/>
      <c r="HT101" s="194"/>
      <c r="HU101" s="194"/>
      <c r="HV101" s="194"/>
      <c r="HW101" s="194"/>
      <c r="HX101" s="194"/>
      <c r="HY101" s="194"/>
      <c r="HZ101" s="194"/>
      <c r="IA101" s="194"/>
      <c r="IB101" s="194"/>
      <c r="IC101" s="194"/>
      <c r="ID101" s="194"/>
      <c r="IE101" s="194"/>
      <c r="IF101" s="194"/>
      <c r="IG101" s="194"/>
      <c r="IH101" s="194"/>
      <c r="II101" s="194"/>
      <c r="IJ101" s="194"/>
      <c r="IK101" s="194"/>
      <c r="IL101" s="194"/>
      <c r="IM101" s="194"/>
      <c r="IN101" s="194"/>
      <c r="IO101" s="194"/>
      <c r="IP101" s="194"/>
      <c r="IQ101" s="194"/>
      <c r="IR101" s="194"/>
      <c r="IS101" s="194"/>
      <c r="IT101" s="193"/>
    </row>
    <row r="102" customFormat="false" ht="19.5" hidden="false" customHeight="true" outlineLevel="0" collapsed="false">
      <c r="A102" s="179" t="s">
        <v>977</v>
      </c>
      <c r="B102" s="115" t="s">
        <v>978</v>
      </c>
      <c r="C102" s="165"/>
      <c r="D102" s="160" t="n">
        <v>30</v>
      </c>
      <c r="E102" s="165" t="n">
        <f aca="false">C102</f>
        <v>0</v>
      </c>
      <c r="F102" s="162" t="n">
        <f aca="false">F$7*AG102</f>
        <v>0</v>
      </c>
      <c r="G102" s="162" t="n">
        <f aca="false">G$7*AH102</f>
        <v>0</v>
      </c>
      <c r="H102" s="162" t="n">
        <f aca="false">H$7*AI102</f>
        <v>0</v>
      </c>
      <c r="I102" s="162" t="n">
        <f aca="false">I$7*AJ102</f>
        <v>0</v>
      </c>
      <c r="J102" s="162" t="n">
        <f aca="false">J$7*AK102</f>
        <v>0</v>
      </c>
      <c r="K102" s="163" t="n">
        <v>0</v>
      </c>
      <c r="L102" s="164" t="n">
        <v>0</v>
      </c>
      <c r="M102" s="162"/>
      <c r="N102" s="270"/>
      <c r="O102" s="165"/>
      <c r="P102" s="165"/>
      <c r="Q102" s="165"/>
      <c r="R102" s="267"/>
      <c r="S102" s="117"/>
      <c r="T102" s="165" t="n">
        <f aca="false">SUM(E102:R102)</f>
        <v>0</v>
      </c>
      <c r="U102" s="165" t="n">
        <f aca="false">IF(T102&lt;=0,0,IF(T102*1%&lt;=262680*8*1%,T102*1%,262680*8*1%))</f>
        <v>0</v>
      </c>
      <c r="V102" s="165" t="n">
        <f aca="false">IF(T102&lt;=0,0,IF(T102*1%&lt;=262680*8*1%,T102*1%,262680*8*1%))</f>
        <v>0</v>
      </c>
      <c r="W102" s="165" t="n">
        <f aca="false">T102-U102-V102</f>
        <v>0</v>
      </c>
      <c r="X102" s="165"/>
      <c r="Y102" s="268"/>
      <c r="Z102" s="165" t="n">
        <f aca="false">MAX(3000,0+MIN(MAX(0,W102-350000),50000)*5%+MIN(MAX(0,W102-400000),100000)*10%+MIN(MAX(0,W102-500000),100000)*15%+MAX(0,W102-600000)*20%-X102)</f>
        <v>3000</v>
      </c>
      <c r="AA102" s="269"/>
      <c r="AB102" s="165" t="n">
        <f aca="false">Y102+U102+V102+Z102+AA102</f>
        <v>3000</v>
      </c>
      <c r="AC102" s="169" t="n">
        <f aca="false">ROUND(FLOOR(T102-AB102,0.01),-2)</f>
        <v>-3000</v>
      </c>
      <c r="AD102" s="165" t="s">
        <v>200</v>
      </c>
      <c r="AE102" s="171"/>
      <c r="AF102" s="180"/>
      <c r="AG102" s="172" t="n">
        <v>0</v>
      </c>
      <c r="AH102" s="172" t="n">
        <v>0</v>
      </c>
      <c r="AI102" s="172" t="n">
        <v>0</v>
      </c>
      <c r="AJ102" s="172" t="n">
        <v>0</v>
      </c>
      <c r="AK102" s="172" t="n">
        <v>0</v>
      </c>
      <c r="AL102" s="247" t="s">
        <v>979</v>
      </c>
      <c r="AM102" s="247" t="s">
        <v>980</v>
      </c>
      <c r="AN102" s="173" t="s">
        <v>981</v>
      </c>
      <c r="AO102" s="241" t="s">
        <v>982</v>
      </c>
      <c r="AP102" s="242" t="s">
        <v>983</v>
      </c>
      <c r="AQ102" s="260" t="n">
        <v>44531</v>
      </c>
      <c r="AR102" s="174" t="s">
        <v>984</v>
      </c>
      <c r="AS102" s="179" t="n">
        <v>93</v>
      </c>
      <c r="AT102" s="112"/>
      <c r="AU102" s="112"/>
      <c r="AV102" s="112"/>
      <c r="AW102" s="112"/>
      <c r="AX102" s="112"/>
      <c r="AY102" s="112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  <c r="IB102" s="194"/>
      <c r="IC102" s="194"/>
      <c r="ID102" s="194"/>
      <c r="IE102" s="194"/>
      <c r="IF102" s="194"/>
      <c r="IG102" s="194"/>
      <c r="IH102" s="194"/>
      <c r="II102" s="194"/>
      <c r="IJ102" s="194"/>
      <c r="IK102" s="194"/>
      <c r="IL102" s="194"/>
      <c r="IM102" s="194"/>
      <c r="IN102" s="194"/>
      <c r="IO102" s="194"/>
      <c r="IP102" s="194"/>
      <c r="IQ102" s="194"/>
      <c r="IR102" s="194"/>
      <c r="IS102" s="194"/>
      <c r="IT102" s="193"/>
    </row>
    <row r="103" customFormat="false" ht="19.5" hidden="false" customHeight="true" outlineLevel="0" collapsed="false">
      <c r="A103" s="179" t="s">
        <v>985</v>
      </c>
      <c r="B103" s="115" t="s">
        <v>986</v>
      </c>
      <c r="C103" s="161"/>
      <c r="D103" s="160" t="n">
        <v>30</v>
      </c>
      <c r="E103" s="165" t="n">
        <f aca="false">C103</f>
        <v>0</v>
      </c>
      <c r="F103" s="162" t="n">
        <f aca="false">F$6*AG103</f>
        <v>0</v>
      </c>
      <c r="G103" s="162" t="n">
        <f aca="false">G$6*AH103</f>
        <v>0</v>
      </c>
      <c r="H103" s="162" t="n">
        <f aca="false">H$6*AI103</f>
        <v>0</v>
      </c>
      <c r="I103" s="162" t="n">
        <f aca="false">I$6*AJ103</f>
        <v>0</v>
      </c>
      <c r="J103" s="162" t="n">
        <f aca="false">J$6*AK103</f>
        <v>0</v>
      </c>
      <c r="K103" s="163" t="n">
        <v>0</v>
      </c>
      <c r="L103" s="164" t="n">
        <v>0</v>
      </c>
      <c r="M103" s="162"/>
      <c r="N103" s="243"/>
      <c r="O103" s="165"/>
      <c r="P103" s="165"/>
      <c r="Q103" s="165"/>
      <c r="R103" s="267"/>
      <c r="S103" s="117"/>
      <c r="T103" s="165" t="n">
        <f aca="false">SUM(E103:R103)</f>
        <v>0</v>
      </c>
      <c r="U103" s="165" t="n">
        <f aca="false">IF(T103&lt;=0,0,IF(T103*1%&lt;=262680*8*1%,T103*1%,262680*8*1%))</f>
        <v>0</v>
      </c>
      <c r="V103" s="165" t="n">
        <f aca="false">IF(T103&lt;=0,0,IF(T103*1%&lt;=262680*8*1%,T103*1%,262680*8*1%))</f>
        <v>0</v>
      </c>
      <c r="W103" s="165" t="n">
        <f aca="false">T103-U103-V103</f>
        <v>0</v>
      </c>
      <c r="X103" s="165"/>
      <c r="Y103" s="268"/>
      <c r="Z103" s="165" t="n">
        <f aca="false">MAX(3000,0+MIN(MAX(0,W103-350000),50000)*5%+MIN(MAX(0,W103-400000),100000)*10%+MIN(MAX(0,W103-500000),100000)*15%+MAX(0,W103-600000)*20%-X103)</f>
        <v>3000</v>
      </c>
      <c r="AA103" s="269"/>
      <c r="AB103" s="165" t="n">
        <f aca="false">Y103+U103+V103+Z103+AA103</f>
        <v>3000</v>
      </c>
      <c r="AC103" s="169" t="n">
        <f aca="false">ROUND(FLOOR(T103-AB103,0.01),-2)</f>
        <v>-3000</v>
      </c>
      <c r="AD103" s="165" t="s">
        <v>200</v>
      </c>
      <c r="AE103" s="171"/>
      <c r="AF103" s="180"/>
      <c r="AG103" s="172" t="n">
        <v>0</v>
      </c>
      <c r="AH103" s="172" t="n">
        <v>0</v>
      </c>
      <c r="AI103" s="172" t="n">
        <v>0</v>
      </c>
      <c r="AJ103" s="172" t="n">
        <v>0</v>
      </c>
      <c r="AK103" s="172" t="n">
        <v>0</v>
      </c>
      <c r="AL103" s="165" t="s">
        <v>987</v>
      </c>
      <c r="AM103" s="165" t="s">
        <v>988</v>
      </c>
      <c r="AN103" s="173" t="s">
        <v>989</v>
      </c>
      <c r="AO103" s="241" t="s">
        <v>990</v>
      </c>
      <c r="AP103" s="242" t="s">
        <v>991</v>
      </c>
      <c r="AQ103" s="260" t="n">
        <v>44531</v>
      </c>
      <c r="AR103" s="174" t="s">
        <v>992</v>
      </c>
      <c r="AS103" s="179" t="n">
        <v>94</v>
      </c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94"/>
    </row>
    <row r="104" customFormat="false" ht="19.5" hidden="false" customHeight="true" outlineLevel="0" collapsed="false">
      <c r="A104" s="179" t="s">
        <v>993</v>
      </c>
      <c r="B104" s="115" t="s">
        <v>994</v>
      </c>
      <c r="C104" s="161"/>
      <c r="D104" s="160" t="n">
        <v>30</v>
      </c>
      <c r="E104" s="165" t="n">
        <f aca="false">C104</f>
        <v>0</v>
      </c>
      <c r="F104" s="162" t="n">
        <f aca="false">B$3*AG104</f>
        <v>0</v>
      </c>
      <c r="G104" s="162" t="n">
        <f aca="false">B$4*AH104</f>
        <v>0</v>
      </c>
      <c r="H104" s="162" t="n">
        <f aca="false">B$5*AI104</f>
        <v>0</v>
      </c>
      <c r="I104" s="162" t="n">
        <f aca="false">B$6*AJ104</f>
        <v>0</v>
      </c>
      <c r="J104" s="162" t="n">
        <f aca="false">B$7*AK104</f>
        <v>0</v>
      </c>
      <c r="K104" s="163" t="n">
        <v>0</v>
      </c>
      <c r="L104" s="164" t="n">
        <v>0</v>
      </c>
      <c r="M104" s="162"/>
      <c r="N104" s="270"/>
      <c r="O104" s="165"/>
      <c r="P104" s="165"/>
      <c r="Q104" s="271"/>
      <c r="R104" s="267"/>
      <c r="S104" s="117"/>
      <c r="T104" s="165" t="n">
        <f aca="false">SUM(E104:R104)</f>
        <v>0</v>
      </c>
      <c r="U104" s="165" t="n">
        <f aca="false">IF(T104&lt;=0,0,IF(T104*1%&lt;=262680*8*1%,T104*1%,262680*8*1%))</f>
        <v>0</v>
      </c>
      <c r="V104" s="165" t="n">
        <f aca="false">IF(T104&lt;=0,0,IF(T104*1%&lt;=262680*8*1%,T104*1%,262680*8*1%))</f>
        <v>0</v>
      </c>
      <c r="W104" s="165" t="n">
        <f aca="false">T104-U104-V104</f>
        <v>0</v>
      </c>
      <c r="X104" s="165"/>
      <c r="Y104" s="268"/>
      <c r="Z104" s="165" t="n">
        <f aca="false">MAX(3000,0+MIN(MAX(0,W104-350000),50000)*5%+MIN(MAX(0,W104-400000),100000)*10%+MIN(MAX(0,W104-500000),100000)*15%+MAX(0,W104-600000)*20%-X104)</f>
        <v>3000</v>
      </c>
      <c r="AA104" s="269"/>
      <c r="AB104" s="165" t="n">
        <f aca="false">Y104+U104+V104+Z104+AA104</f>
        <v>3000</v>
      </c>
      <c r="AC104" s="169" t="n">
        <f aca="false">ROUND(FLOOR(T104-AB104,0.01),-2)</f>
        <v>-3000</v>
      </c>
      <c r="AD104" s="165" t="s">
        <v>200</v>
      </c>
      <c r="AE104" s="171"/>
      <c r="AF104" s="180"/>
      <c r="AG104" s="172" t="n">
        <v>0</v>
      </c>
      <c r="AH104" s="172" t="n">
        <v>0</v>
      </c>
      <c r="AI104" s="172" t="n">
        <v>0</v>
      </c>
      <c r="AJ104" s="172" t="n">
        <v>0</v>
      </c>
      <c r="AK104" s="172" t="n">
        <v>0</v>
      </c>
      <c r="AL104" s="165" t="s">
        <v>995</v>
      </c>
      <c r="AM104" s="165" t="s">
        <v>996</v>
      </c>
      <c r="AN104" s="173" t="s">
        <v>997</v>
      </c>
      <c r="AO104" s="241" t="s">
        <v>998</v>
      </c>
      <c r="AP104" s="242" t="s">
        <v>999</v>
      </c>
      <c r="AQ104" s="260" t="n">
        <v>44532</v>
      </c>
      <c r="AR104" s="174" t="s">
        <v>1000</v>
      </c>
      <c r="AS104" s="179" t="n">
        <v>95</v>
      </c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94"/>
    </row>
    <row r="105" customFormat="false" ht="19.5" hidden="false" customHeight="true" outlineLevel="0" collapsed="false">
      <c r="A105" s="272" t="s">
        <v>1001</v>
      </c>
      <c r="B105" s="115" t="s">
        <v>1002</v>
      </c>
      <c r="C105" s="161"/>
      <c r="D105" s="160" t="n">
        <v>30</v>
      </c>
      <c r="E105" s="165" t="n">
        <f aca="false">C105</f>
        <v>0</v>
      </c>
      <c r="F105" s="162" t="n">
        <f aca="false">D$3*AG105</f>
        <v>0</v>
      </c>
      <c r="G105" s="162" t="n">
        <f aca="false">D$4*AH105</f>
        <v>0</v>
      </c>
      <c r="H105" s="162" t="n">
        <f aca="false">D$5*AI105</f>
        <v>0</v>
      </c>
      <c r="I105" s="162" t="n">
        <f aca="false">D$6*AJ105</f>
        <v>0</v>
      </c>
      <c r="J105" s="162" t="n">
        <f aca="false">D$7*AK105</f>
        <v>0</v>
      </c>
      <c r="K105" s="163" t="n">
        <v>0</v>
      </c>
      <c r="L105" s="164" t="n">
        <v>0</v>
      </c>
      <c r="M105" s="162"/>
      <c r="N105" s="270"/>
      <c r="O105" s="165"/>
      <c r="P105" s="165"/>
      <c r="Q105" s="267"/>
      <c r="R105" s="267"/>
      <c r="S105" s="273" t="n">
        <v>1</v>
      </c>
      <c r="T105" s="165" t="n">
        <f aca="false">SUM(E105:R105)</f>
        <v>0</v>
      </c>
      <c r="U105" s="165" t="n">
        <f aca="false">IF(T105&lt;=0,0,IF(T105*1%&lt;=262680*8*1%,T105*1%,262680*8*1%))</f>
        <v>0</v>
      </c>
      <c r="V105" s="165" t="n">
        <f aca="false">IF(T105&lt;=0,0,IF(T105*1%&lt;=262680*8*1%,T105*1%,262680*8*1%))</f>
        <v>0</v>
      </c>
      <c r="W105" s="165" t="n">
        <f aca="false">T105-U105-V105</f>
        <v>0</v>
      </c>
      <c r="X105" s="165"/>
      <c r="Y105" s="268"/>
      <c r="Z105" s="165" t="n">
        <f aca="false">MAX(3000,0+MIN(MAX(0,W105-350000),50000)*5%+MIN(MAX(0,W105-400000),100000)*10%+MIN(MAX(0,W105-500000),100000)*15%+MAX(0,W105-600000)*20%-X105)</f>
        <v>3000</v>
      </c>
      <c r="AA105" s="269"/>
      <c r="AB105" s="165" t="n">
        <f aca="false">Y105+U105+V105+Z105+AA105</f>
        <v>3000</v>
      </c>
      <c r="AC105" s="169" t="n">
        <f aca="false">ROUND(FLOOR(T105-AB105,0.01),-2)</f>
        <v>-3000</v>
      </c>
      <c r="AD105" s="165" t="s">
        <v>200</v>
      </c>
      <c r="AE105" s="180"/>
      <c r="AF105" s="180"/>
      <c r="AG105" s="172" t="n">
        <v>0</v>
      </c>
      <c r="AH105" s="172" t="n">
        <v>0</v>
      </c>
      <c r="AI105" s="172" t="n">
        <v>0</v>
      </c>
      <c r="AJ105" s="172" t="n">
        <v>0</v>
      </c>
      <c r="AK105" s="172" t="n">
        <v>0</v>
      </c>
      <c r="AL105" s="247" t="s">
        <v>1003</v>
      </c>
      <c r="AM105" s="247" t="s">
        <v>1004</v>
      </c>
      <c r="AN105" s="247" t="s">
        <v>1004</v>
      </c>
      <c r="AO105" s="241" t="s">
        <v>1005</v>
      </c>
      <c r="AP105" s="242" t="s">
        <v>1006</v>
      </c>
      <c r="AQ105" s="274" t="n">
        <v>44572</v>
      </c>
      <c r="AR105" s="174" t="s">
        <v>1007</v>
      </c>
      <c r="AS105" s="179" t="n">
        <v>96</v>
      </c>
      <c r="AT105" s="112"/>
      <c r="AU105" s="112"/>
      <c r="AV105" s="112"/>
      <c r="AW105" s="112"/>
      <c r="AX105" s="112"/>
      <c r="AY105" s="112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9"/>
    </row>
    <row r="106" customFormat="false" ht="19.5" hidden="false" customHeight="true" outlineLevel="0" collapsed="false">
      <c r="A106" s="179" t="s">
        <v>1008</v>
      </c>
      <c r="B106" s="115" t="s">
        <v>1009</v>
      </c>
      <c r="C106" s="161"/>
      <c r="D106" s="160" t="n">
        <v>30</v>
      </c>
      <c r="E106" s="165" t="n">
        <f aca="false">C106</f>
        <v>0</v>
      </c>
      <c r="F106" s="162" t="n">
        <f aca="false">D$3*AG106</f>
        <v>0</v>
      </c>
      <c r="G106" s="162" t="n">
        <f aca="false">D$4*AH106</f>
        <v>0</v>
      </c>
      <c r="H106" s="162" t="n">
        <f aca="false">D$5*AI106</f>
        <v>0</v>
      </c>
      <c r="I106" s="162" t="n">
        <f aca="false">D$6*AJ106</f>
        <v>0</v>
      </c>
      <c r="J106" s="162" t="n">
        <f aca="false">D$7*AK106</f>
        <v>0</v>
      </c>
      <c r="K106" s="163" t="n">
        <v>0</v>
      </c>
      <c r="L106" s="164" t="n">
        <v>0</v>
      </c>
      <c r="M106" s="162"/>
      <c r="N106" s="162"/>
      <c r="O106" s="165"/>
      <c r="P106" s="165"/>
      <c r="Q106" s="267"/>
      <c r="R106" s="267"/>
      <c r="S106" s="117"/>
      <c r="T106" s="165" t="n">
        <f aca="false">SUM(E106:R106)</f>
        <v>0</v>
      </c>
      <c r="U106" s="165" t="n">
        <f aca="false">IF(T106&lt;=0,0,IF(T106*1%&lt;=262680*8*1%,T106*1%,262680*8*1%))</f>
        <v>0</v>
      </c>
      <c r="V106" s="165" t="n">
        <f aca="false">IF(T106&lt;=0,0,IF(T106*1%&lt;=262680*8*1%,T106*1%,262680*8*1%))</f>
        <v>0</v>
      </c>
      <c r="W106" s="165" t="n">
        <f aca="false">T106-U106-V106</f>
        <v>0</v>
      </c>
      <c r="X106" s="165"/>
      <c r="Y106" s="268"/>
      <c r="Z106" s="165" t="n">
        <f aca="false">MAX(3000,0+MIN(MAX(0,W106-350000),50000)*5%+MIN(MAX(0,W106-400000),100000)*10%+MIN(MAX(0,W106-500000),100000)*15%+MAX(0,W106-600000)*20%-X106)</f>
        <v>3000</v>
      </c>
      <c r="AA106" s="269"/>
      <c r="AB106" s="165" t="n">
        <f aca="false">Y106+U106+V106+Z106+AA106</f>
        <v>3000</v>
      </c>
      <c r="AC106" s="169" t="n">
        <f aca="false">ROUND(FLOOR(T106-AB106,0.01),-2)</f>
        <v>-3000</v>
      </c>
      <c r="AD106" s="165" t="s">
        <v>200</v>
      </c>
      <c r="AE106" s="180"/>
      <c r="AF106" s="180"/>
      <c r="AG106" s="172" t="n">
        <v>0</v>
      </c>
      <c r="AH106" s="172" t="n">
        <v>0</v>
      </c>
      <c r="AI106" s="172" t="n">
        <v>0</v>
      </c>
      <c r="AJ106" s="172" t="n">
        <v>0</v>
      </c>
      <c r="AK106" s="172" t="n">
        <v>0</v>
      </c>
      <c r="AL106" s="247" t="s">
        <v>1010</v>
      </c>
      <c r="AM106" s="247" t="s">
        <v>1011</v>
      </c>
      <c r="AN106" s="247" t="s">
        <v>1011</v>
      </c>
      <c r="AO106" s="241" t="s">
        <v>1012</v>
      </c>
      <c r="AP106" s="242" t="s">
        <v>1013</v>
      </c>
      <c r="AQ106" s="274" t="n">
        <v>44743</v>
      </c>
      <c r="AR106" s="174" t="s">
        <v>1014</v>
      </c>
      <c r="AS106" s="179" t="n">
        <v>97</v>
      </c>
      <c r="AT106" s="112"/>
      <c r="AU106" s="112"/>
      <c r="AV106" s="112"/>
      <c r="AW106" s="112"/>
      <c r="AX106" s="112"/>
      <c r="AY106" s="112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</row>
    <row r="107" customFormat="false" ht="19.5" hidden="false" customHeight="true" outlineLevel="0" collapsed="false">
      <c r="A107" s="275" t="s">
        <v>1015</v>
      </c>
      <c r="B107" s="115" t="s">
        <v>1016</v>
      </c>
      <c r="C107" s="161"/>
      <c r="D107" s="160" t="n">
        <v>30</v>
      </c>
      <c r="E107" s="165" t="n">
        <f aca="false">C107</f>
        <v>0</v>
      </c>
      <c r="F107" s="162" t="n">
        <f aca="false">D$3*AG107</f>
        <v>0</v>
      </c>
      <c r="G107" s="162" t="n">
        <f aca="false">D$4*AH107</f>
        <v>0</v>
      </c>
      <c r="H107" s="162" t="n">
        <f aca="false">D$5*AI107</f>
        <v>0</v>
      </c>
      <c r="I107" s="162" t="n">
        <f aca="false">D$6*AJ107</f>
        <v>0</v>
      </c>
      <c r="J107" s="162" t="n">
        <f aca="false">D$7*AK107</f>
        <v>0</v>
      </c>
      <c r="K107" s="163" t="n">
        <v>0</v>
      </c>
      <c r="L107" s="164" t="n">
        <v>0</v>
      </c>
      <c r="M107" s="162"/>
      <c r="N107" s="270"/>
      <c r="O107" s="165"/>
      <c r="P107" s="165"/>
      <c r="Q107" s="267"/>
      <c r="R107" s="267"/>
      <c r="S107" s="117"/>
      <c r="T107" s="165" t="n">
        <f aca="false">SUM(E107:R107)</f>
        <v>0</v>
      </c>
      <c r="U107" s="165" t="n">
        <f aca="false">IF(T107&lt;=0,0,IF(T107*1%&lt;=262680*8*1%,T107*1%,262680*8*1%))</f>
        <v>0</v>
      </c>
      <c r="V107" s="165" t="n">
        <f aca="false">IF(T107&lt;=0,0,IF(T107*1%&lt;=262680*8*1%,T107*1%,262680*8*1%))</f>
        <v>0</v>
      </c>
      <c r="W107" s="165" t="n">
        <f aca="false">T107-U107-V107</f>
        <v>0</v>
      </c>
      <c r="X107" s="165"/>
      <c r="Y107" s="268"/>
      <c r="Z107" s="165" t="n">
        <f aca="false">MAX(3000,0+MIN(MAX(0,W107-350000),50000)*5%+MIN(MAX(0,W107-400000),100000)*10%+MIN(MAX(0,W107-500000),100000)*15%+MAX(0,W107-600000)*20%-X107)</f>
        <v>3000</v>
      </c>
      <c r="AA107" s="269"/>
      <c r="AB107" s="165" t="n">
        <f aca="false">Y107+U107+V107+Z107+AA107</f>
        <v>3000</v>
      </c>
      <c r="AC107" s="169" t="n">
        <f aca="false">ROUND(FLOOR(T107-AB107,0.01),-2)</f>
        <v>-3000</v>
      </c>
      <c r="AD107" s="165" t="s">
        <v>200</v>
      </c>
      <c r="AE107" s="180"/>
      <c r="AF107" s="180"/>
      <c r="AG107" s="172" t="n">
        <v>0</v>
      </c>
      <c r="AH107" s="172" t="n">
        <v>0</v>
      </c>
      <c r="AI107" s="172" t="n">
        <v>0</v>
      </c>
      <c r="AJ107" s="172" t="n">
        <v>0</v>
      </c>
      <c r="AK107" s="172" t="n">
        <v>0</v>
      </c>
      <c r="AL107" s="247" t="s">
        <v>1017</v>
      </c>
      <c r="AM107" s="247" t="s">
        <v>1018</v>
      </c>
      <c r="AN107" s="247" t="s">
        <v>1018</v>
      </c>
      <c r="AO107" s="241" t="s">
        <v>1019</v>
      </c>
      <c r="AP107" s="242" t="s">
        <v>1020</v>
      </c>
      <c r="AQ107" s="274" t="n">
        <v>44743</v>
      </c>
      <c r="AR107" s="174" t="s">
        <v>1014</v>
      </c>
      <c r="AS107" s="179" t="n">
        <v>98</v>
      </c>
      <c r="AT107" s="112"/>
      <c r="AU107" s="112"/>
      <c r="AV107" s="112"/>
      <c r="AW107" s="112"/>
      <c r="AX107" s="112"/>
      <c r="AY107" s="112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6"/>
    </row>
    <row r="108" customFormat="false" ht="19.5" hidden="false" customHeight="true" outlineLevel="0" collapsed="false">
      <c r="A108" s="276" t="s">
        <v>1021</v>
      </c>
      <c r="B108" s="277" t="n">
        <v>225</v>
      </c>
      <c r="C108" s="244"/>
      <c r="D108" s="160" t="n">
        <v>30</v>
      </c>
      <c r="E108" s="165" t="n">
        <f aca="false">C108</f>
        <v>0</v>
      </c>
      <c r="F108" s="162" t="n">
        <f aca="false">F$7*AG108</f>
        <v>0</v>
      </c>
      <c r="G108" s="162" t="n">
        <f aca="false">G$7*AH108</f>
        <v>0</v>
      </c>
      <c r="H108" s="162" t="n">
        <f aca="false">H$7*AI108</f>
        <v>0</v>
      </c>
      <c r="I108" s="162" t="n">
        <f aca="false">I$7*AJ108</f>
        <v>0</v>
      </c>
      <c r="J108" s="162" t="n">
        <f aca="false">J$7*AK108</f>
        <v>0</v>
      </c>
      <c r="K108" s="163" t="n">
        <v>0</v>
      </c>
      <c r="L108" s="164" t="n">
        <v>0</v>
      </c>
      <c r="M108" s="162"/>
      <c r="N108" s="270"/>
      <c r="O108" s="267"/>
      <c r="P108" s="267"/>
      <c r="Q108" s="267"/>
      <c r="R108" s="267"/>
      <c r="S108" s="117"/>
      <c r="T108" s="165" t="n">
        <f aca="false">SUM(E108:R108)</f>
        <v>0</v>
      </c>
      <c r="U108" s="165" t="n">
        <f aca="false">IF(T108&lt;=0,0,IF(T108*1%&lt;=262680*8*1%,T108*1%,262680*8*1%))</f>
        <v>0</v>
      </c>
      <c r="V108" s="165" t="n">
        <f aca="false">IF(T108&lt;=0,0,IF(T108*1%&lt;=262680*8*1%,T108*1%,262680*8*1%))</f>
        <v>0</v>
      </c>
      <c r="W108" s="165" t="n">
        <f aca="false">T108-U108-V108</f>
        <v>0</v>
      </c>
      <c r="X108" s="165"/>
      <c r="Y108" s="268"/>
      <c r="Z108" s="165" t="n">
        <f aca="false">MAX(3000,0+MIN(MAX(0,W108-350000),50000)*5%+MIN(MAX(0,W108-400000),100000)*10%+MIN(MAX(0,W108-500000),100000)*15%+MAX(0,W108-600000)*20%-X108)</f>
        <v>3000</v>
      </c>
      <c r="AA108" s="269"/>
      <c r="AB108" s="165" t="n">
        <f aca="false">Y108+U108+V108+Z108+AA108</f>
        <v>3000</v>
      </c>
      <c r="AC108" s="169" t="n">
        <f aca="false">ROUND(FLOOR(T108-AB108,0.01),-2)</f>
        <v>-3000</v>
      </c>
      <c r="AD108" s="165" t="s">
        <v>200</v>
      </c>
      <c r="AE108" s="180"/>
      <c r="AF108" s="180"/>
      <c r="AG108" s="172" t="n">
        <v>0</v>
      </c>
      <c r="AH108" s="172" t="n">
        <v>0</v>
      </c>
      <c r="AI108" s="172" t="n">
        <v>0</v>
      </c>
      <c r="AJ108" s="172" t="n">
        <v>0</v>
      </c>
      <c r="AK108" s="172" t="n">
        <v>0</v>
      </c>
      <c r="AL108" s="247" t="s">
        <v>1022</v>
      </c>
      <c r="AM108" s="247" t="s">
        <v>1023</v>
      </c>
      <c r="AN108" s="173" t="s">
        <v>1024</v>
      </c>
      <c r="AO108" s="241" t="s">
        <v>1025</v>
      </c>
      <c r="AP108" s="242" t="s">
        <v>1026</v>
      </c>
      <c r="AQ108" s="274" t="n">
        <v>44743</v>
      </c>
      <c r="AR108" s="174" t="s">
        <v>1027</v>
      </c>
      <c r="AS108" s="179" t="n">
        <v>99</v>
      </c>
      <c r="AT108" s="112"/>
      <c r="AU108" s="112"/>
      <c r="AV108" s="112"/>
      <c r="AW108" s="112"/>
      <c r="AX108" s="112"/>
      <c r="AY108" s="112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12"/>
    </row>
    <row r="109" customFormat="false" ht="19.5" hidden="false" customHeight="true" outlineLevel="0" collapsed="false">
      <c r="A109" s="276" t="s">
        <v>1028</v>
      </c>
      <c r="B109" s="277" t="n">
        <v>226</v>
      </c>
      <c r="C109" s="244"/>
      <c r="D109" s="160" t="n">
        <v>30</v>
      </c>
      <c r="E109" s="165" t="n">
        <f aca="false">C109</f>
        <v>0</v>
      </c>
      <c r="F109" s="162" t="n">
        <f aca="false">F$7*AG109</f>
        <v>0</v>
      </c>
      <c r="G109" s="162" t="n">
        <f aca="false">G$7*AH109</f>
        <v>0</v>
      </c>
      <c r="H109" s="162" t="n">
        <f aca="false">H$7*AI109</f>
        <v>0</v>
      </c>
      <c r="I109" s="162" t="n">
        <f aca="false">I$7*AJ109</f>
        <v>0</v>
      </c>
      <c r="J109" s="162" t="n">
        <f aca="false">J$7*AK109</f>
        <v>0</v>
      </c>
      <c r="K109" s="163" t="n">
        <v>0</v>
      </c>
      <c r="L109" s="164" t="n">
        <v>0</v>
      </c>
      <c r="M109" s="162"/>
      <c r="N109" s="165"/>
      <c r="O109" s="267"/>
      <c r="P109" s="267"/>
      <c r="Q109" s="267"/>
      <c r="R109" s="267"/>
      <c r="S109" s="117"/>
      <c r="T109" s="165" t="n">
        <f aca="false">SUM(E109:R109)</f>
        <v>0</v>
      </c>
      <c r="U109" s="165" t="n">
        <f aca="false">IF(T109&lt;=0,0,IF(T109*1%&lt;=262680*8*1%,T109*1%,262680*8*1%))</f>
        <v>0</v>
      </c>
      <c r="V109" s="165" t="n">
        <f aca="false">IF(T109&lt;=0,0,IF(T109*1%&lt;=262680*8*1%,T109*1%,262680*8*1%))</f>
        <v>0</v>
      </c>
      <c r="W109" s="165" t="n">
        <f aca="false">T109-U109-V109</f>
        <v>0</v>
      </c>
      <c r="X109" s="165"/>
      <c r="Y109" s="268"/>
      <c r="Z109" s="165" t="n">
        <f aca="false">MAX(3000,0+MIN(MAX(0,W109-350000),50000)*5%+MIN(MAX(0,W109-400000),100000)*10%+MIN(MAX(0,W109-500000),100000)*15%+MAX(0,W109-600000)*20%-X109)</f>
        <v>3000</v>
      </c>
      <c r="AA109" s="269"/>
      <c r="AB109" s="165" t="n">
        <f aca="false">Y109+U109+V109+Z109+AA109</f>
        <v>3000</v>
      </c>
      <c r="AC109" s="169" t="n">
        <f aca="false">ROUND(FLOOR(T109-AB109,0.01),-2)</f>
        <v>-3000</v>
      </c>
      <c r="AD109" s="165" t="s">
        <v>200</v>
      </c>
      <c r="AE109" s="180"/>
      <c r="AF109" s="180"/>
      <c r="AG109" s="172" t="n">
        <v>0</v>
      </c>
      <c r="AH109" s="172" t="n">
        <v>0</v>
      </c>
      <c r="AI109" s="172" t="n">
        <v>0</v>
      </c>
      <c r="AJ109" s="172" t="n">
        <v>0</v>
      </c>
      <c r="AK109" s="172" t="n">
        <v>0</v>
      </c>
      <c r="AL109" s="247" t="s">
        <v>1029</v>
      </c>
      <c r="AM109" s="247" t="s">
        <v>1030</v>
      </c>
      <c r="AN109" s="173" t="s">
        <v>1031</v>
      </c>
      <c r="AO109" s="241" t="s">
        <v>1032</v>
      </c>
      <c r="AP109" s="242" t="s">
        <v>1033</v>
      </c>
      <c r="AQ109" s="278" t="n">
        <v>44986</v>
      </c>
      <c r="AR109" s="174" t="s">
        <v>650</v>
      </c>
      <c r="AS109" s="179" t="n">
        <v>100</v>
      </c>
      <c r="AT109" s="112"/>
      <c r="AU109" s="112"/>
      <c r="AV109" s="112"/>
      <c r="AW109" s="112"/>
      <c r="AX109" s="112"/>
      <c r="AY109" s="112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3"/>
    </row>
    <row r="110" customFormat="false" ht="19.5" hidden="false" customHeight="true" outlineLevel="0" collapsed="false">
      <c r="A110" s="276" t="s">
        <v>1034</v>
      </c>
      <c r="B110" s="277" t="n">
        <v>233</v>
      </c>
      <c r="C110" s="244"/>
      <c r="D110" s="160" t="n">
        <v>30</v>
      </c>
      <c r="E110" s="165" t="n">
        <f aca="false">C110</f>
        <v>0</v>
      </c>
      <c r="F110" s="162" t="n">
        <f aca="false">F$7*AG110</f>
        <v>0</v>
      </c>
      <c r="G110" s="162" t="n">
        <f aca="false">G$7*AH110</f>
        <v>0</v>
      </c>
      <c r="H110" s="162" t="n">
        <f aca="false">H$7*AI110</f>
        <v>0</v>
      </c>
      <c r="I110" s="162" t="n">
        <f aca="false">I$7*AJ110</f>
        <v>0</v>
      </c>
      <c r="J110" s="162" t="n">
        <f aca="false">J$7*AK110</f>
        <v>0</v>
      </c>
      <c r="K110" s="163" t="n">
        <v>0</v>
      </c>
      <c r="L110" s="164" t="n">
        <v>0</v>
      </c>
      <c r="M110" s="162"/>
      <c r="N110" s="165"/>
      <c r="O110" s="267"/>
      <c r="P110" s="267"/>
      <c r="Q110" s="267"/>
      <c r="R110" s="267"/>
      <c r="S110" s="117"/>
      <c r="T110" s="165" t="n">
        <f aca="false">SUM(E110:R110)</f>
        <v>0</v>
      </c>
      <c r="U110" s="165" t="n">
        <f aca="false">IF(T110&lt;=0,0,IF(T110*1%&lt;=262680*8*1%,T110*1%,262680*8*1%))</f>
        <v>0</v>
      </c>
      <c r="V110" s="165" t="n">
        <f aca="false">IF(T110&lt;=0,0,IF(T110*1%&lt;=262680*8*1%,T110*1%,262680*8*1%))</f>
        <v>0</v>
      </c>
      <c r="W110" s="165" t="n">
        <f aca="false">T110-U110-V110</f>
        <v>0</v>
      </c>
      <c r="X110" s="165"/>
      <c r="Y110" s="268"/>
      <c r="Z110" s="165" t="n">
        <f aca="false">MAX(3000,0+MIN(MAX(0,W110-350000),50000)*5%+MIN(MAX(0,W110-400000),100000)*10%+MIN(MAX(0,W110-500000),100000)*15%+MAX(0,W110-600000)*20%-X110)</f>
        <v>3000</v>
      </c>
      <c r="AA110" s="269"/>
      <c r="AB110" s="165" t="n">
        <f aca="false">Y110+U110+V110+Z110+AA110</f>
        <v>3000</v>
      </c>
      <c r="AC110" s="169" t="n">
        <f aca="false">ROUND(FLOOR(T110-AB110,0.01),-2)</f>
        <v>-3000</v>
      </c>
      <c r="AD110" s="165" t="s">
        <v>200</v>
      </c>
      <c r="AE110" s="180"/>
      <c r="AF110" s="180"/>
      <c r="AG110" s="172" t="n">
        <v>0</v>
      </c>
      <c r="AH110" s="172" t="n">
        <v>0</v>
      </c>
      <c r="AI110" s="172" t="n">
        <v>0</v>
      </c>
      <c r="AJ110" s="172" t="n">
        <v>0</v>
      </c>
      <c r="AK110" s="172" t="n">
        <v>0</v>
      </c>
      <c r="AL110" s="247" t="s">
        <v>1035</v>
      </c>
      <c r="AM110" s="247" t="s">
        <v>1036</v>
      </c>
      <c r="AN110" s="173" t="s">
        <v>1037</v>
      </c>
      <c r="AO110" s="241" t="s">
        <v>1038</v>
      </c>
      <c r="AP110" s="242" t="s">
        <v>1039</v>
      </c>
      <c r="AQ110" s="278" t="n">
        <v>44986</v>
      </c>
      <c r="AR110" s="174" t="s">
        <v>1040</v>
      </c>
      <c r="AS110" s="179" t="n">
        <v>101</v>
      </c>
      <c r="AT110" s="112"/>
      <c r="AU110" s="112"/>
      <c r="AV110" s="112"/>
      <c r="AW110" s="112"/>
      <c r="AX110" s="112"/>
      <c r="AY110" s="112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</row>
    <row r="111" customFormat="false" ht="19.5" hidden="false" customHeight="true" outlineLevel="0" collapsed="false">
      <c r="A111" s="276" t="s">
        <v>1041</v>
      </c>
      <c r="B111" s="277" t="n">
        <v>234</v>
      </c>
      <c r="C111" s="244"/>
      <c r="D111" s="160" t="n">
        <v>30</v>
      </c>
      <c r="E111" s="165" t="n">
        <f aca="false">C111</f>
        <v>0</v>
      </c>
      <c r="F111" s="162" t="n">
        <f aca="false">F$7*AG111</f>
        <v>0</v>
      </c>
      <c r="G111" s="162" t="n">
        <f aca="false">G$7*AH111</f>
        <v>0</v>
      </c>
      <c r="H111" s="162" t="n">
        <f aca="false">H$7*AI111</f>
        <v>0</v>
      </c>
      <c r="I111" s="162" t="n">
        <f aca="false">I$7*AJ111</f>
        <v>0</v>
      </c>
      <c r="J111" s="162" t="n">
        <f aca="false">J$7*AK111</f>
        <v>0</v>
      </c>
      <c r="K111" s="163" t="n">
        <v>0</v>
      </c>
      <c r="L111" s="164" t="n">
        <v>0</v>
      </c>
      <c r="M111" s="162"/>
      <c r="N111" s="270"/>
      <c r="O111" s="267"/>
      <c r="P111" s="267"/>
      <c r="Q111" s="267"/>
      <c r="R111" s="267"/>
      <c r="S111" s="117"/>
      <c r="T111" s="165" t="n">
        <f aca="false">SUM(E111:R111)</f>
        <v>0</v>
      </c>
      <c r="U111" s="165" t="n">
        <f aca="false">IF(T111&lt;=0,0,IF(T111*1%&lt;=262680*8*1%,T111*1%,262680*8*1%))</f>
        <v>0</v>
      </c>
      <c r="V111" s="165" t="n">
        <f aca="false">IF(T111&lt;=0,0,IF(T111*1%&lt;=262680*8*1%,T111*1%,262680*8*1%))</f>
        <v>0</v>
      </c>
      <c r="W111" s="165" t="n">
        <f aca="false">T111-U111-V111</f>
        <v>0</v>
      </c>
      <c r="X111" s="165"/>
      <c r="Y111" s="268"/>
      <c r="Z111" s="165" t="n">
        <f aca="false">MAX(3000,0+MIN(MAX(0,W111-350000),50000)*5%+MIN(MAX(0,W111-400000),100000)*10%+MIN(MAX(0,W111-500000),100000)*15%+MAX(0,W111-600000)*20%-X111)</f>
        <v>3000</v>
      </c>
      <c r="AA111" s="269"/>
      <c r="AB111" s="165" t="n">
        <f aca="false">Y111+U111+V111+Z111+AA111</f>
        <v>3000</v>
      </c>
      <c r="AC111" s="169" t="n">
        <f aca="false">ROUND(FLOOR(T111-AB111,0.01),-2)</f>
        <v>-3000</v>
      </c>
      <c r="AD111" s="165" t="s">
        <v>200</v>
      </c>
      <c r="AE111" s="180"/>
      <c r="AF111" s="180"/>
      <c r="AG111" s="172" t="n">
        <v>0</v>
      </c>
      <c r="AH111" s="172" t="n">
        <v>0</v>
      </c>
      <c r="AI111" s="172" t="n">
        <v>0</v>
      </c>
      <c r="AJ111" s="172" t="n">
        <v>0</v>
      </c>
      <c r="AK111" s="172" t="n">
        <v>0</v>
      </c>
      <c r="AL111" s="247" t="s">
        <v>1042</v>
      </c>
      <c r="AM111" s="247" t="s">
        <v>1043</v>
      </c>
      <c r="AN111" s="173" t="s">
        <v>1044</v>
      </c>
      <c r="AO111" s="241" t="s">
        <v>1045</v>
      </c>
      <c r="AP111" s="242" t="s">
        <v>1046</v>
      </c>
      <c r="AQ111" s="278" t="n">
        <v>44986</v>
      </c>
      <c r="AR111" s="174" t="s">
        <v>1047</v>
      </c>
      <c r="AS111" s="179" t="n">
        <v>102</v>
      </c>
      <c r="AT111" s="112"/>
      <c r="AU111" s="112"/>
      <c r="AV111" s="112"/>
      <c r="AW111" s="112"/>
      <c r="AX111" s="112"/>
      <c r="AY111" s="112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</row>
    <row r="112" customFormat="false" ht="19.5" hidden="false" customHeight="true" outlineLevel="0" collapsed="false">
      <c r="A112" s="276" t="s">
        <v>1048</v>
      </c>
      <c r="B112" s="277" t="n">
        <v>237</v>
      </c>
      <c r="C112" s="244"/>
      <c r="D112" s="160" t="n">
        <v>30</v>
      </c>
      <c r="E112" s="165" t="n">
        <f aca="false">C112</f>
        <v>0</v>
      </c>
      <c r="F112" s="162" t="n">
        <f aca="false">F$7*AG112</f>
        <v>0</v>
      </c>
      <c r="G112" s="162" t="n">
        <f aca="false">G$7*AH112</f>
        <v>0</v>
      </c>
      <c r="H112" s="162" t="n">
        <f aca="false">H$7*AI112</f>
        <v>0</v>
      </c>
      <c r="I112" s="162" t="n">
        <f aca="false">I$7*AJ112</f>
        <v>0</v>
      </c>
      <c r="J112" s="162" t="n">
        <f aca="false">J$7*AK112</f>
        <v>0</v>
      </c>
      <c r="K112" s="163" t="n">
        <v>0</v>
      </c>
      <c r="L112" s="164" t="n">
        <v>0</v>
      </c>
      <c r="M112" s="162"/>
      <c r="N112" s="162"/>
      <c r="O112" s="267"/>
      <c r="P112" s="267"/>
      <c r="Q112" s="267"/>
      <c r="R112" s="267"/>
      <c r="S112" s="279" t="n">
        <v>1</v>
      </c>
      <c r="T112" s="165" t="n">
        <f aca="false">SUM(E112:R112)</f>
        <v>0</v>
      </c>
      <c r="U112" s="165" t="n">
        <f aca="false">IF(T112&lt;=0,0,IF(T112*1%&lt;=262680*8*1%,T112*1%,262680*8*1%))</f>
        <v>0</v>
      </c>
      <c r="V112" s="165" t="n">
        <f aca="false">IF(T112&lt;=0,0,IF(T112*1%&lt;=262680*8*1%,T112*1%,262680*8*1%))</f>
        <v>0</v>
      </c>
      <c r="W112" s="165" t="n">
        <f aca="false">T112-U112-V112</f>
        <v>0</v>
      </c>
      <c r="X112" s="165"/>
      <c r="Y112" s="268"/>
      <c r="Z112" s="165" t="n">
        <f aca="false">MAX(3000,0+MIN(MAX(0,W112-350000),50000)*5%+MIN(MAX(0,W112-400000),100000)*10%+MIN(MAX(0,W112-500000),100000)*15%+MAX(0,W112-600000)*20%-X112)</f>
        <v>3000</v>
      </c>
      <c r="AA112" s="269"/>
      <c r="AB112" s="165" t="n">
        <f aca="false">Y112+U112+V112+Z112+AA112</f>
        <v>3000</v>
      </c>
      <c r="AC112" s="169" t="n">
        <f aca="false">ROUND(FLOOR(T112-AB112,0.01),-2)</f>
        <v>-3000</v>
      </c>
      <c r="AD112" s="165" t="s">
        <v>200</v>
      </c>
      <c r="AE112" s="180"/>
      <c r="AF112" s="180"/>
      <c r="AG112" s="172" t="n">
        <v>0</v>
      </c>
      <c r="AH112" s="172" t="n">
        <v>0</v>
      </c>
      <c r="AI112" s="172" t="n">
        <v>0</v>
      </c>
      <c r="AJ112" s="172" t="n">
        <v>0</v>
      </c>
      <c r="AK112" s="172" t="n">
        <v>0</v>
      </c>
      <c r="AL112" s="247" t="s">
        <v>1049</v>
      </c>
      <c r="AM112" s="247" t="s">
        <v>1050</v>
      </c>
      <c r="AN112" s="173" t="s">
        <v>1051</v>
      </c>
      <c r="AO112" s="241" t="s">
        <v>1052</v>
      </c>
      <c r="AP112" s="242" t="s">
        <v>1053</v>
      </c>
      <c r="AQ112" s="278" t="n">
        <v>44986</v>
      </c>
      <c r="AR112" s="174" t="s">
        <v>1054</v>
      </c>
      <c r="AS112" s="179" t="n">
        <v>103</v>
      </c>
      <c r="AT112" s="112"/>
      <c r="AU112" s="112"/>
      <c r="AV112" s="112"/>
      <c r="AW112" s="112"/>
      <c r="AX112" s="112"/>
      <c r="AY112" s="112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7"/>
    </row>
    <row r="113" customFormat="false" ht="19.5" hidden="false" customHeight="true" outlineLevel="0" collapsed="false">
      <c r="A113" s="276" t="s">
        <v>1055</v>
      </c>
      <c r="B113" s="277" t="n">
        <v>242</v>
      </c>
      <c r="C113" s="244"/>
      <c r="D113" s="160" t="n">
        <v>30</v>
      </c>
      <c r="E113" s="165" t="n">
        <f aca="false">C113</f>
        <v>0</v>
      </c>
      <c r="F113" s="162" t="n">
        <f aca="false">F$7*AG113</f>
        <v>0</v>
      </c>
      <c r="G113" s="162" t="n">
        <f aca="false">G$7*AH113</f>
        <v>0</v>
      </c>
      <c r="H113" s="162" t="n">
        <f aca="false">H$7*AI113</f>
        <v>0</v>
      </c>
      <c r="I113" s="162" t="n">
        <f aca="false">I$7*AJ113</f>
        <v>0</v>
      </c>
      <c r="J113" s="162" t="n">
        <f aca="false">J$7*AK113</f>
        <v>0</v>
      </c>
      <c r="K113" s="163" t="n">
        <v>0</v>
      </c>
      <c r="L113" s="164" t="n">
        <v>0</v>
      </c>
      <c r="M113" s="162"/>
      <c r="N113" s="165"/>
      <c r="O113" s="267"/>
      <c r="P113" s="267"/>
      <c r="Q113" s="267"/>
      <c r="R113" s="267"/>
      <c r="S113" s="273"/>
      <c r="T113" s="165" t="n">
        <f aca="false">SUM(E113:R113)</f>
        <v>0</v>
      </c>
      <c r="U113" s="165" t="n">
        <f aca="false">IF(T113&lt;=0,0,IF(T113*1%&lt;=262680*8*1%,T113*1%,262680*8*1%))</f>
        <v>0</v>
      </c>
      <c r="V113" s="165" t="n">
        <f aca="false">IF(T113&lt;=0,0,IF(T113*1%&lt;=262680*8*1%,T113*1%,262680*8*1%))</f>
        <v>0</v>
      </c>
      <c r="W113" s="165" t="n">
        <f aca="false">T113-U113-V113</f>
        <v>0</v>
      </c>
      <c r="X113" s="165"/>
      <c r="Y113" s="268"/>
      <c r="Z113" s="165" t="n">
        <f aca="false">MAX(3000,0+MIN(MAX(0,W113-350000),50000)*5%+MIN(MAX(0,W113-400000),100000)*10%+MIN(MAX(0,W113-500000),100000)*15%+MAX(0,W113-600000)*20%-X113)</f>
        <v>3000</v>
      </c>
      <c r="AA113" s="269"/>
      <c r="AB113" s="165" t="n">
        <f aca="false">Y113+U113+V113+Z113+AA113</f>
        <v>3000</v>
      </c>
      <c r="AC113" s="169" t="n">
        <f aca="false">ROUND(FLOOR(T113-AB113,0.01),-2)</f>
        <v>-3000</v>
      </c>
      <c r="AD113" s="165" t="s">
        <v>200</v>
      </c>
      <c r="AE113" s="180"/>
      <c r="AF113" s="180"/>
      <c r="AG113" s="172" t="n">
        <v>0</v>
      </c>
      <c r="AH113" s="172" t="n">
        <v>0</v>
      </c>
      <c r="AI113" s="172" t="n">
        <v>0</v>
      </c>
      <c r="AJ113" s="172" t="n">
        <v>0</v>
      </c>
      <c r="AK113" s="172" t="n">
        <v>0</v>
      </c>
      <c r="AL113" s="247" t="s">
        <v>1056</v>
      </c>
      <c r="AM113" s="247" t="s">
        <v>1057</v>
      </c>
      <c r="AN113" s="173" t="s">
        <v>1058</v>
      </c>
      <c r="AO113" s="241" t="s">
        <v>1059</v>
      </c>
      <c r="AP113" s="242" t="s">
        <v>1060</v>
      </c>
      <c r="AQ113" s="278" t="n">
        <v>44986</v>
      </c>
      <c r="AR113" s="174" t="s">
        <v>1061</v>
      </c>
      <c r="AS113" s="179" t="n">
        <v>104</v>
      </c>
      <c r="AT113" s="112"/>
      <c r="AU113" s="112"/>
      <c r="AV113" s="112"/>
      <c r="AW113" s="112"/>
      <c r="AX113" s="112"/>
      <c r="AY113" s="112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</row>
    <row r="114" customFormat="false" ht="19.5" hidden="false" customHeight="true" outlineLevel="0" collapsed="false">
      <c r="A114" s="276" t="s">
        <v>1062</v>
      </c>
      <c r="B114" s="277" t="n">
        <v>244</v>
      </c>
      <c r="C114" s="244"/>
      <c r="D114" s="160" t="n">
        <v>30</v>
      </c>
      <c r="E114" s="165" t="n">
        <f aca="false">C114</f>
        <v>0</v>
      </c>
      <c r="F114" s="162" t="n">
        <f aca="false">F$7*AG114</f>
        <v>0</v>
      </c>
      <c r="G114" s="162" t="n">
        <f aca="false">G$7*AH114</f>
        <v>0</v>
      </c>
      <c r="H114" s="162" t="n">
        <f aca="false">H$7*AI114</f>
        <v>0</v>
      </c>
      <c r="I114" s="162" t="n">
        <f aca="false">I$7*AJ114</f>
        <v>0</v>
      </c>
      <c r="J114" s="162" t="n">
        <f aca="false">J$7*AK114</f>
        <v>0</v>
      </c>
      <c r="K114" s="163" t="n">
        <v>0</v>
      </c>
      <c r="L114" s="164" t="n">
        <v>0</v>
      </c>
      <c r="M114" s="162"/>
      <c r="N114" s="243"/>
      <c r="O114" s="267"/>
      <c r="P114" s="267"/>
      <c r="Q114" s="267"/>
      <c r="R114" s="162"/>
      <c r="S114" s="279" t="n">
        <v>1</v>
      </c>
      <c r="T114" s="165" t="n">
        <f aca="false">SUM(E114:R114)</f>
        <v>0</v>
      </c>
      <c r="U114" s="165" t="n">
        <f aca="false">IF(T114&lt;=0,0,IF(T114*1%&lt;=262680*8*1%,T114*1%,262680*8*1%))</f>
        <v>0</v>
      </c>
      <c r="V114" s="165" t="n">
        <f aca="false">IF(T114&lt;=0,0,IF(T114*1%&lt;=262680*8*1%,T114*1%,262680*8*1%))</f>
        <v>0</v>
      </c>
      <c r="W114" s="165" t="n">
        <f aca="false">T114-U114-V114</f>
        <v>0</v>
      </c>
      <c r="X114" s="165"/>
      <c r="Y114" s="268"/>
      <c r="Z114" s="165" t="n">
        <f aca="false">MAX(3000,0+MIN(MAX(0,W114-350000),50000)*5%+MIN(MAX(0,W114-400000),100000)*10%+MIN(MAX(0,W114-500000),100000)*15%+MAX(0,W114-600000)*20%-X114)</f>
        <v>3000</v>
      </c>
      <c r="AA114" s="269"/>
      <c r="AB114" s="165" t="n">
        <f aca="false">Y114+U114+V114+Z114+AA114</f>
        <v>3000</v>
      </c>
      <c r="AC114" s="169" t="n">
        <f aca="false">ROUND(FLOOR(T114-AB114,0.01),-2)</f>
        <v>-3000</v>
      </c>
      <c r="AD114" s="165" t="s">
        <v>200</v>
      </c>
      <c r="AE114" s="180"/>
      <c r="AF114" s="180"/>
      <c r="AG114" s="172" t="n">
        <v>0</v>
      </c>
      <c r="AH114" s="172" t="n">
        <v>0</v>
      </c>
      <c r="AI114" s="172" t="n">
        <v>0</v>
      </c>
      <c r="AJ114" s="172" t="n">
        <v>0</v>
      </c>
      <c r="AK114" s="172" t="n">
        <v>0</v>
      </c>
      <c r="AL114" s="247" t="s">
        <v>1063</v>
      </c>
      <c r="AM114" s="247" t="s">
        <v>1064</v>
      </c>
      <c r="AN114" s="173" t="s">
        <v>1065</v>
      </c>
      <c r="AO114" s="241" t="s">
        <v>1066</v>
      </c>
      <c r="AP114" s="242" t="s">
        <v>1067</v>
      </c>
      <c r="AQ114" s="278" t="n">
        <v>44986</v>
      </c>
      <c r="AR114" s="174" t="s">
        <v>1068</v>
      </c>
      <c r="AS114" s="179" t="n">
        <v>105</v>
      </c>
      <c r="AT114" s="112"/>
      <c r="AU114" s="112"/>
      <c r="AV114" s="112"/>
      <c r="AW114" s="112"/>
      <c r="AX114" s="112"/>
      <c r="AY114" s="112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</row>
    <row r="115" customFormat="false" ht="19.5" hidden="false" customHeight="true" outlineLevel="0" collapsed="false">
      <c r="A115" s="276" t="s">
        <v>1069</v>
      </c>
      <c r="B115" s="277" t="n">
        <v>250</v>
      </c>
      <c r="C115" s="244"/>
      <c r="D115" s="160" t="n">
        <v>30</v>
      </c>
      <c r="E115" s="165" t="n">
        <f aca="false">C115</f>
        <v>0</v>
      </c>
      <c r="F115" s="162" t="n">
        <f aca="false">F$7*AG115</f>
        <v>0</v>
      </c>
      <c r="G115" s="162" t="n">
        <f aca="false">G$7*AH115</f>
        <v>0</v>
      </c>
      <c r="H115" s="162" t="n">
        <f aca="false">H$7*AI115</f>
        <v>0</v>
      </c>
      <c r="I115" s="162" t="n">
        <f aca="false">I$7*AJ115</f>
        <v>0</v>
      </c>
      <c r="J115" s="162" t="n">
        <f aca="false">J$7*AK115</f>
        <v>0</v>
      </c>
      <c r="K115" s="163" t="n">
        <v>0</v>
      </c>
      <c r="L115" s="164" t="n">
        <v>0</v>
      </c>
      <c r="M115" s="162"/>
      <c r="N115" s="165"/>
      <c r="O115" s="267"/>
      <c r="P115" s="267"/>
      <c r="Q115" s="267"/>
      <c r="R115" s="162"/>
      <c r="S115" s="117"/>
      <c r="T115" s="165" t="n">
        <f aca="false">SUM(E115:R115)</f>
        <v>0</v>
      </c>
      <c r="U115" s="165" t="n">
        <f aca="false">IF(T115&lt;=0,0,IF(T115*1%&lt;=262680*8*1%,T115*1%,262680*8*1%))</f>
        <v>0</v>
      </c>
      <c r="V115" s="165" t="n">
        <f aca="false">IF(T115&lt;=0,0,IF(T115*1%&lt;=262680*8*1%,T115*1%,262680*8*1%))</f>
        <v>0</v>
      </c>
      <c r="W115" s="165" t="n">
        <f aca="false">T115-U115-V115</f>
        <v>0</v>
      </c>
      <c r="X115" s="165"/>
      <c r="Y115" s="268"/>
      <c r="Z115" s="165" t="n">
        <f aca="false">MAX(3000,0+MIN(MAX(0,W115-350000),50000)*5%+MIN(MAX(0,W115-400000),100000)*10%+MIN(MAX(0,W115-500000),100000)*15%+MAX(0,W115-600000)*20%-X115)</f>
        <v>3000</v>
      </c>
      <c r="AA115" s="269"/>
      <c r="AB115" s="165" t="n">
        <f aca="false">Y115+U115+V115+Z115+AA115</f>
        <v>3000</v>
      </c>
      <c r="AC115" s="169" t="n">
        <f aca="false">ROUND(FLOOR(T115-AB115,0.01),-2)</f>
        <v>-3000</v>
      </c>
      <c r="AD115" s="165" t="s">
        <v>200</v>
      </c>
      <c r="AE115" s="180"/>
      <c r="AF115" s="180"/>
      <c r="AG115" s="172" t="n">
        <v>0</v>
      </c>
      <c r="AH115" s="172" t="n">
        <v>0</v>
      </c>
      <c r="AI115" s="172" t="n">
        <v>0</v>
      </c>
      <c r="AJ115" s="172" t="n">
        <v>0</v>
      </c>
      <c r="AK115" s="172" t="n">
        <v>0</v>
      </c>
      <c r="AL115" s="247" t="s">
        <v>685</v>
      </c>
      <c r="AM115" s="247" t="s">
        <v>1070</v>
      </c>
      <c r="AN115" s="173" t="s">
        <v>1071</v>
      </c>
      <c r="AO115" s="241" t="s">
        <v>1072</v>
      </c>
      <c r="AP115" s="242" t="s">
        <v>1073</v>
      </c>
      <c r="AQ115" s="278" t="n">
        <v>44986</v>
      </c>
      <c r="AR115" s="174" t="s">
        <v>1074</v>
      </c>
      <c r="AS115" s="179" t="n">
        <v>106</v>
      </c>
      <c r="AT115" s="112"/>
      <c r="AU115" s="112"/>
      <c r="AV115" s="112"/>
      <c r="AW115" s="112"/>
      <c r="AX115" s="112"/>
      <c r="AY115" s="112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</row>
    <row r="116" customFormat="false" ht="19.5" hidden="false" customHeight="true" outlineLevel="0" collapsed="false">
      <c r="A116" s="276" t="s">
        <v>1075</v>
      </c>
      <c r="B116" s="277" t="n">
        <v>256</v>
      </c>
      <c r="C116" s="165"/>
      <c r="D116" s="160" t="n">
        <v>30</v>
      </c>
      <c r="E116" s="165" t="n">
        <f aca="false">C116</f>
        <v>0</v>
      </c>
      <c r="F116" s="162" t="n">
        <f aca="false">F$7*AG116</f>
        <v>0</v>
      </c>
      <c r="G116" s="162" t="n">
        <f aca="false">G$7*AH116</f>
        <v>0</v>
      </c>
      <c r="H116" s="162" t="n">
        <f aca="false">H$7*AI116</f>
        <v>0</v>
      </c>
      <c r="I116" s="162" t="n">
        <f aca="false">I$7*AJ116</f>
        <v>0</v>
      </c>
      <c r="J116" s="162" t="n">
        <f aca="false">J$7*AK116</f>
        <v>0</v>
      </c>
      <c r="K116" s="163" t="n">
        <v>0</v>
      </c>
      <c r="L116" s="164" t="n">
        <v>0</v>
      </c>
      <c r="M116" s="162"/>
      <c r="N116" s="162"/>
      <c r="O116" s="267"/>
      <c r="P116" s="267"/>
      <c r="Q116" s="267"/>
      <c r="R116" s="162"/>
      <c r="S116" s="279" t="n">
        <v>3</v>
      </c>
      <c r="T116" s="165" t="n">
        <f aca="false">SUM(E116:R116)</f>
        <v>0</v>
      </c>
      <c r="U116" s="165" t="n">
        <f aca="false">IF(T116&lt;=0,0,IF(T116*1%&lt;=262680*8*1%,T116*1%,262680*8*1%))</f>
        <v>0</v>
      </c>
      <c r="V116" s="165" t="n">
        <f aca="false">IF(T116&lt;=0,0,IF(T116*1%&lt;=262680*8*1%,T116*1%,262680*8*1%))</f>
        <v>0</v>
      </c>
      <c r="W116" s="165" t="n">
        <f aca="false">T116-U116-V116</f>
        <v>0</v>
      </c>
      <c r="X116" s="165"/>
      <c r="Y116" s="268"/>
      <c r="Z116" s="165" t="n">
        <f aca="false">MAX(3000,0+MIN(MAX(0,W116-350000),50000)*5%+MIN(MAX(0,W116-400000),100000)*10%+MIN(MAX(0,W116-500000),100000)*15%+MAX(0,W116-600000)*20%-X116)</f>
        <v>3000</v>
      </c>
      <c r="AA116" s="269"/>
      <c r="AB116" s="165" t="n">
        <f aca="false">Y116+U116+V116+Z116+AA116</f>
        <v>3000</v>
      </c>
      <c r="AC116" s="169" t="n">
        <f aca="false">ROUND(FLOOR(T116-AB116,0.01),-2)</f>
        <v>-3000</v>
      </c>
      <c r="AD116" s="165" t="s">
        <v>200</v>
      </c>
      <c r="AE116" s="180"/>
      <c r="AF116" s="180"/>
      <c r="AG116" s="172" t="n">
        <v>0</v>
      </c>
      <c r="AH116" s="172" t="n">
        <v>0</v>
      </c>
      <c r="AI116" s="172" t="n">
        <v>0</v>
      </c>
      <c r="AJ116" s="172" t="n">
        <v>0</v>
      </c>
      <c r="AK116" s="172" t="n">
        <v>0</v>
      </c>
      <c r="AL116" s="247" t="s">
        <v>1076</v>
      </c>
      <c r="AM116" s="247" t="s">
        <v>1077</v>
      </c>
      <c r="AN116" s="173" t="s">
        <v>1078</v>
      </c>
      <c r="AO116" s="241" t="s">
        <v>1079</v>
      </c>
      <c r="AP116" s="242" t="s">
        <v>1080</v>
      </c>
      <c r="AQ116" s="278" t="n">
        <v>44986</v>
      </c>
      <c r="AR116" s="174" t="s">
        <v>1081</v>
      </c>
      <c r="AS116" s="179" t="n">
        <v>107</v>
      </c>
      <c r="AT116" s="112"/>
      <c r="AU116" s="112"/>
      <c r="AV116" s="112"/>
      <c r="AW116" s="112"/>
      <c r="AX116" s="112"/>
      <c r="AY116" s="112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</row>
    <row r="117" customFormat="false" ht="19.5" hidden="false" customHeight="true" outlineLevel="0" collapsed="false">
      <c r="A117" s="276" t="s">
        <v>1082</v>
      </c>
      <c r="B117" s="277" t="n">
        <v>258</v>
      </c>
      <c r="C117" s="244"/>
      <c r="D117" s="160" t="n">
        <v>30</v>
      </c>
      <c r="E117" s="165" t="n">
        <f aca="false">C117</f>
        <v>0</v>
      </c>
      <c r="F117" s="162" t="n">
        <f aca="false">F$7*AG117</f>
        <v>0</v>
      </c>
      <c r="G117" s="162" t="n">
        <f aca="false">G$7*AH117</f>
        <v>0</v>
      </c>
      <c r="H117" s="162" t="n">
        <f aca="false">H$7*AI117</f>
        <v>0</v>
      </c>
      <c r="I117" s="162" t="n">
        <f aca="false">I$7*AJ117</f>
        <v>0</v>
      </c>
      <c r="J117" s="162" t="n">
        <f aca="false">J$7*AK117</f>
        <v>0</v>
      </c>
      <c r="K117" s="163" t="n">
        <v>0</v>
      </c>
      <c r="L117" s="164" t="n">
        <v>0</v>
      </c>
      <c r="M117" s="162"/>
      <c r="N117" s="165"/>
      <c r="O117" s="267"/>
      <c r="P117" s="267"/>
      <c r="Q117" s="267"/>
      <c r="R117" s="162"/>
      <c r="S117" s="117"/>
      <c r="T117" s="165" t="n">
        <f aca="false">SUM(E117:R117)</f>
        <v>0</v>
      </c>
      <c r="U117" s="165" t="n">
        <f aca="false">IF(T117&lt;=0,0,IF(T117*1%&lt;=262680*8*1%,T117*1%,262680*8*1%))</f>
        <v>0</v>
      </c>
      <c r="V117" s="165" t="n">
        <f aca="false">IF(T117&lt;=0,0,IF(T117*1%&lt;=262680*8*1%,T117*1%,262680*8*1%))</f>
        <v>0</v>
      </c>
      <c r="W117" s="165" t="n">
        <f aca="false">T117-U117-V117</f>
        <v>0</v>
      </c>
      <c r="X117" s="165"/>
      <c r="Y117" s="268"/>
      <c r="Z117" s="165" t="n">
        <f aca="false">MAX(3000,0+MIN(MAX(0,W117-350000),50000)*5%+MIN(MAX(0,W117-400000),100000)*10%+MIN(MAX(0,W117-500000),100000)*15%+MAX(0,W117-600000)*20%-X117)</f>
        <v>3000</v>
      </c>
      <c r="AA117" s="269"/>
      <c r="AB117" s="165" t="n">
        <f aca="false">Y117+U117+V117+Z117+AA117</f>
        <v>3000</v>
      </c>
      <c r="AC117" s="169" t="n">
        <f aca="false">ROUND(FLOOR(T117-AB117,0.01),-2)</f>
        <v>-3000</v>
      </c>
      <c r="AD117" s="165" t="s">
        <v>200</v>
      </c>
      <c r="AE117" s="180"/>
      <c r="AF117" s="180"/>
      <c r="AG117" s="172" t="n">
        <v>0</v>
      </c>
      <c r="AH117" s="172" t="n">
        <v>0</v>
      </c>
      <c r="AI117" s="172" t="n">
        <v>0</v>
      </c>
      <c r="AJ117" s="172" t="n">
        <v>0</v>
      </c>
      <c r="AK117" s="172" t="n">
        <v>0</v>
      </c>
      <c r="AL117" s="247" t="s">
        <v>1083</v>
      </c>
      <c r="AM117" s="247" t="s">
        <v>1084</v>
      </c>
      <c r="AN117" s="173" t="s">
        <v>1085</v>
      </c>
      <c r="AO117" s="241" t="s">
        <v>1086</v>
      </c>
      <c r="AP117" s="242" t="s">
        <v>1087</v>
      </c>
      <c r="AQ117" s="278" t="n">
        <v>44986</v>
      </c>
      <c r="AR117" s="174" t="s">
        <v>1088</v>
      </c>
      <c r="AS117" s="179" t="n">
        <v>108</v>
      </c>
      <c r="AT117" s="112"/>
      <c r="AU117" s="112"/>
      <c r="AV117" s="112"/>
      <c r="AW117" s="112"/>
      <c r="AX117" s="112"/>
      <c r="AY117" s="112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3"/>
    </row>
    <row r="118" customFormat="false" ht="19.5" hidden="false" customHeight="true" outlineLevel="0" collapsed="false">
      <c r="A118" s="276" t="s">
        <v>1089</v>
      </c>
      <c r="B118" s="277" t="n">
        <v>259</v>
      </c>
      <c r="C118" s="244"/>
      <c r="D118" s="160" t="n">
        <v>30</v>
      </c>
      <c r="E118" s="165" t="n">
        <f aca="false">C118</f>
        <v>0</v>
      </c>
      <c r="F118" s="162" t="n">
        <f aca="false">F$7*AG118</f>
        <v>0</v>
      </c>
      <c r="G118" s="162" t="n">
        <f aca="false">G$7*AH118</f>
        <v>0</v>
      </c>
      <c r="H118" s="162" t="n">
        <f aca="false">H$7*AI118</f>
        <v>0</v>
      </c>
      <c r="I118" s="162" t="n">
        <f aca="false">I$7*AJ118</f>
        <v>0</v>
      </c>
      <c r="J118" s="162" t="n">
        <f aca="false">J$7*AK118</f>
        <v>0</v>
      </c>
      <c r="K118" s="163" t="n">
        <v>0</v>
      </c>
      <c r="L118" s="164" t="n">
        <v>0</v>
      </c>
      <c r="M118" s="162"/>
      <c r="N118" s="243"/>
      <c r="O118" s="267"/>
      <c r="P118" s="267"/>
      <c r="Q118" s="267"/>
      <c r="R118" s="162"/>
      <c r="S118" s="117"/>
      <c r="T118" s="165" t="n">
        <f aca="false">SUM(E118:R118)</f>
        <v>0</v>
      </c>
      <c r="U118" s="165" t="n">
        <f aca="false">IF(T118&lt;=0,0,IF(T118*1%&lt;=262680*8*1%,T118*1%,262680*8*1%))</f>
        <v>0</v>
      </c>
      <c r="V118" s="165" t="n">
        <f aca="false">IF(T118&lt;=0,0,IF(T118*1%&lt;=262680*8*1%,T118*1%,262680*8*1%))</f>
        <v>0</v>
      </c>
      <c r="W118" s="165" t="n">
        <f aca="false">T118-U118-V118</f>
        <v>0</v>
      </c>
      <c r="X118" s="165"/>
      <c r="Y118" s="268"/>
      <c r="Z118" s="165" t="n">
        <f aca="false">MAX(3000,0+MIN(MAX(0,W118-350000),50000)*5%+MIN(MAX(0,W118-400000),100000)*10%+MIN(MAX(0,W118-500000),100000)*15%+MAX(0,W118-600000)*20%-X118)</f>
        <v>3000</v>
      </c>
      <c r="AA118" s="269"/>
      <c r="AB118" s="165" t="n">
        <f aca="false">Y118+U118+V118+Z118+AA118</f>
        <v>3000</v>
      </c>
      <c r="AC118" s="169" t="n">
        <f aca="false">ROUND(FLOOR(T118-AB118,0.01),-2)</f>
        <v>-3000</v>
      </c>
      <c r="AD118" s="165" t="s">
        <v>200</v>
      </c>
      <c r="AE118" s="180"/>
      <c r="AF118" s="180"/>
      <c r="AG118" s="172" t="n">
        <v>0</v>
      </c>
      <c r="AH118" s="172" t="n">
        <v>0</v>
      </c>
      <c r="AI118" s="172" t="n">
        <v>0</v>
      </c>
      <c r="AJ118" s="172" t="n">
        <v>0</v>
      </c>
      <c r="AK118" s="172" t="n">
        <v>0</v>
      </c>
      <c r="AL118" s="247" t="s">
        <v>1090</v>
      </c>
      <c r="AM118" s="247" t="s">
        <v>1091</v>
      </c>
      <c r="AN118" s="173" t="s">
        <v>1092</v>
      </c>
      <c r="AO118" s="241" t="s">
        <v>1093</v>
      </c>
      <c r="AP118" s="242" t="s">
        <v>1094</v>
      </c>
      <c r="AQ118" s="278" t="n">
        <v>44986</v>
      </c>
      <c r="AR118" s="174" t="s">
        <v>1095</v>
      </c>
      <c r="AS118" s="179" t="n">
        <v>109</v>
      </c>
      <c r="AT118" s="112"/>
      <c r="AU118" s="112"/>
      <c r="AV118" s="112"/>
      <c r="AW118" s="112"/>
      <c r="AX118" s="112"/>
      <c r="AY118" s="112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3"/>
    </row>
    <row r="119" customFormat="false" ht="19.5" hidden="false" customHeight="true" outlineLevel="0" collapsed="false">
      <c r="A119" s="276" t="s">
        <v>1096</v>
      </c>
      <c r="B119" s="277" t="n">
        <v>260</v>
      </c>
      <c r="C119" s="244"/>
      <c r="D119" s="160" t="n">
        <v>30</v>
      </c>
      <c r="E119" s="165" t="n">
        <f aca="false">C119</f>
        <v>0</v>
      </c>
      <c r="F119" s="162" t="n">
        <f aca="false">F$7*AG119</f>
        <v>0</v>
      </c>
      <c r="G119" s="162" t="n">
        <f aca="false">G$7*AH119</f>
        <v>0</v>
      </c>
      <c r="H119" s="162" t="n">
        <f aca="false">H$7*AI119</f>
        <v>0</v>
      </c>
      <c r="I119" s="162" t="n">
        <f aca="false">I$7*AJ119</f>
        <v>0</v>
      </c>
      <c r="J119" s="162" t="n">
        <f aca="false">J$7*AK119</f>
        <v>0</v>
      </c>
      <c r="K119" s="163" t="n">
        <v>0</v>
      </c>
      <c r="L119" s="164" t="n">
        <v>0</v>
      </c>
      <c r="M119" s="162"/>
      <c r="N119" s="243"/>
      <c r="O119" s="267"/>
      <c r="P119" s="267"/>
      <c r="Q119" s="267"/>
      <c r="R119" s="267"/>
      <c r="S119" s="117"/>
      <c r="T119" s="165" t="n">
        <f aca="false">SUM(E119:R119)</f>
        <v>0</v>
      </c>
      <c r="U119" s="165" t="n">
        <f aca="false">IF(T119&lt;=0,0,IF(T119*1%&lt;=262680*8*1%,T119*1%,262680*8*1%))</f>
        <v>0</v>
      </c>
      <c r="V119" s="165" t="n">
        <f aca="false">IF(T119&lt;=0,0,IF(T119*1%&lt;=262680*8*1%,T119*1%,262680*8*1%))</f>
        <v>0</v>
      </c>
      <c r="W119" s="165" t="n">
        <f aca="false">T119-U119-V119</f>
        <v>0</v>
      </c>
      <c r="X119" s="165"/>
      <c r="Y119" s="268"/>
      <c r="Z119" s="165" t="n">
        <f aca="false">MAX(3000,0+MIN(MAX(0,W119-350000),50000)*5%+MIN(MAX(0,W119-400000),100000)*10%+MIN(MAX(0,W119-500000),100000)*15%+MAX(0,W119-600000)*20%-X119)</f>
        <v>3000</v>
      </c>
      <c r="AA119" s="269"/>
      <c r="AB119" s="165" t="n">
        <f aca="false">Y119+U119+V119+Z119+AA119</f>
        <v>3000</v>
      </c>
      <c r="AC119" s="169" t="n">
        <f aca="false">ROUND(FLOOR(T119-AB119,0.01),-2)</f>
        <v>-3000</v>
      </c>
      <c r="AD119" s="165" t="s">
        <v>200</v>
      </c>
      <c r="AE119" s="180"/>
      <c r="AF119" s="180"/>
      <c r="AG119" s="172" t="n">
        <v>0</v>
      </c>
      <c r="AH119" s="172" t="n">
        <v>0</v>
      </c>
      <c r="AI119" s="172" t="n">
        <v>0</v>
      </c>
      <c r="AJ119" s="172" t="n">
        <v>0</v>
      </c>
      <c r="AK119" s="172" t="n">
        <v>0</v>
      </c>
      <c r="AL119" s="247" t="s">
        <v>1097</v>
      </c>
      <c r="AM119" s="247" t="s">
        <v>1098</v>
      </c>
      <c r="AN119" s="173" t="s">
        <v>1099</v>
      </c>
      <c r="AO119" s="241" t="s">
        <v>1100</v>
      </c>
      <c r="AP119" s="242" t="s">
        <v>1101</v>
      </c>
      <c r="AQ119" s="278" t="n">
        <v>44986</v>
      </c>
      <c r="AR119" s="174" t="s">
        <v>1102</v>
      </c>
      <c r="AS119" s="179" t="n">
        <v>110</v>
      </c>
      <c r="AT119" s="112"/>
      <c r="AU119" s="112"/>
      <c r="AV119" s="112"/>
      <c r="AW119" s="112"/>
      <c r="AX119" s="112"/>
      <c r="AY119" s="112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3"/>
    </row>
    <row r="120" customFormat="false" ht="19.5" hidden="false" customHeight="true" outlineLevel="0" collapsed="false">
      <c r="A120" s="276" t="s">
        <v>1103</v>
      </c>
      <c r="B120" s="277" t="n">
        <v>266</v>
      </c>
      <c r="C120" s="244"/>
      <c r="D120" s="160" t="n">
        <v>30</v>
      </c>
      <c r="E120" s="165" t="n">
        <f aca="false">C120</f>
        <v>0</v>
      </c>
      <c r="F120" s="162" t="n">
        <f aca="false">F$7*AG120</f>
        <v>0</v>
      </c>
      <c r="G120" s="162" t="n">
        <f aca="false">G$7*AH120</f>
        <v>0</v>
      </c>
      <c r="H120" s="162" t="n">
        <f aca="false">H$7*AI120</f>
        <v>0</v>
      </c>
      <c r="I120" s="162" t="n">
        <f aca="false">I$7*AJ120</f>
        <v>0</v>
      </c>
      <c r="J120" s="162" t="n">
        <f aca="false">J$7*AK120</f>
        <v>0</v>
      </c>
      <c r="K120" s="163" t="n">
        <v>0</v>
      </c>
      <c r="L120" s="164" t="n">
        <v>0</v>
      </c>
      <c r="M120" s="162"/>
      <c r="N120" s="270"/>
      <c r="O120" s="267"/>
      <c r="P120" s="267"/>
      <c r="Q120" s="267"/>
      <c r="R120" s="267"/>
      <c r="S120" s="117"/>
      <c r="T120" s="165" t="n">
        <f aca="false">SUM(E120:R120)</f>
        <v>0</v>
      </c>
      <c r="U120" s="165" t="n">
        <f aca="false">IF(T120&lt;=0,0,IF(T120*1%&lt;=262680*8*1%,T120*1%,262680*8*1%))</f>
        <v>0</v>
      </c>
      <c r="V120" s="165" t="n">
        <f aca="false">IF(T120&lt;=0,0,IF(T120*1%&lt;=262680*8*1%,T120*1%,262680*8*1%))</f>
        <v>0</v>
      </c>
      <c r="W120" s="165" t="n">
        <f aca="false">T120-U120-V120</f>
        <v>0</v>
      </c>
      <c r="X120" s="165"/>
      <c r="Y120" s="268"/>
      <c r="Z120" s="165" t="n">
        <f aca="false">MAX(3000,0+MIN(MAX(0,W120-350000),50000)*5%+MIN(MAX(0,W120-400000),100000)*10%+MIN(MAX(0,W120-500000),100000)*15%+MAX(0,W120-600000)*20%-X120)</f>
        <v>3000</v>
      </c>
      <c r="AA120" s="269"/>
      <c r="AB120" s="165" t="n">
        <f aca="false">Y120+U120+V120+Z120+AA120</f>
        <v>3000</v>
      </c>
      <c r="AC120" s="169" t="n">
        <f aca="false">ROUND(FLOOR(T120-AB120,0.01),-2)</f>
        <v>-3000</v>
      </c>
      <c r="AD120" s="280" t="s">
        <v>200</v>
      </c>
      <c r="AE120" s="180"/>
      <c r="AF120" s="180"/>
      <c r="AG120" s="172" t="n">
        <v>0</v>
      </c>
      <c r="AH120" s="172" t="n">
        <v>0</v>
      </c>
      <c r="AI120" s="172" t="n">
        <v>0</v>
      </c>
      <c r="AJ120" s="172" t="n">
        <v>0</v>
      </c>
      <c r="AK120" s="172" t="n">
        <v>0</v>
      </c>
      <c r="AL120" s="247" t="s">
        <v>1104</v>
      </c>
      <c r="AM120" s="247" t="s">
        <v>1105</v>
      </c>
      <c r="AN120" s="173" t="s">
        <v>1106</v>
      </c>
      <c r="AO120" s="241" t="s">
        <v>1107</v>
      </c>
      <c r="AP120" s="242" t="s">
        <v>1108</v>
      </c>
      <c r="AQ120" s="278" t="n">
        <v>44986</v>
      </c>
      <c r="AR120" s="174" t="s">
        <v>1109</v>
      </c>
      <c r="AS120" s="179" t="n">
        <v>111</v>
      </c>
      <c r="AT120" s="112"/>
      <c r="AU120" s="112"/>
      <c r="AV120" s="112"/>
      <c r="AW120" s="112"/>
      <c r="AX120" s="112"/>
      <c r="AY120" s="112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</row>
    <row r="121" customFormat="false" ht="19.5" hidden="false" customHeight="true" outlineLevel="0" collapsed="false">
      <c r="A121" s="276" t="s">
        <v>1110</v>
      </c>
      <c r="B121" s="277" t="n">
        <v>273</v>
      </c>
      <c r="C121" s="244"/>
      <c r="D121" s="160" t="n">
        <v>30</v>
      </c>
      <c r="E121" s="165" t="n">
        <f aca="false">C121</f>
        <v>0</v>
      </c>
      <c r="F121" s="162" t="n">
        <f aca="false">F$7*AG121</f>
        <v>0</v>
      </c>
      <c r="G121" s="162" t="n">
        <f aca="false">G$7*AH121</f>
        <v>0</v>
      </c>
      <c r="H121" s="162" t="n">
        <f aca="false">H$7*AI121</f>
        <v>0</v>
      </c>
      <c r="I121" s="162" t="n">
        <f aca="false">I$7*AJ121</f>
        <v>0</v>
      </c>
      <c r="J121" s="162" t="n">
        <f aca="false">J$7*AK121</f>
        <v>0</v>
      </c>
      <c r="K121" s="163" t="n">
        <v>0</v>
      </c>
      <c r="L121" s="164" t="n">
        <v>0</v>
      </c>
      <c r="M121" s="162"/>
      <c r="N121" s="165"/>
      <c r="O121" s="267"/>
      <c r="P121" s="267"/>
      <c r="Q121" s="267"/>
      <c r="R121" s="267"/>
      <c r="S121" s="117"/>
      <c r="T121" s="165" t="n">
        <f aca="false">SUM(E121:R121)</f>
        <v>0</v>
      </c>
      <c r="U121" s="165" t="n">
        <f aca="false">IF(T121&lt;=0,0,IF(T121*1%&lt;=262680*8*1%,T121*1%,262680*8*1%))</f>
        <v>0</v>
      </c>
      <c r="V121" s="165" t="n">
        <f aca="false">IF(T121&lt;=0,0,IF(T121*1%&lt;=262680*8*1%,T121*1%,262680*8*1%))</f>
        <v>0</v>
      </c>
      <c r="W121" s="165" t="n">
        <f aca="false">T121-U121-V121</f>
        <v>0</v>
      </c>
      <c r="X121" s="165"/>
      <c r="Y121" s="268"/>
      <c r="Z121" s="165" t="n">
        <f aca="false">MAX(3000,0+MIN(MAX(0,W121-350000),50000)*5%+MIN(MAX(0,W121-400000),100000)*10%+MIN(MAX(0,W121-500000),100000)*15%+MAX(0,W121-600000)*20%-X121)</f>
        <v>3000</v>
      </c>
      <c r="AA121" s="269"/>
      <c r="AB121" s="165" t="n">
        <f aca="false">Y121+U121+V121+Z121+AA121</f>
        <v>3000</v>
      </c>
      <c r="AC121" s="169" t="n">
        <f aca="false">ROUND(FLOOR(T121-AB121,0.01),-2)</f>
        <v>-3000</v>
      </c>
      <c r="AD121" s="165" t="s">
        <v>200</v>
      </c>
      <c r="AE121" s="180"/>
      <c r="AF121" s="180"/>
      <c r="AG121" s="172" t="n">
        <v>0</v>
      </c>
      <c r="AH121" s="172" t="n">
        <v>0</v>
      </c>
      <c r="AI121" s="172" t="n">
        <v>0</v>
      </c>
      <c r="AJ121" s="172" t="n">
        <v>0</v>
      </c>
      <c r="AK121" s="172" t="n">
        <v>0</v>
      </c>
      <c r="AL121" s="247" t="s">
        <v>1111</v>
      </c>
      <c r="AM121" s="247" t="s">
        <v>1112</v>
      </c>
      <c r="AN121" s="173" t="s">
        <v>1113</v>
      </c>
      <c r="AO121" s="241" t="s">
        <v>1114</v>
      </c>
      <c r="AP121" s="242" t="s">
        <v>1115</v>
      </c>
      <c r="AQ121" s="274" t="n">
        <v>44994</v>
      </c>
      <c r="AR121" s="174" t="s">
        <v>1116</v>
      </c>
      <c r="AS121" s="179" t="n">
        <v>112</v>
      </c>
      <c r="AT121" s="112"/>
      <c r="AU121" s="112"/>
      <c r="AV121" s="112"/>
      <c r="AW121" s="112"/>
      <c r="AX121" s="112"/>
      <c r="AY121" s="112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</row>
    <row r="122" customFormat="false" ht="19.5" hidden="false" customHeight="true" outlineLevel="0" collapsed="false">
      <c r="A122" s="276" t="s">
        <v>1117</v>
      </c>
      <c r="B122" s="277" t="n">
        <v>274</v>
      </c>
      <c r="C122" s="244"/>
      <c r="D122" s="160" t="n">
        <v>30</v>
      </c>
      <c r="E122" s="165" t="n">
        <f aca="false">C122</f>
        <v>0</v>
      </c>
      <c r="F122" s="162" t="n">
        <f aca="false">F$7*AG122</f>
        <v>0</v>
      </c>
      <c r="G122" s="162" t="n">
        <f aca="false">G$7*AH122</f>
        <v>0</v>
      </c>
      <c r="H122" s="162" t="n">
        <f aca="false">H$7*AI122</f>
        <v>0</v>
      </c>
      <c r="I122" s="162" t="n">
        <f aca="false">I$7*AJ122</f>
        <v>0</v>
      </c>
      <c r="J122" s="162" t="n">
        <f aca="false">J$7*AK122</f>
        <v>0</v>
      </c>
      <c r="K122" s="163" t="n">
        <v>0</v>
      </c>
      <c r="L122" s="164" t="n">
        <v>0</v>
      </c>
      <c r="M122" s="162"/>
      <c r="N122" s="165"/>
      <c r="O122" s="267"/>
      <c r="P122" s="267"/>
      <c r="Q122" s="267"/>
      <c r="R122" s="267"/>
      <c r="S122" s="117"/>
      <c r="T122" s="165" t="n">
        <f aca="false">SUM(E122:R122)</f>
        <v>0</v>
      </c>
      <c r="U122" s="165" t="n">
        <f aca="false">IF(T122&lt;=0,0,IF(T122*1%&lt;=262680*8*1%,T122*1%,262680*8*1%))</f>
        <v>0</v>
      </c>
      <c r="V122" s="165" t="n">
        <f aca="false">IF(T122&lt;=0,0,IF(T122*1%&lt;=262680*8*1%,T122*1%,262680*8*1%))</f>
        <v>0</v>
      </c>
      <c r="W122" s="165" t="n">
        <f aca="false">T122-U122-V122</f>
        <v>0</v>
      </c>
      <c r="X122" s="165"/>
      <c r="Y122" s="268"/>
      <c r="Z122" s="165" t="n">
        <f aca="false">MAX(3000,0+MIN(MAX(0,W122-350000),50000)*5%+MIN(MAX(0,W122-400000),100000)*10%+MIN(MAX(0,W122-500000),100000)*15%+MAX(0,W122-600000)*20%-X122)</f>
        <v>3000</v>
      </c>
      <c r="AA122" s="269"/>
      <c r="AB122" s="165" t="n">
        <f aca="false">Y122+U122+V122+Z122+AA122</f>
        <v>3000</v>
      </c>
      <c r="AC122" s="169" t="n">
        <f aca="false">ROUND(FLOOR(T122-AB122,0.01),-2)</f>
        <v>-3000</v>
      </c>
      <c r="AD122" s="165" t="s">
        <v>200</v>
      </c>
      <c r="AE122" s="180"/>
      <c r="AF122" s="180"/>
      <c r="AG122" s="172" t="n">
        <v>0</v>
      </c>
      <c r="AH122" s="172" t="n">
        <v>0</v>
      </c>
      <c r="AI122" s="172" t="n">
        <v>0</v>
      </c>
      <c r="AJ122" s="172" t="n">
        <v>0</v>
      </c>
      <c r="AK122" s="172" t="n">
        <v>0</v>
      </c>
      <c r="AL122" s="247" t="s">
        <v>1118</v>
      </c>
      <c r="AM122" s="247" t="s">
        <v>1119</v>
      </c>
      <c r="AN122" s="173" t="s">
        <v>1120</v>
      </c>
      <c r="AO122" s="241" t="s">
        <v>1121</v>
      </c>
      <c r="AP122" s="242" t="s">
        <v>1122</v>
      </c>
      <c r="AQ122" s="274" t="n">
        <v>44995</v>
      </c>
      <c r="AR122" s="174" t="s">
        <v>1123</v>
      </c>
      <c r="AS122" s="179" t="n">
        <v>113</v>
      </c>
      <c r="AT122" s="112"/>
      <c r="AU122" s="112"/>
      <c r="AV122" s="112"/>
      <c r="AW122" s="112"/>
      <c r="AX122" s="112"/>
      <c r="AY122" s="112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</row>
    <row r="123" customFormat="false" ht="19.5" hidden="false" customHeight="true" outlineLevel="0" collapsed="false">
      <c r="A123" s="281" t="s">
        <v>1124</v>
      </c>
      <c r="B123" s="282" t="n">
        <v>275</v>
      </c>
      <c r="C123" s="166"/>
      <c r="D123" s="160" t="n">
        <v>30</v>
      </c>
      <c r="E123" s="165" t="n">
        <f aca="false">C123</f>
        <v>0</v>
      </c>
      <c r="F123" s="162" t="n">
        <f aca="false">F$7*AG123</f>
        <v>0</v>
      </c>
      <c r="G123" s="162" t="n">
        <f aca="false">G$7*AH123</f>
        <v>0</v>
      </c>
      <c r="H123" s="162" t="n">
        <f aca="false">H$7*AI123</f>
        <v>0</v>
      </c>
      <c r="I123" s="162" t="n">
        <f aca="false">I$7*AJ123</f>
        <v>0</v>
      </c>
      <c r="J123" s="162" t="n">
        <f aca="false">J$7*AK123</f>
        <v>0</v>
      </c>
      <c r="K123" s="163" t="n">
        <v>0</v>
      </c>
      <c r="L123" s="164" t="n">
        <v>0</v>
      </c>
      <c r="M123" s="162"/>
      <c r="N123" s="162"/>
      <c r="O123" s="267"/>
      <c r="P123" s="267"/>
      <c r="Q123" s="267"/>
      <c r="R123" s="271"/>
      <c r="S123" s="117"/>
      <c r="T123" s="165" t="n">
        <f aca="false">SUM(E123:R123)</f>
        <v>0</v>
      </c>
      <c r="U123" s="165" t="n">
        <f aca="false">IF(T123&lt;=0,0,IF(T123*1%&lt;=262680*8*1%,T123*1%,262680*8*1%))</f>
        <v>0</v>
      </c>
      <c r="V123" s="165" t="n">
        <f aca="false">IF(T123&lt;=0,0,IF(T123*1%&lt;=262680*8*1%,T123*1%,262680*8*1%))</f>
        <v>0</v>
      </c>
      <c r="W123" s="165" t="n">
        <f aca="false">T123-U123-V123</f>
        <v>0</v>
      </c>
      <c r="X123" s="165"/>
      <c r="Y123" s="268"/>
      <c r="Z123" s="165" t="n">
        <f aca="false">MAX(3000,0+MIN(MAX(0,W123-350000),50000)*5%+MIN(MAX(0,W123-400000),100000)*10%+MIN(MAX(0,W123-500000),100000)*15%+MAX(0,W123-600000)*20%-X123)</f>
        <v>3000</v>
      </c>
      <c r="AA123" s="269"/>
      <c r="AB123" s="165" t="n">
        <f aca="false">Y123+U123+V123+Z123+AA123</f>
        <v>3000</v>
      </c>
      <c r="AC123" s="169" t="n">
        <f aca="false">ROUND(FLOOR(T123-AB123,0.01),-2)</f>
        <v>-3000</v>
      </c>
      <c r="AD123" s="283" t="s">
        <v>200</v>
      </c>
      <c r="AE123" s="180"/>
      <c r="AF123" s="180"/>
      <c r="AG123" s="172" t="n">
        <v>0</v>
      </c>
      <c r="AH123" s="172" t="n">
        <v>0</v>
      </c>
      <c r="AI123" s="172" t="n">
        <v>0</v>
      </c>
      <c r="AJ123" s="172" t="n">
        <v>0</v>
      </c>
      <c r="AK123" s="172" t="n">
        <v>0</v>
      </c>
      <c r="AL123" s="247" t="s">
        <v>1125</v>
      </c>
      <c r="AM123" s="247" t="s">
        <v>1126</v>
      </c>
      <c r="AN123" s="173" t="s">
        <v>1127</v>
      </c>
      <c r="AO123" s="241" t="s">
        <v>1128</v>
      </c>
      <c r="AP123" s="242" t="s">
        <v>1129</v>
      </c>
      <c r="AQ123" s="284" t="n">
        <v>45079</v>
      </c>
      <c r="AR123" s="174" t="s">
        <v>1130</v>
      </c>
      <c r="AS123" s="179" t="n">
        <v>114</v>
      </c>
      <c r="AT123" s="112"/>
      <c r="AU123" s="112"/>
      <c r="AV123" s="112"/>
      <c r="AW123" s="112"/>
      <c r="AX123" s="112"/>
      <c r="AY123" s="112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3"/>
    </row>
    <row r="124" customFormat="false" ht="19.5" hidden="false" customHeight="true" outlineLevel="0" collapsed="false">
      <c r="A124" s="281" t="s">
        <v>1131</v>
      </c>
      <c r="B124" s="282" t="n">
        <v>276</v>
      </c>
      <c r="C124" s="166"/>
      <c r="D124" s="160" t="n">
        <v>30</v>
      </c>
      <c r="E124" s="165" t="n">
        <v>0</v>
      </c>
      <c r="F124" s="162" t="n">
        <f aca="false">F$7*AG124</f>
        <v>0</v>
      </c>
      <c r="G124" s="162" t="n">
        <f aca="false">G$7*AH124</f>
        <v>0</v>
      </c>
      <c r="H124" s="162" t="n">
        <f aca="false">H$7*AI124</f>
        <v>0</v>
      </c>
      <c r="I124" s="162" t="n">
        <f aca="false">I$7*AJ124</f>
        <v>0</v>
      </c>
      <c r="J124" s="162" t="n">
        <f aca="false">J$7*AK124</f>
        <v>0</v>
      </c>
      <c r="K124" s="163" t="n">
        <v>0</v>
      </c>
      <c r="L124" s="164" t="n">
        <v>0</v>
      </c>
      <c r="M124" s="162"/>
      <c r="N124" s="270"/>
      <c r="O124" s="267"/>
      <c r="P124" s="267"/>
      <c r="Q124" s="267"/>
      <c r="R124" s="271"/>
      <c r="S124" s="117"/>
      <c r="T124" s="165" t="n">
        <f aca="false">SUM(E124:R124)</f>
        <v>0</v>
      </c>
      <c r="U124" s="165" t="n">
        <f aca="false">IF(T124&lt;=0,0,IF(T124*1%&lt;=262680*8*1%,T124*1%,262680*8*1%))</f>
        <v>0</v>
      </c>
      <c r="V124" s="165" t="n">
        <f aca="false">IF(T124&lt;=0,0,IF(T124*1%&lt;=262680*8*1%,T124*1%,262680*8*1%))</f>
        <v>0</v>
      </c>
      <c r="W124" s="165" t="n">
        <f aca="false">T124-U124-V124</f>
        <v>0</v>
      </c>
      <c r="X124" s="165"/>
      <c r="Y124" s="268"/>
      <c r="Z124" s="165" t="n">
        <f aca="false">MAX(3000,0+MIN(MAX(0,W124-350000),50000)*5%+MIN(MAX(0,W124-400000),100000)*10%+MIN(MAX(0,W124-500000),100000)*15%+MAX(0,W124-600000)*20%-X124)</f>
        <v>3000</v>
      </c>
      <c r="AA124" s="269"/>
      <c r="AB124" s="165" t="n">
        <f aca="false">Y124+U124+V124+Z124+AA124</f>
        <v>3000</v>
      </c>
      <c r="AC124" s="169" t="n">
        <f aca="false">ROUND(FLOOR(T124-AB124,0.01),-2)</f>
        <v>-3000</v>
      </c>
      <c r="AD124" s="283" t="s">
        <v>200</v>
      </c>
      <c r="AE124" s="180"/>
      <c r="AF124" s="180"/>
      <c r="AG124" s="172" t="n">
        <v>0</v>
      </c>
      <c r="AH124" s="172" t="n">
        <v>0</v>
      </c>
      <c r="AI124" s="172" t="n">
        <v>0</v>
      </c>
      <c r="AJ124" s="172" t="n">
        <v>0</v>
      </c>
      <c r="AK124" s="172" t="n">
        <v>0</v>
      </c>
      <c r="AL124" s="247" t="s">
        <v>1132</v>
      </c>
      <c r="AM124" s="247" t="s">
        <v>1133</v>
      </c>
      <c r="AN124" s="173" t="s">
        <v>1134</v>
      </c>
      <c r="AO124" s="241" t="s">
        <v>1135</v>
      </c>
      <c r="AP124" s="242" t="s">
        <v>1136</v>
      </c>
      <c r="AQ124" s="274" t="n">
        <v>45201</v>
      </c>
      <c r="AR124" s="174" t="s">
        <v>1137</v>
      </c>
      <c r="AS124" s="179" t="n">
        <v>115</v>
      </c>
      <c r="AT124" s="112"/>
      <c r="AU124" s="112"/>
      <c r="AV124" s="112"/>
      <c r="AW124" s="112"/>
      <c r="AX124" s="112"/>
      <c r="AY124" s="112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</row>
    <row r="125" customFormat="false" ht="19.5" hidden="false" customHeight="true" outlineLevel="0" collapsed="false">
      <c r="A125" s="281" t="s">
        <v>1138</v>
      </c>
      <c r="B125" s="282" t="n">
        <v>277</v>
      </c>
      <c r="C125" s="166"/>
      <c r="D125" s="160" t="n">
        <v>30</v>
      </c>
      <c r="E125" s="165" t="n">
        <f aca="false">C125</f>
        <v>0</v>
      </c>
      <c r="F125" s="162" t="n">
        <f aca="false">F$7*AG125</f>
        <v>0</v>
      </c>
      <c r="G125" s="162" t="n">
        <f aca="false">G$7*AH125</f>
        <v>0</v>
      </c>
      <c r="H125" s="162" t="n">
        <f aca="false">H$7*AI125</f>
        <v>0</v>
      </c>
      <c r="I125" s="162" t="n">
        <f aca="false">I$7*AJ125</f>
        <v>0</v>
      </c>
      <c r="J125" s="162" t="n">
        <f aca="false">J$7*AK125</f>
        <v>0</v>
      </c>
      <c r="K125" s="163" t="n">
        <v>0</v>
      </c>
      <c r="L125" s="164" t="n">
        <v>0</v>
      </c>
      <c r="M125" s="162"/>
      <c r="N125" s="162"/>
      <c r="O125" s="267"/>
      <c r="P125" s="267"/>
      <c r="Q125" s="267"/>
      <c r="R125" s="271"/>
      <c r="S125" s="273"/>
      <c r="T125" s="165" t="n">
        <f aca="false">SUM(E125:R125)</f>
        <v>0</v>
      </c>
      <c r="U125" s="165" t="n">
        <f aca="false">IF(T125&lt;=0,0,IF(T125*1%&lt;=262680*8*1%,T125*1%,262680*8*1%))</f>
        <v>0</v>
      </c>
      <c r="V125" s="165" t="n">
        <f aca="false">IF(T125&lt;=0,0,IF(T125*1%&lt;=262680*8*1%,T125*1%,262680*8*1%))</f>
        <v>0</v>
      </c>
      <c r="W125" s="165" t="n">
        <f aca="false">T125-U125-V125</f>
        <v>0</v>
      </c>
      <c r="X125" s="165"/>
      <c r="Y125" s="268"/>
      <c r="Z125" s="165" t="n">
        <f aca="false">MAX(3000,0+MIN(MAX(0,W125-350000),50000)*5%+MIN(MAX(0,W125-400000),100000)*10%+MIN(MAX(0,W125-500000),100000)*15%+MAX(0,W125-600000)*20%-X125)</f>
        <v>3000</v>
      </c>
      <c r="AA125" s="269"/>
      <c r="AB125" s="165" t="n">
        <f aca="false">Y125+U125+V125+Z125+AA125</f>
        <v>3000</v>
      </c>
      <c r="AC125" s="169" t="n">
        <f aca="false">ROUND(FLOOR(T125-AB125,0.01),-2)</f>
        <v>-3000</v>
      </c>
      <c r="AD125" s="283" t="s">
        <v>200</v>
      </c>
      <c r="AE125" s="180"/>
      <c r="AF125" s="180"/>
      <c r="AG125" s="172" t="n">
        <v>0</v>
      </c>
      <c r="AH125" s="172" t="n">
        <v>0</v>
      </c>
      <c r="AI125" s="172" t="n">
        <v>0</v>
      </c>
      <c r="AJ125" s="172" t="n">
        <v>0</v>
      </c>
      <c r="AK125" s="172" t="n">
        <v>0</v>
      </c>
      <c r="AL125" s="247" t="s">
        <v>1139</v>
      </c>
      <c r="AM125" s="247" t="s">
        <v>1140</v>
      </c>
      <c r="AN125" s="173" t="s">
        <v>1141</v>
      </c>
      <c r="AO125" s="241" t="s">
        <v>1142</v>
      </c>
      <c r="AP125" s="242" t="s">
        <v>1143</v>
      </c>
      <c r="AQ125" s="274" t="n">
        <v>45201</v>
      </c>
      <c r="AR125" s="174" t="s">
        <v>1144</v>
      </c>
      <c r="AS125" s="179" t="n">
        <v>116</v>
      </c>
      <c r="AT125" s="112"/>
      <c r="AU125" s="112"/>
      <c r="AV125" s="112"/>
      <c r="AW125" s="112"/>
      <c r="AX125" s="112"/>
      <c r="AY125" s="112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3"/>
    </row>
    <row r="126" customFormat="false" ht="19.5" hidden="false" customHeight="true" outlineLevel="0" collapsed="false">
      <c r="A126" s="281" t="s">
        <v>1145</v>
      </c>
      <c r="B126" s="282" t="n">
        <v>278</v>
      </c>
      <c r="C126" s="166"/>
      <c r="D126" s="160" t="n">
        <v>30</v>
      </c>
      <c r="E126" s="165" t="n">
        <f aca="false">C126</f>
        <v>0</v>
      </c>
      <c r="F126" s="162" t="n">
        <f aca="false">F$7*AG126</f>
        <v>0</v>
      </c>
      <c r="G126" s="162" t="n">
        <f aca="false">G$7*AH126</f>
        <v>0</v>
      </c>
      <c r="H126" s="162" t="n">
        <f aca="false">H$7*AI126</f>
        <v>0</v>
      </c>
      <c r="I126" s="162" t="n">
        <f aca="false">I$7*AJ126</f>
        <v>0</v>
      </c>
      <c r="J126" s="162" t="n">
        <f aca="false">J$7*AK126</f>
        <v>0</v>
      </c>
      <c r="K126" s="163" t="n">
        <v>0</v>
      </c>
      <c r="L126" s="164" t="n">
        <v>0</v>
      </c>
      <c r="M126" s="162"/>
      <c r="N126" s="162"/>
      <c r="O126" s="267"/>
      <c r="P126" s="267"/>
      <c r="Q126" s="267"/>
      <c r="R126" s="271"/>
      <c r="S126" s="117"/>
      <c r="T126" s="165" t="n">
        <f aca="false">SUM(E126:R126)</f>
        <v>0</v>
      </c>
      <c r="U126" s="165" t="n">
        <f aca="false">IF(T126&lt;=0,0,IF(T126*1%&lt;=262680*8*1%,T126*1%,262680*8*1%))</f>
        <v>0</v>
      </c>
      <c r="V126" s="165" t="n">
        <f aca="false">IF(T126&lt;=0,0,IF(T126*1%&lt;=262680*8*1%,T126*1%,262680*8*1%))</f>
        <v>0</v>
      </c>
      <c r="W126" s="165" t="n">
        <f aca="false">T126-U126-V126</f>
        <v>0</v>
      </c>
      <c r="X126" s="165"/>
      <c r="Y126" s="268"/>
      <c r="Z126" s="165" t="n">
        <f aca="false">MAX(3000,0+MIN(MAX(0,W126-350000),50000)*5%+MIN(MAX(0,W126-400000),100000)*10%+MIN(MAX(0,W126-500000),100000)*15%+MAX(0,W126-600000)*20%-X126)</f>
        <v>3000</v>
      </c>
      <c r="AA126" s="269"/>
      <c r="AB126" s="165" t="n">
        <f aca="false">Y126+U126+V126+Z126+AA126</f>
        <v>3000</v>
      </c>
      <c r="AC126" s="169" t="n">
        <f aca="false">ROUND(FLOOR(T126-AB126,0.01),-2)</f>
        <v>-3000</v>
      </c>
      <c r="AD126" s="283" t="s">
        <v>200</v>
      </c>
      <c r="AE126" s="180"/>
      <c r="AF126" s="180"/>
      <c r="AG126" s="172" t="n">
        <v>0</v>
      </c>
      <c r="AH126" s="172" t="n">
        <v>0</v>
      </c>
      <c r="AI126" s="172" t="n">
        <v>0</v>
      </c>
      <c r="AJ126" s="172" t="n">
        <v>0</v>
      </c>
      <c r="AK126" s="172" t="n">
        <v>0</v>
      </c>
      <c r="AL126" s="247" t="s">
        <v>1146</v>
      </c>
      <c r="AM126" s="247" t="s">
        <v>1147</v>
      </c>
      <c r="AN126" s="173" t="s">
        <v>1148</v>
      </c>
      <c r="AO126" s="241" t="s">
        <v>1149</v>
      </c>
      <c r="AP126" s="242" t="s">
        <v>1150</v>
      </c>
      <c r="AQ126" s="274" t="n">
        <v>45201</v>
      </c>
      <c r="AR126" s="174" t="s">
        <v>1151</v>
      </c>
      <c r="AS126" s="179" t="n">
        <v>117</v>
      </c>
      <c r="AT126" s="112"/>
      <c r="AU126" s="112"/>
      <c r="AV126" s="112"/>
      <c r="AW126" s="112"/>
      <c r="AX126" s="112"/>
      <c r="AY126" s="112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12"/>
    </row>
    <row r="127" customFormat="false" ht="19.5" hidden="false" customHeight="true" outlineLevel="0" collapsed="false">
      <c r="A127" s="281" t="s">
        <v>1152</v>
      </c>
      <c r="B127" s="282" t="n">
        <v>279</v>
      </c>
      <c r="C127" s="166"/>
      <c r="D127" s="160" t="n">
        <v>30</v>
      </c>
      <c r="E127" s="165" t="n">
        <f aca="false">C127</f>
        <v>0</v>
      </c>
      <c r="F127" s="162" t="n">
        <f aca="false">F$7*AG127</f>
        <v>0</v>
      </c>
      <c r="G127" s="162" t="n">
        <f aca="false">G$7*AH127</f>
        <v>0</v>
      </c>
      <c r="H127" s="162" t="n">
        <f aca="false">H$7*AI127</f>
        <v>0</v>
      </c>
      <c r="I127" s="162" t="n">
        <f aca="false">I$7*AJ127</f>
        <v>0</v>
      </c>
      <c r="J127" s="162" t="n">
        <f aca="false">J$7*AK127</f>
        <v>0</v>
      </c>
      <c r="K127" s="163" t="n">
        <v>0</v>
      </c>
      <c r="L127" s="164" t="n">
        <v>0</v>
      </c>
      <c r="M127" s="162"/>
      <c r="N127" s="162"/>
      <c r="O127" s="267"/>
      <c r="P127" s="267"/>
      <c r="Q127" s="267"/>
      <c r="R127" s="271"/>
      <c r="S127" s="279" t="n">
        <v>1</v>
      </c>
      <c r="T127" s="165" t="n">
        <f aca="false">SUM(E127:R127)</f>
        <v>0</v>
      </c>
      <c r="U127" s="165" t="n">
        <f aca="false">IF(T127&lt;=0,0,IF(T127*1%&lt;=262680*8*1%,T127*1%,262680*8*1%))</f>
        <v>0</v>
      </c>
      <c r="V127" s="165" t="n">
        <f aca="false">IF(T127&lt;=0,0,IF(T127*1%&lt;=262680*8*1%,T127*1%,262680*8*1%))</f>
        <v>0</v>
      </c>
      <c r="W127" s="165" t="n">
        <f aca="false">T127-U127-V127</f>
        <v>0</v>
      </c>
      <c r="X127" s="165"/>
      <c r="Y127" s="268"/>
      <c r="Z127" s="165" t="n">
        <f aca="false">MAX(3000,0+MIN(MAX(0,W127-350000),50000)*5%+MIN(MAX(0,W127-400000),100000)*10%+MIN(MAX(0,W127-500000),100000)*15%+MAX(0,W127-600000)*20%-X127)</f>
        <v>3000</v>
      </c>
      <c r="AA127" s="269"/>
      <c r="AB127" s="165" t="n">
        <f aca="false">Y127+U127+V127+Z127+AA127</f>
        <v>3000</v>
      </c>
      <c r="AC127" s="169" t="n">
        <f aca="false">ROUND(FLOOR(T127-AB127,0.01),-2)</f>
        <v>-3000</v>
      </c>
      <c r="AD127" s="283" t="s">
        <v>200</v>
      </c>
      <c r="AE127" s="180"/>
      <c r="AF127" s="180"/>
      <c r="AG127" s="172" t="n">
        <v>0</v>
      </c>
      <c r="AH127" s="172" t="n">
        <v>0</v>
      </c>
      <c r="AI127" s="172" t="n">
        <v>0</v>
      </c>
      <c r="AJ127" s="172" t="n">
        <v>0</v>
      </c>
      <c r="AK127" s="172" t="n">
        <v>0</v>
      </c>
      <c r="AL127" s="247" t="s">
        <v>1153</v>
      </c>
      <c r="AM127" s="247" t="s">
        <v>1154</v>
      </c>
      <c r="AN127" s="173" t="s">
        <v>1155</v>
      </c>
      <c r="AO127" s="241" t="s">
        <v>1156</v>
      </c>
      <c r="AP127" s="242" t="s">
        <v>1157</v>
      </c>
      <c r="AQ127" s="274" t="n">
        <v>45201</v>
      </c>
      <c r="AR127" s="174" t="s">
        <v>1158</v>
      </c>
      <c r="AS127" s="179" t="n">
        <v>118</v>
      </c>
      <c r="AT127" s="112"/>
      <c r="AU127" s="112"/>
      <c r="AV127" s="112"/>
      <c r="AW127" s="112"/>
      <c r="AX127" s="112"/>
      <c r="AY127" s="112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</row>
    <row r="128" customFormat="false" ht="19.5" hidden="false" customHeight="true" outlineLevel="0" collapsed="false">
      <c r="A128" s="281" t="s">
        <v>1159</v>
      </c>
      <c r="B128" s="282" t="n">
        <v>280</v>
      </c>
      <c r="C128" s="166"/>
      <c r="D128" s="160" t="n">
        <v>30</v>
      </c>
      <c r="E128" s="165" t="n">
        <f aca="false">C128</f>
        <v>0</v>
      </c>
      <c r="F128" s="162" t="n">
        <f aca="false">F$7*AG128</f>
        <v>0</v>
      </c>
      <c r="G128" s="162" t="n">
        <f aca="false">G$7*AH128</f>
        <v>0</v>
      </c>
      <c r="H128" s="162" t="n">
        <f aca="false">H$7*AI128</f>
        <v>0</v>
      </c>
      <c r="I128" s="162" t="n">
        <f aca="false">I$7*AJ128</f>
        <v>0</v>
      </c>
      <c r="J128" s="162" t="n">
        <f aca="false">J$7*AK128</f>
        <v>0</v>
      </c>
      <c r="K128" s="163" t="n">
        <v>0</v>
      </c>
      <c r="L128" s="164" t="n">
        <v>0</v>
      </c>
      <c r="M128" s="162"/>
      <c r="N128" s="270"/>
      <c r="O128" s="267"/>
      <c r="P128" s="267"/>
      <c r="Q128" s="267"/>
      <c r="R128" s="271"/>
      <c r="S128" s="117"/>
      <c r="T128" s="165" t="n">
        <f aca="false">SUM(E128:R128)</f>
        <v>0</v>
      </c>
      <c r="U128" s="165" t="n">
        <f aca="false">IF(T128&lt;=0,0,IF(T128*1%&lt;=262680*8*1%,T128*1%,262680*8*1%))</f>
        <v>0</v>
      </c>
      <c r="V128" s="165" t="n">
        <f aca="false">IF(T128&lt;=0,0,IF(T128*1%&lt;=262680*8*1%,T128*1%,262680*8*1%))</f>
        <v>0</v>
      </c>
      <c r="W128" s="165" t="n">
        <f aca="false">T128-U128-V128</f>
        <v>0</v>
      </c>
      <c r="X128" s="165"/>
      <c r="Y128" s="268"/>
      <c r="Z128" s="165" t="n">
        <f aca="false">MAX(3000,0+MIN(MAX(0,W128-350000),50000)*5%+MIN(MAX(0,W128-400000),100000)*10%+MIN(MAX(0,W128-500000),100000)*15%+MAX(0,W128-600000)*20%-X128)</f>
        <v>3000</v>
      </c>
      <c r="AA128" s="269"/>
      <c r="AB128" s="165" t="n">
        <f aca="false">Y128+U128+V128+Z128+AA128</f>
        <v>3000</v>
      </c>
      <c r="AC128" s="169" t="n">
        <f aca="false">ROUND(FLOOR(T128-AB128,0.01),-2)</f>
        <v>-3000</v>
      </c>
      <c r="AD128" s="283" t="s">
        <v>200</v>
      </c>
      <c r="AE128" s="180"/>
      <c r="AF128" s="180"/>
      <c r="AG128" s="172" t="n">
        <v>0</v>
      </c>
      <c r="AH128" s="172" t="n">
        <v>0</v>
      </c>
      <c r="AI128" s="172" t="n">
        <v>0</v>
      </c>
      <c r="AJ128" s="172" t="n">
        <v>0</v>
      </c>
      <c r="AK128" s="172" t="n">
        <v>0</v>
      </c>
      <c r="AL128" s="247" t="s">
        <v>1160</v>
      </c>
      <c r="AM128" s="247" t="s">
        <v>1161</v>
      </c>
      <c r="AN128" s="173" t="s">
        <v>1162</v>
      </c>
      <c r="AO128" s="241" t="s">
        <v>1163</v>
      </c>
      <c r="AP128" s="242" t="s">
        <v>1164</v>
      </c>
      <c r="AQ128" s="274" t="n">
        <v>45201</v>
      </c>
      <c r="AR128" s="174" t="s">
        <v>1165</v>
      </c>
      <c r="AS128" s="179" t="n">
        <v>119</v>
      </c>
      <c r="AT128" s="112"/>
      <c r="AU128" s="112"/>
      <c r="AV128" s="112"/>
      <c r="AW128" s="112"/>
      <c r="AX128" s="112"/>
      <c r="AY128" s="112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</row>
    <row r="129" customFormat="false" ht="19.5" hidden="false" customHeight="true" outlineLevel="0" collapsed="false">
      <c r="A129" s="281" t="s">
        <v>1166</v>
      </c>
      <c r="B129" s="282" t="n">
        <v>281</v>
      </c>
      <c r="C129" s="166"/>
      <c r="D129" s="160" t="n">
        <v>30</v>
      </c>
      <c r="E129" s="165" t="n">
        <f aca="false">C129</f>
        <v>0</v>
      </c>
      <c r="F129" s="162" t="n">
        <f aca="false">F$7*AG129</f>
        <v>0</v>
      </c>
      <c r="G129" s="162" t="n">
        <f aca="false">G$7*AH129</f>
        <v>0</v>
      </c>
      <c r="H129" s="162" t="n">
        <f aca="false">H$7*AI129</f>
        <v>0</v>
      </c>
      <c r="I129" s="162" t="n">
        <f aca="false">I$7*AJ129</f>
        <v>0</v>
      </c>
      <c r="J129" s="162" t="n">
        <f aca="false">J$7*AK129</f>
        <v>0</v>
      </c>
      <c r="K129" s="163" t="n">
        <v>0</v>
      </c>
      <c r="L129" s="164" t="n">
        <v>0</v>
      </c>
      <c r="M129" s="162"/>
      <c r="N129" s="162"/>
      <c r="O129" s="267"/>
      <c r="P129" s="267"/>
      <c r="Q129" s="267"/>
      <c r="R129" s="271"/>
      <c r="S129" s="279" t="n">
        <v>2</v>
      </c>
      <c r="T129" s="165" t="n">
        <f aca="false">SUM(E129:R129)</f>
        <v>0</v>
      </c>
      <c r="U129" s="165" t="n">
        <f aca="false">IF(T129&lt;=0,0,IF(T129*1%&lt;=262680*8*1%,T129*1%,262680*8*1%))</f>
        <v>0</v>
      </c>
      <c r="V129" s="165" t="n">
        <f aca="false">IF(T129&lt;=0,0,IF(T129*1%&lt;=262680*8*1%,T129*1%,262680*8*1%))</f>
        <v>0</v>
      </c>
      <c r="W129" s="165" t="n">
        <f aca="false">T129-U129-V129</f>
        <v>0</v>
      </c>
      <c r="X129" s="165"/>
      <c r="Y129" s="268"/>
      <c r="Z129" s="165" t="n">
        <f aca="false">MAX(3000,0+MIN(MAX(0,W129-350000),50000)*5%+MIN(MAX(0,W129-400000),100000)*10%+MIN(MAX(0,W129-500000),100000)*15%+MAX(0,W129-600000)*20%-X129)</f>
        <v>3000</v>
      </c>
      <c r="AA129" s="269"/>
      <c r="AB129" s="165" t="n">
        <f aca="false">Y129+U129+V129+Z129+AA129</f>
        <v>3000</v>
      </c>
      <c r="AC129" s="169" t="n">
        <f aca="false">ROUND(FLOOR(T129-AB129,0.01),-2)</f>
        <v>-3000</v>
      </c>
      <c r="AD129" s="283" t="s">
        <v>200</v>
      </c>
      <c r="AE129" s="180"/>
      <c r="AF129" s="180"/>
      <c r="AG129" s="172" t="n">
        <v>0</v>
      </c>
      <c r="AH129" s="172" t="n">
        <v>0</v>
      </c>
      <c r="AI129" s="172" t="n">
        <v>0</v>
      </c>
      <c r="AJ129" s="172" t="n">
        <v>0</v>
      </c>
      <c r="AK129" s="172" t="n">
        <v>0</v>
      </c>
      <c r="AL129" s="247" t="s">
        <v>1167</v>
      </c>
      <c r="AM129" s="247" t="s">
        <v>1168</v>
      </c>
      <c r="AN129" s="173" t="s">
        <v>1169</v>
      </c>
      <c r="AO129" s="241" t="s">
        <v>1170</v>
      </c>
      <c r="AP129" s="242" t="s">
        <v>1171</v>
      </c>
      <c r="AQ129" s="274" t="n">
        <v>45201</v>
      </c>
      <c r="AR129" s="174" t="s">
        <v>1172</v>
      </c>
      <c r="AS129" s="179" t="n">
        <v>120</v>
      </c>
      <c r="AT129" s="112"/>
      <c r="AU129" s="112"/>
      <c r="AV129" s="112"/>
      <c r="AW129" s="112"/>
      <c r="AX129" s="112"/>
      <c r="AY129" s="112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</row>
    <row r="130" customFormat="false" ht="19.5" hidden="false" customHeight="true" outlineLevel="0" collapsed="false">
      <c r="A130" s="281" t="s">
        <v>1173</v>
      </c>
      <c r="B130" s="282" t="n">
        <v>282</v>
      </c>
      <c r="C130" s="166"/>
      <c r="D130" s="160" t="n">
        <v>30</v>
      </c>
      <c r="E130" s="165" t="n">
        <f aca="false">C130</f>
        <v>0</v>
      </c>
      <c r="F130" s="162" t="n">
        <f aca="false">F$7*AG130</f>
        <v>0</v>
      </c>
      <c r="G130" s="162" t="n">
        <f aca="false">G$7*AH130</f>
        <v>0</v>
      </c>
      <c r="H130" s="162" t="n">
        <f aca="false">H$7*AI130</f>
        <v>0</v>
      </c>
      <c r="I130" s="162" t="n">
        <f aca="false">I$7*AJ130</f>
        <v>0</v>
      </c>
      <c r="J130" s="162" t="n">
        <f aca="false">J$7*AK130</f>
        <v>0</v>
      </c>
      <c r="K130" s="163" t="n">
        <v>0</v>
      </c>
      <c r="L130" s="164" t="n">
        <v>0</v>
      </c>
      <c r="M130" s="162"/>
      <c r="N130" s="162"/>
      <c r="O130" s="267"/>
      <c r="P130" s="267"/>
      <c r="Q130" s="267"/>
      <c r="R130" s="271"/>
      <c r="S130" s="273" t="n">
        <v>2</v>
      </c>
      <c r="T130" s="165" t="n">
        <f aca="false">SUM(E130:R130)</f>
        <v>0</v>
      </c>
      <c r="U130" s="165" t="n">
        <f aca="false">IF(T130&lt;=0,0,IF(T130*1%&lt;=262680*8*1%,T130*1%,262680*8*1%))</f>
        <v>0</v>
      </c>
      <c r="V130" s="165" t="n">
        <f aca="false">IF(T130&lt;=0,0,IF(T130*1%&lt;=262680*8*1%,T130*1%,262680*8*1%))</f>
        <v>0</v>
      </c>
      <c r="W130" s="165" t="n">
        <f aca="false">T130-U130-V130</f>
        <v>0</v>
      </c>
      <c r="X130" s="165"/>
      <c r="Y130" s="268"/>
      <c r="Z130" s="165" t="n">
        <f aca="false">MAX(3000,0+MIN(MAX(0,W130-350000),50000)*5%+MIN(MAX(0,W130-400000),100000)*10%+MIN(MAX(0,W130-500000),100000)*15%+MAX(0,W130-600000)*20%-X130)</f>
        <v>3000</v>
      </c>
      <c r="AA130" s="269"/>
      <c r="AB130" s="165" t="n">
        <f aca="false">Y130+U130+V130+Z130+AA130</f>
        <v>3000</v>
      </c>
      <c r="AC130" s="169" t="n">
        <f aca="false">ROUND(FLOOR(T130-AB130,0.01),-2)</f>
        <v>-3000</v>
      </c>
      <c r="AD130" s="283" t="s">
        <v>200</v>
      </c>
      <c r="AE130" s="180"/>
      <c r="AF130" s="180"/>
      <c r="AG130" s="172" t="n">
        <v>0</v>
      </c>
      <c r="AH130" s="172" t="n">
        <v>0</v>
      </c>
      <c r="AI130" s="172" t="n">
        <v>0</v>
      </c>
      <c r="AJ130" s="172" t="n">
        <v>0</v>
      </c>
      <c r="AK130" s="172" t="n">
        <v>0</v>
      </c>
      <c r="AL130" s="247" t="s">
        <v>1174</v>
      </c>
      <c r="AM130" s="247" t="s">
        <v>1175</v>
      </c>
      <c r="AN130" s="173" t="s">
        <v>1176</v>
      </c>
      <c r="AO130" s="241" t="s">
        <v>1177</v>
      </c>
      <c r="AP130" s="242" t="s">
        <v>1178</v>
      </c>
      <c r="AQ130" s="274" t="n">
        <v>45201</v>
      </c>
      <c r="AR130" s="174" t="s">
        <v>1179</v>
      </c>
      <c r="AS130" s="179" t="n">
        <v>121</v>
      </c>
      <c r="AT130" s="112"/>
      <c r="AU130" s="112"/>
      <c r="AV130" s="112"/>
      <c r="AW130" s="112"/>
      <c r="AX130" s="112"/>
      <c r="AY130" s="112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</row>
    <row r="131" customFormat="false" ht="19.5" hidden="false" customHeight="true" outlineLevel="0" collapsed="false">
      <c r="A131" s="281" t="s">
        <v>1180</v>
      </c>
      <c r="B131" s="282" t="n">
        <v>283</v>
      </c>
      <c r="C131" s="166"/>
      <c r="D131" s="160" t="n">
        <v>30</v>
      </c>
      <c r="E131" s="165" t="n">
        <f aca="false">C131</f>
        <v>0</v>
      </c>
      <c r="F131" s="162" t="n">
        <f aca="false">F$7*AG131</f>
        <v>0</v>
      </c>
      <c r="G131" s="162" t="n">
        <f aca="false">G$7*AH131</f>
        <v>0</v>
      </c>
      <c r="H131" s="162" t="n">
        <f aca="false">H$7*AI131</f>
        <v>0</v>
      </c>
      <c r="I131" s="162" t="n">
        <f aca="false">I$7*AJ131</f>
        <v>0</v>
      </c>
      <c r="J131" s="162" t="n">
        <f aca="false">J$7*AK131</f>
        <v>0</v>
      </c>
      <c r="K131" s="163" t="n">
        <v>0</v>
      </c>
      <c r="L131" s="164" t="n">
        <v>0</v>
      </c>
      <c r="M131" s="162"/>
      <c r="N131" s="162"/>
      <c r="O131" s="267"/>
      <c r="P131" s="267"/>
      <c r="Q131" s="267"/>
      <c r="R131" s="271"/>
      <c r="S131" s="273"/>
      <c r="T131" s="165" t="n">
        <f aca="false">SUM(E131:R131)</f>
        <v>0</v>
      </c>
      <c r="U131" s="165" t="n">
        <f aca="false">IF(T131&lt;=0,0,IF(T131*1%&lt;=262680*8*1%,T131*1%,262680*8*1%))</f>
        <v>0</v>
      </c>
      <c r="V131" s="165" t="n">
        <f aca="false">IF(T131&lt;=0,0,IF(T131*1%&lt;=262680*8*1%,T131*1%,262680*8*1%))</f>
        <v>0</v>
      </c>
      <c r="W131" s="165" t="n">
        <f aca="false">T131-U131-V131</f>
        <v>0</v>
      </c>
      <c r="X131" s="165"/>
      <c r="Y131" s="268"/>
      <c r="Z131" s="165" t="n">
        <f aca="false">MAX(3000,0+MIN(MAX(0,W131-350000),50000)*5%+MIN(MAX(0,W131-400000),100000)*10%+MIN(MAX(0,W131-500000),100000)*15%+MAX(0,W131-600000)*20%-X131)</f>
        <v>3000</v>
      </c>
      <c r="AA131" s="269" t="n">
        <v>0</v>
      </c>
      <c r="AB131" s="165" t="n">
        <f aca="false">Y131+U131+V131+Z131+AA131</f>
        <v>3000</v>
      </c>
      <c r="AC131" s="169" t="n">
        <f aca="false">ROUND(FLOOR(T131-AB131,0.01),-2)</f>
        <v>-3000</v>
      </c>
      <c r="AD131" s="283" t="s">
        <v>200</v>
      </c>
      <c r="AE131" s="180"/>
      <c r="AF131" s="180"/>
      <c r="AG131" s="172" t="n">
        <v>0</v>
      </c>
      <c r="AH131" s="172" t="n">
        <v>0</v>
      </c>
      <c r="AI131" s="172" t="n">
        <v>0</v>
      </c>
      <c r="AJ131" s="172" t="n">
        <v>0</v>
      </c>
      <c r="AK131" s="172" t="n">
        <v>0</v>
      </c>
      <c r="AL131" s="247" t="s">
        <v>1181</v>
      </c>
      <c r="AM131" s="247" t="s">
        <v>1182</v>
      </c>
      <c r="AN131" s="173" t="s">
        <v>1183</v>
      </c>
      <c r="AO131" s="241" t="s">
        <v>1184</v>
      </c>
      <c r="AP131" s="242" t="s">
        <v>1185</v>
      </c>
      <c r="AQ131" s="274" t="n">
        <v>45201</v>
      </c>
      <c r="AR131" s="174" t="s">
        <v>1186</v>
      </c>
      <c r="AS131" s="179" t="n">
        <v>122</v>
      </c>
      <c r="AT131" s="112"/>
      <c r="AU131" s="112"/>
      <c r="AV131" s="112"/>
      <c r="AW131" s="112"/>
      <c r="AX131" s="112"/>
      <c r="AY131" s="112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</row>
    <row r="132" customFormat="false" ht="19.5" hidden="false" customHeight="true" outlineLevel="0" collapsed="false">
      <c r="A132" s="281" t="s">
        <v>1187</v>
      </c>
      <c r="B132" s="282" t="n">
        <v>284</v>
      </c>
      <c r="C132" s="166"/>
      <c r="D132" s="160" t="n">
        <v>30</v>
      </c>
      <c r="E132" s="165" t="n">
        <f aca="false">C132</f>
        <v>0</v>
      </c>
      <c r="F132" s="162" t="n">
        <f aca="false">F$7*AG132</f>
        <v>0</v>
      </c>
      <c r="G132" s="162" t="n">
        <f aca="false">G$7*AH132</f>
        <v>0</v>
      </c>
      <c r="H132" s="162" t="n">
        <f aca="false">H$7*AI132</f>
        <v>0</v>
      </c>
      <c r="I132" s="162" t="n">
        <f aca="false">I$7*AJ132</f>
        <v>0</v>
      </c>
      <c r="J132" s="162" t="n">
        <f aca="false">J$7*AK132</f>
        <v>0</v>
      </c>
      <c r="K132" s="163" t="n">
        <v>0</v>
      </c>
      <c r="L132" s="164" t="n">
        <v>0</v>
      </c>
      <c r="M132" s="162"/>
      <c r="N132" s="162"/>
      <c r="O132" s="267"/>
      <c r="P132" s="267"/>
      <c r="Q132" s="267"/>
      <c r="R132" s="271"/>
      <c r="S132" s="117"/>
      <c r="T132" s="165" t="n">
        <f aca="false">SUM(E132:R132)</f>
        <v>0</v>
      </c>
      <c r="U132" s="165" t="n">
        <f aca="false">IF(T132&lt;=0,0,IF(T132*1%&lt;=262680*8*1%,T132*1%,262680*8*1%))</f>
        <v>0</v>
      </c>
      <c r="V132" s="165" t="n">
        <f aca="false">IF(T132&lt;=0,0,IF(T132*1%&lt;=262680*8*1%,T132*1%,262680*8*1%))</f>
        <v>0</v>
      </c>
      <c r="W132" s="165" t="n">
        <f aca="false">T132-U132-V132</f>
        <v>0</v>
      </c>
      <c r="X132" s="165"/>
      <c r="Y132" s="268"/>
      <c r="Z132" s="165" t="n">
        <f aca="false">MAX(3000,0+MIN(MAX(0,W132-350000),50000)*5%+MIN(MAX(0,W132-400000),100000)*10%+MIN(MAX(0,W132-500000),100000)*15%+MAX(0,W132-600000)*20%-X132)</f>
        <v>3000</v>
      </c>
      <c r="AA132" s="269"/>
      <c r="AB132" s="165" t="n">
        <f aca="false">Y132+U132+V132+Z132+AA132</f>
        <v>3000</v>
      </c>
      <c r="AC132" s="169" t="n">
        <f aca="false">ROUND(FLOOR(T132-AB132,0.01),-2)</f>
        <v>-3000</v>
      </c>
      <c r="AD132" s="285" t="s">
        <v>200</v>
      </c>
      <c r="AE132" s="180"/>
      <c r="AF132" s="180"/>
      <c r="AG132" s="172" t="n">
        <v>0</v>
      </c>
      <c r="AH132" s="172" t="n">
        <v>0</v>
      </c>
      <c r="AI132" s="172" t="n">
        <v>0</v>
      </c>
      <c r="AJ132" s="172" t="n">
        <v>0</v>
      </c>
      <c r="AK132" s="172" t="n">
        <v>0</v>
      </c>
      <c r="AL132" s="247" t="s">
        <v>1188</v>
      </c>
      <c r="AM132" s="247" t="s">
        <v>1189</v>
      </c>
      <c r="AN132" s="173" t="s">
        <v>1190</v>
      </c>
      <c r="AO132" s="241" t="s">
        <v>1191</v>
      </c>
      <c r="AP132" s="242" t="s">
        <v>1192</v>
      </c>
      <c r="AQ132" s="274" t="n">
        <v>45201</v>
      </c>
      <c r="AR132" s="174" t="s">
        <v>1193</v>
      </c>
      <c r="AS132" s="179" t="n">
        <v>123</v>
      </c>
      <c r="AT132" s="112"/>
      <c r="AU132" s="112"/>
      <c r="AV132" s="112"/>
      <c r="AW132" s="112"/>
      <c r="AX132" s="112"/>
      <c r="AY132" s="112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</row>
    <row r="133" customFormat="false" ht="20.1" hidden="false" customHeight="true" outlineLevel="0" collapsed="false">
      <c r="A133" s="286" t="s">
        <v>1194</v>
      </c>
      <c r="B133" s="287" t="n">
        <v>295</v>
      </c>
      <c r="C133" s="285"/>
      <c r="D133" s="160" t="n">
        <v>30</v>
      </c>
      <c r="E133" s="165" t="n">
        <f aca="false">C133</f>
        <v>0</v>
      </c>
      <c r="F133" s="162" t="n">
        <f aca="false">F$7*AG133</f>
        <v>0</v>
      </c>
      <c r="G133" s="162" t="n">
        <f aca="false">G$7*AH133</f>
        <v>0</v>
      </c>
      <c r="H133" s="162" t="n">
        <f aca="false">H$7*AI133</f>
        <v>0</v>
      </c>
      <c r="I133" s="162" t="n">
        <f aca="false">I$7*AJ133</f>
        <v>0</v>
      </c>
      <c r="J133" s="162" t="n">
        <f aca="false">J$7*AK133</f>
        <v>0</v>
      </c>
      <c r="K133" s="163" t="n">
        <v>0</v>
      </c>
      <c r="L133" s="164" t="n">
        <v>0</v>
      </c>
      <c r="M133" s="162"/>
      <c r="N133" s="270"/>
      <c r="O133" s="267"/>
      <c r="P133" s="267"/>
      <c r="Q133" s="267"/>
      <c r="R133" s="285"/>
      <c r="S133" s="117"/>
      <c r="T133" s="165" t="n">
        <f aca="false">SUM(E133:R133)</f>
        <v>0</v>
      </c>
      <c r="U133" s="165" t="n">
        <f aca="false">IF(T133&lt;=0,0,IF(T133*1%&lt;=262680*8*1%,T133*1%,262680*8*1%))</f>
        <v>0</v>
      </c>
      <c r="V133" s="165" t="n">
        <f aca="false">IF(T133&lt;=0,0,IF(T133*1%&lt;=262680*8*1%,T133*1%,262680*8*1%))</f>
        <v>0</v>
      </c>
      <c r="W133" s="165" t="n">
        <f aca="false">T133-U133-V133</f>
        <v>0</v>
      </c>
      <c r="X133" s="165"/>
      <c r="Y133" s="268"/>
      <c r="Z133" s="165" t="n">
        <f aca="false">MAX(3000,0+MIN(MAX(0,W133-350000),50000)*5%+MIN(MAX(0,W133-400000),100000)*10%+MIN(MAX(0,W133-500000),100000)*15%+MAX(0,W133-600000)*20%-X133)</f>
        <v>3000</v>
      </c>
      <c r="AA133" s="269"/>
      <c r="AB133" s="165" t="n">
        <f aca="false">Y133+U133+V133+Z133+AA133</f>
        <v>3000</v>
      </c>
      <c r="AC133" s="169" t="n">
        <f aca="false">ROUND(FLOOR(T133-AB133,0.01),-2)</f>
        <v>-3000</v>
      </c>
      <c r="AD133" s="285" t="s">
        <v>200</v>
      </c>
      <c r="AE133" s="285" t="s">
        <v>1195</v>
      </c>
      <c r="AF133" s="180"/>
      <c r="AG133" s="172" t="n">
        <v>0</v>
      </c>
      <c r="AH133" s="172" t="n">
        <v>0</v>
      </c>
      <c r="AI133" s="172" t="n">
        <v>0</v>
      </c>
      <c r="AJ133" s="172" t="n">
        <v>0</v>
      </c>
      <c r="AK133" s="172" t="n">
        <v>0</v>
      </c>
      <c r="AL133" s="247" t="s">
        <v>1196</v>
      </c>
      <c r="AM133" s="247" t="s">
        <v>1197</v>
      </c>
      <c r="AN133" s="173" t="s">
        <v>1198</v>
      </c>
      <c r="AO133" s="241" t="s">
        <v>1199</v>
      </c>
      <c r="AP133" s="242" t="s">
        <v>1200</v>
      </c>
      <c r="AQ133" s="274" t="n">
        <v>45201</v>
      </c>
      <c r="AR133" s="174" t="s">
        <v>1201</v>
      </c>
      <c r="AS133" s="179" t="n">
        <v>124</v>
      </c>
      <c r="AT133" s="112"/>
      <c r="AU133" s="112"/>
      <c r="AV133" s="112"/>
      <c r="AW133" s="112"/>
      <c r="AX133" s="112"/>
      <c r="AY133" s="112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</row>
    <row r="134" customFormat="false" ht="20.1" hidden="false" customHeight="true" outlineLevel="0" collapsed="false">
      <c r="A134" s="286" t="s">
        <v>1202</v>
      </c>
      <c r="B134" s="287" t="n">
        <v>296</v>
      </c>
      <c r="C134" s="285"/>
      <c r="D134" s="160" t="n">
        <v>30</v>
      </c>
      <c r="E134" s="165" t="n">
        <f aca="false">C134</f>
        <v>0</v>
      </c>
      <c r="F134" s="162" t="n">
        <f aca="false">F$7*AG134</f>
        <v>0</v>
      </c>
      <c r="G134" s="162" t="n">
        <f aca="false">G$7*AH134</f>
        <v>0</v>
      </c>
      <c r="H134" s="162" t="n">
        <f aca="false">H$7*AI134</f>
        <v>0</v>
      </c>
      <c r="I134" s="162" t="n">
        <f aca="false">I$7*AJ134</f>
        <v>0</v>
      </c>
      <c r="J134" s="162" t="n">
        <f aca="false">J$7*AK134</f>
        <v>0</v>
      </c>
      <c r="K134" s="163" t="n">
        <v>0</v>
      </c>
      <c r="L134" s="164" t="n">
        <v>0</v>
      </c>
      <c r="M134" s="162"/>
      <c r="N134" s="162"/>
      <c r="O134" s="267"/>
      <c r="P134" s="267"/>
      <c r="Q134" s="267"/>
      <c r="R134" s="285"/>
      <c r="S134" s="117"/>
      <c r="T134" s="165" t="n">
        <f aca="false">SUM(E134:R134)</f>
        <v>0</v>
      </c>
      <c r="U134" s="165" t="n">
        <f aca="false">IF(T134&lt;=0,0,IF(T134*1%&lt;=262680*8*1%,T134*1%,262680*8*1%))</f>
        <v>0</v>
      </c>
      <c r="V134" s="165" t="n">
        <f aca="false">IF(T134&lt;=0,0,IF(T134*1%&lt;=262680*8*1%,T134*1%,262680*8*1%))</f>
        <v>0</v>
      </c>
      <c r="W134" s="165" t="n">
        <f aca="false">T134-U134-V134</f>
        <v>0</v>
      </c>
      <c r="X134" s="165"/>
      <c r="Y134" s="268"/>
      <c r="Z134" s="165" t="n">
        <f aca="false">MAX(3000,0+MIN(MAX(0,W134-350000),50000)*5%+MIN(MAX(0,W134-400000),100000)*10%+MIN(MAX(0,W134-500000),100000)*15%+MAX(0,W134-600000)*20%-X134)</f>
        <v>3000</v>
      </c>
      <c r="AA134" s="269"/>
      <c r="AB134" s="165" t="n">
        <f aca="false">Y134+U134+V134+Z134+AA134</f>
        <v>3000</v>
      </c>
      <c r="AC134" s="169" t="n">
        <f aca="false">ROUND(FLOOR(T134-AB134,0.01),-2)</f>
        <v>-3000</v>
      </c>
      <c r="AD134" s="285" t="s">
        <v>200</v>
      </c>
      <c r="AE134" s="285" t="s">
        <v>1195</v>
      </c>
      <c r="AF134" s="180"/>
      <c r="AG134" s="172" t="n">
        <v>0</v>
      </c>
      <c r="AH134" s="172" t="n">
        <v>0</v>
      </c>
      <c r="AI134" s="172" t="n">
        <v>0</v>
      </c>
      <c r="AJ134" s="172" t="n">
        <v>0</v>
      </c>
      <c r="AK134" s="172" t="n">
        <v>0</v>
      </c>
      <c r="AL134" s="247" t="s">
        <v>1203</v>
      </c>
      <c r="AM134" s="247" t="s">
        <v>1204</v>
      </c>
      <c r="AN134" s="173" t="s">
        <v>1205</v>
      </c>
      <c r="AO134" s="241" t="s">
        <v>1206</v>
      </c>
      <c r="AP134" s="242" t="s">
        <v>1207</v>
      </c>
      <c r="AQ134" s="288" t="n">
        <v>45245</v>
      </c>
      <c r="AR134" s="174" t="s">
        <v>1208</v>
      </c>
      <c r="AS134" s="179" t="n">
        <v>125</v>
      </c>
      <c r="AT134" s="112"/>
      <c r="AU134" s="112"/>
      <c r="AV134" s="112"/>
      <c r="AW134" s="112"/>
      <c r="AX134" s="112"/>
      <c r="AY134" s="112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</row>
    <row r="135" customFormat="false" ht="20.1" hidden="false" customHeight="true" outlineLevel="0" collapsed="false">
      <c r="A135" s="286" t="s">
        <v>1209</v>
      </c>
      <c r="B135" s="287" t="n">
        <v>297</v>
      </c>
      <c r="C135" s="285"/>
      <c r="D135" s="160" t="n">
        <v>30</v>
      </c>
      <c r="E135" s="165" t="n">
        <f aca="false">C135</f>
        <v>0</v>
      </c>
      <c r="F135" s="162" t="n">
        <f aca="false">F$7*AG135</f>
        <v>0</v>
      </c>
      <c r="G135" s="162" t="n">
        <f aca="false">G$7*AH135</f>
        <v>0</v>
      </c>
      <c r="H135" s="162" t="n">
        <f aca="false">H$7*AI135</f>
        <v>0</v>
      </c>
      <c r="I135" s="162" t="n">
        <f aca="false">I$7*AJ135</f>
        <v>0</v>
      </c>
      <c r="J135" s="162" t="n">
        <f aca="false">J$7*AK135</f>
        <v>0</v>
      </c>
      <c r="K135" s="163" t="n">
        <v>0</v>
      </c>
      <c r="L135" s="164" t="n">
        <v>0</v>
      </c>
      <c r="M135" s="162"/>
      <c r="N135" s="162"/>
      <c r="O135" s="267"/>
      <c r="P135" s="267"/>
      <c r="Q135" s="267"/>
      <c r="R135" s="285"/>
      <c r="S135" s="273" t="n">
        <v>1</v>
      </c>
      <c r="T135" s="165" t="n">
        <f aca="false">SUM(E135:R135)</f>
        <v>0</v>
      </c>
      <c r="U135" s="165" t="n">
        <f aca="false">IF(T135&lt;=0,0,IF(T135*1%&lt;=262680*8*1%,T135*1%,262680*8*1%))</f>
        <v>0</v>
      </c>
      <c r="V135" s="165" t="n">
        <f aca="false">IF(T135&lt;=0,0,IF(T135*1%&lt;=262680*8*1%,T135*1%,262680*8*1%))</f>
        <v>0</v>
      </c>
      <c r="W135" s="165" t="n">
        <f aca="false">T135-U135-V135</f>
        <v>0</v>
      </c>
      <c r="X135" s="165"/>
      <c r="Y135" s="268"/>
      <c r="Z135" s="165" t="n">
        <f aca="false">MAX(3000,0+MIN(MAX(0,W135-350000),50000)*5%+MIN(MAX(0,W135-400000),100000)*10%+MIN(MAX(0,W135-500000),100000)*15%+MAX(0,W135-600000)*20%-X135)</f>
        <v>3000</v>
      </c>
      <c r="AA135" s="269"/>
      <c r="AB135" s="165" t="n">
        <f aca="false">Y135+U135+V135+Z135+AA135</f>
        <v>3000</v>
      </c>
      <c r="AC135" s="169" t="n">
        <f aca="false">ROUND(FLOOR(T135-AB135,0.01),-2)</f>
        <v>-3000</v>
      </c>
      <c r="AD135" s="285" t="s">
        <v>200</v>
      </c>
      <c r="AE135" s="285" t="s">
        <v>1195</v>
      </c>
      <c r="AF135" s="180"/>
      <c r="AG135" s="172" t="n">
        <v>0</v>
      </c>
      <c r="AH135" s="172" t="n">
        <v>0</v>
      </c>
      <c r="AI135" s="172" t="n">
        <v>0</v>
      </c>
      <c r="AJ135" s="172" t="n">
        <v>0</v>
      </c>
      <c r="AK135" s="172" t="n">
        <v>0</v>
      </c>
      <c r="AL135" s="247" t="s">
        <v>1210</v>
      </c>
      <c r="AM135" s="247" t="s">
        <v>1211</v>
      </c>
      <c r="AN135" s="173" t="s">
        <v>1212</v>
      </c>
      <c r="AO135" s="241" t="s">
        <v>1213</v>
      </c>
      <c r="AP135" s="242" t="s">
        <v>1214</v>
      </c>
      <c r="AQ135" s="288" t="n">
        <v>45245</v>
      </c>
      <c r="AR135" s="174" t="s">
        <v>1215</v>
      </c>
      <c r="AS135" s="179" t="n">
        <v>126</v>
      </c>
      <c r="AT135" s="112"/>
      <c r="AU135" s="112"/>
      <c r="AV135" s="112"/>
      <c r="AW135" s="112"/>
      <c r="AX135" s="112"/>
      <c r="AY135" s="112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</row>
    <row r="136" customFormat="false" ht="20.1" hidden="false" customHeight="true" outlineLevel="0" collapsed="false">
      <c r="A136" s="286" t="s">
        <v>1216</v>
      </c>
      <c r="B136" s="287" t="n">
        <v>298</v>
      </c>
      <c r="C136" s="285"/>
      <c r="D136" s="160" t="n">
        <v>30</v>
      </c>
      <c r="E136" s="165" t="n">
        <f aca="false">C136</f>
        <v>0</v>
      </c>
      <c r="F136" s="162" t="n">
        <f aca="false">F$7*AG136</f>
        <v>0</v>
      </c>
      <c r="G136" s="162" t="n">
        <f aca="false">G$7*AH136</f>
        <v>0</v>
      </c>
      <c r="H136" s="162" t="n">
        <f aca="false">H$7*AI136</f>
        <v>0</v>
      </c>
      <c r="I136" s="162" t="n">
        <f aca="false">I$7*AJ136</f>
        <v>0</v>
      </c>
      <c r="J136" s="162" t="n">
        <f aca="false">J$7*AK136</f>
        <v>0</v>
      </c>
      <c r="K136" s="163" t="n">
        <v>0</v>
      </c>
      <c r="L136" s="164" t="n">
        <v>0</v>
      </c>
      <c r="M136" s="162"/>
      <c r="N136" s="162"/>
      <c r="O136" s="267"/>
      <c r="P136" s="267"/>
      <c r="Q136" s="267"/>
      <c r="R136" s="285"/>
      <c r="S136" s="117"/>
      <c r="T136" s="165" t="n">
        <f aca="false">SUM(E136:R136)</f>
        <v>0</v>
      </c>
      <c r="U136" s="165" t="n">
        <f aca="false">IF(T136&lt;=0,0,IF(T136*1%&lt;=262680*8*1%,T136*1%,262680*8*1%))</f>
        <v>0</v>
      </c>
      <c r="V136" s="165" t="n">
        <f aca="false">IF(T136&lt;=0,0,IF(T136*1%&lt;=262680*8*1%,T136*1%,262680*8*1%))</f>
        <v>0</v>
      </c>
      <c r="W136" s="165" t="n">
        <f aca="false">T136-U136-V136</f>
        <v>0</v>
      </c>
      <c r="X136" s="165"/>
      <c r="Y136" s="268"/>
      <c r="Z136" s="165" t="n">
        <f aca="false">MAX(3000,0+MIN(MAX(0,W136-350000),50000)*5%+MIN(MAX(0,W136-400000),100000)*10%+MIN(MAX(0,W136-500000),100000)*15%+MAX(0,W136-600000)*20%-X136)</f>
        <v>3000</v>
      </c>
      <c r="AA136" s="269"/>
      <c r="AB136" s="165" t="n">
        <f aca="false">Y136+U136+V136+Z136+AA136</f>
        <v>3000</v>
      </c>
      <c r="AC136" s="169" t="n">
        <f aca="false">ROUND(FLOOR(T136-AB136,0.01),-2)</f>
        <v>-3000</v>
      </c>
      <c r="AD136" s="285" t="s">
        <v>200</v>
      </c>
      <c r="AE136" s="285" t="s">
        <v>1195</v>
      </c>
      <c r="AF136" s="180"/>
      <c r="AG136" s="172" t="n">
        <v>0</v>
      </c>
      <c r="AH136" s="172" t="n">
        <v>0</v>
      </c>
      <c r="AI136" s="172" t="n">
        <v>0</v>
      </c>
      <c r="AJ136" s="172" t="n">
        <v>0</v>
      </c>
      <c r="AK136" s="172" t="n">
        <v>0</v>
      </c>
      <c r="AL136" s="247" t="s">
        <v>1217</v>
      </c>
      <c r="AM136" s="247" t="s">
        <v>1218</v>
      </c>
      <c r="AN136" s="173" t="s">
        <v>1219</v>
      </c>
      <c r="AO136" s="241" t="s">
        <v>1220</v>
      </c>
      <c r="AP136" s="242" t="s">
        <v>1221</v>
      </c>
      <c r="AQ136" s="288" t="n">
        <v>45245</v>
      </c>
      <c r="AR136" s="174" t="s">
        <v>1222</v>
      </c>
      <c r="AS136" s="179" t="n">
        <v>127</v>
      </c>
      <c r="AT136" s="112"/>
      <c r="AU136" s="112"/>
      <c r="AV136" s="112"/>
      <c r="AW136" s="112"/>
      <c r="AX136" s="112"/>
      <c r="AY136" s="112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</row>
    <row r="137" customFormat="false" ht="20.1" hidden="false" customHeight="true" outlineLevel="0" collapsed="false">
      <c r="A137" s="286" t="s">
        <v>1223</v>
      </c>
      <c r="B137" s="287" t="n">
        <v>299</v>
      </c>
      <c r="C137" s="285"/>
      <c r="D137" s="160" t="n">
        <v>30</v>
      </c>
      <c r="E137" s="165" t="n">
        <f aca="false">C137</f>
        <v>0</v>
      </c>
      <c r="F137" s="162" t="n">
        <f aca="false">F$7*AG137</f>
        <v>0</v>
      </c>
      <c r="G137" s="162" t="n">
        <f aca="false">G$7*AH137</f>
        <v>0</v>
      </c>
      <c r="H137" s="162" t="n">
        <f aca="false">H$7*AI137</f>
        <v>0</v>
      </c>
      <c r="I137" s="162" t="n">
        <f aca="false">I$7*AJ137</f>
        <v>0</v>
      </c>
      <c r="J137" s="162" t="n">
        <f aca="false">J$7*AK137</f>
        <v>0</v>
      </c>
      <c r="K137" s="163" t="n">
        <v>0</v>
      </c>
      <c r="L137" s="164" t="n">
        <v>0</v>
      </c>
      <c r="M137" s="162"/>
      <c r="N137" s="162"/>
      <c r="O137" s="267"/>
      <c r="P137" s="267"/>
      <c r="Q137" s="267"/>
      <c r="R137" s="285"/>
      <c r="S137" s="117"/>
      <c r="T137" s="165" t="n">
        <f aca="false">SUM(E137:R137)</f>
        <v>0</v>
      </c>
      <c r="U137" s="165" t="n">
        <f aca="false">IF(T137&lt;=0,0,IF(T137*1%&lt;=262680*8*1%,T137*1%,262680*8*1%))</f>
        <v>0</v>
      </c>
      <c r="V137" s="165" t="n">
        <f aca="false">IF(T137&lt;=0,0,IF(T137*1%&lt;=262680*8*1%,T137*1%,262680*8*1%))</f>
        <v>0</v>
      </c>
      <c r="W137" s="165" t="n">
        <f aca="false">T137-U137-V137</f>
        <v>0</v>
      </c>
      <c r="X137" s="165"/>
      <c r="Y137" s="268"/>
      <c r="Z137" s="165" t="n">
        <f aca="false">MAX(3000,0+MIN(MAX(0,W137-350000),50000)*5%+MIN(MAX(0,W137-400000),100000)*10%+MIN(MAX(0,W137-500000),100000)*15%+MAX(0,W137-600000)*20%-X137)</f>
        <v>3000</v>
      </c>
      <c r="AA137" s="269"/>
      <c r="AB137" s="165" t="n">
        <f aca="false">Y137+U137+V137+Z137+AA137</f>
        <v>3000</v>
      </c>
      <c r="AC137" s="169" t="n">
        <f aca="false">ROUND(FLOOR(T137-AB137,0.01),-2)</f>
        <v>-3000</v>
      </c>
      <c r="AD137" s="285" t="s">
        <v>200</v>
      </c>
      <c r="AE137" s="285" t="s">
        <v>1195</v>
      </c>
      <c r="AF137" s="180"/>
      <c r="AG137" s="172" t="n">
        <v>0</v>
      </c>
      <c r="AH137" s="172" t="n">
        <v>0</v>
      </c>
      <c r="AI137" s="172" t="n">
        <v>0</v>
      </c>
      <c r="AJ137" s="172" t="n">
        <v>0</v>
      </c>
      <c r="AK137" s="172" t="n">
        <v>0</v>
      </c>
      <c r="AL137" s="247" t="s">
        <v>1224</v>
      </c>
      <c r="AM137" s="247" t="s">
        <v>1225</v>
      </c>
      <c r="AN137" s="173" t="s">
        <v>1226</v>
      </c>
      <c r="AO137" s="241" t="s">
        <v>1227</v>
      </c>
      <c r="AP137" s="242" t="s">
        <v>1228</v>
      </c>
      <c r="AQ137" s="288" t="n">
        <v>45245</v>
      </c>
      <c r="AR137" s="174" t="s">
        <v>1229</v>
      </c>
      <c r="AS137" s="179" t="n">
        <v>128</v>
      </c>
      <c r="AT137" s="112"/>
      <c r="AU137" s="112"/>
      <c r="AV137" s="112"/>
      <c r="AW137" s="112"/>
      <c r="AX137" s="112"/>
      <c r="AY137" s="112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</row>
    <row r="138" customFormat="false" ht="20.1" hidden="false" customHeight="true" outlineLevel="0" collapsed="false">
      <c r="A138" s="286" t="s">
        <v>1230</v>
      </c>
      <c r="B138" s="287" t="n">
        <v>300</v>
      </c>
      <c r="C138" s="285"/>
      <c r="D138" s="160" t="n">
        <v>30</v>
      </c>
      <c r="E138" s="165" t="n">
        <f aca="false">C138</f>
        <v>0</v>
      </c>
      <c r="F138" s="162" t="n">
        <f aca="false">F$7*AG138</f>
        <v>0</v>
      </c>
      <c r="G138" s="162" t="n">
        <f aca="false">G$7*AH138</f>
        <v>0</v>
      </c>
      <c r="H138" s="162" t="n">
        <f aca="false">H$7*AI138</f>
        <v>0</v>
      </c>
      <c r="I138" s="162" t="n">
        <f aca="false">I$7*AJ138</f>
        <v>0</v>
      </c>
      <c r="J138" s="162" t="n">
        <f aca="false">J$7*AK138</f>
        <v>0</v>
      </c>
      <c r="K138" s="163" t="n">
        <v>0</v>
      </c>
      <c r="L138" s="164" t="n">
        <v>0</v>
      </c>
      <c r="M138" s="162"/>
      <c r="N138" s="162"/>
      <c r="O138" s="267"/>
      <c r="P138" s="267"/>
      <c r="Q138" s="267"/>
      <c r="R138" s="285"/>
      <c r="S138" s="117"/>
      <c r="T138" s="165" t="n">
        <f aca="false">SUM(E138:R138)</f>
        <v>0</v>
      </c>
      <c r="U138" s="165" t="n">
        <f aca="false">IF(T138&lt;=0,0,IF(T138*1%&lt;=262680*8*1%,T138*1%,262680*8*1%))</f>
        <v>0</v>
      </c>
      <c r="V138" s="165" t="n">
        <f aca="false">IF(T138&lt;=0,0,IF(T138*1%&lt;=262680*8*1%,T138*1%,262680*8*1%))</f>
        <v>0</v>
      </c>
      <c r="W138" s="165" t="n">
        <f aca="false">T138-U138-V138</f>
        <v>0</v>
      </c>
      <c r="X138" s="165"/>
      <c r="Y138" s="268"/>
      <c r="Z138" s="165" t="n">
        <f aca="false">MAX(3000,0+MIN(MAX(0,W138-350000),50000)*5%+MIN(MAX(0,W138-400000),100000)*10%+MIN(MAX(0,W138-500000),100000)*15%+MAX(0,W138-600000)*20%-X138)</f>
        <v>3000</v>
      </c>
      <c r="AA138" s="269"/>
      <c r="AB138" s="165" t="n">
        <f aca="false">Y138+U138+V138+Z138+AA138</f>
        <v>3000</v>
      </c>
      <c r="AC138" s="169" t="n">
        <f aca="false">ROUND(FLOOR(T138-AB138,0.01),-2)</f>
        <v>-3000</v>
      </c>
      <c r="AD138" s="285" t="s">
        <v>200</v>
      </c>
      <c r="AE138" s="285" t="s">
        <v>1195</v>
      </c>
      <c r="AF138" s="180"/>
      <c r="AG138" s="172" t="n">
        <v>0</v>
      </c>
      <c r="AH138" s="172" t="n">
        <v>0</v>
      </c>
      <c r="AI138" s="172" t="n">
        <v>0</v>
      </c>
      <c r="AJ138" s="172" t="n">
        <v>0</v>
      </c>
      <c r="AK138" s="172" t="n">
        <v>0</v>
      </c>
      <c r="AL138" s="247" t="s">
        <v>1231</v>
      </c>
      <c r="AM138" s="247" t="s">
        <v>1232</v>
      </c>
      <c r="AN138" s="173" t="s">
        <v>1233</v>
      </c>
      <c r="AO138" s="241" t="s">
        <v>1234</v>
      </c>
      <c r="AP138" s="242" t="s">
        <v>1235</v>
      </c>
      <c r="AQ138" s="288" t="n">
        <v>45245</v>
      </c>
      <c r="AR138" s="174" t="s">
        <v>1236</v>
      </c>
      <c r="AS138" s="179" t="n">
        <v>129</v>
      </c>
      <c r="AT138" s="112"/>
      <c r="AU138" s="112"/>
      <c r="AV138" s="112"/>
      <c r="AW138" s="112"/>
      <c r="AX138" s="112"/>
      <c r="AY138" s="112"/>
      <c r="AZ138" s="194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</row>
    <row r="139" customFormat="false" ht="20.1" hidden="false" customHeight="true" outlineLevel="0" collapsed="false">
      <c r="A139" s="289" t="s">
        <v>1237</v>
      </c>
      <c r="B139" s="290" t="s">
        <v>348</v>
      </c>
      <c r="C139" s="291"/>
      <c r="D139" s="160" t="n">
        <v>30</v>
      </c>
      <c r="E139" s="165" t="n">
        <f aca="false">C139</f>
        <v>0</v>
      </c>
      <c r="F139" s="162" t="n">
        <f aca="false">F$7*AG139</f>
        <v>0</v>
      </c>
      <c r="G139" s="162" t="n">
        <f aca="false">G$7*AH139</f>
        <v>0</v>
      </c>
      <c r="H139" s="162" t="n">
        <f aca="false">H$7*AI139</f>
        <v>0</v>
      </c>
      <c r="I139" s="162" t="n">
        <f aca="false">I$7*AJ139</f>
        <v>0</v>
      </c>
      <c r="J139" s="162" t="n">
        <f aca="false">J$7*AK139</f>
        <v>0</v>
      </c>
      <c r="K139" s="163" t="n">
        <v>0</v>
      </c>
      <c r="L139" s="164" t="n">
        <v>0</v>
      </c>
      <c r="M139" s="162"/>
      <c r="N139" s="162"/>
      <c r="O139" s="267"/>
      <c r="P139" s="267"/>
      <c r="Q139" s="267"/>
      <c r="R139" s="291"/>
      <c r="S139" s="273" t="n">
        <v>1</v>
      </c>
      <c r="T139" s="165" t="n">
        <f aca="false">SUM(E139:R139)</f>
        <v>0</v>
      </c>
      <c r="U139" s="165" t="n">
        <f aca="false">IF(T139&lt;=0,0,IF(T139*1%&lt;=262680*8*1%,T139*1%,262680*8*1%))</f>
        <v>0</v>
      </c>
      <c r="V139" s="165" t="n">
        <f aca="false">IF(T139&lt;=0,0,IF(T139*1%&lt;=262680*8*1%,T139*1%,262680*8*1%))</f>
        <v>0</v>
      </c>
      <c r="W139" s="165" t="n">
        <f aca="false">T139-U139-V139</f>
        <v>0</v>
      </c>
      <c r="X139" s="165"/>
      <c r="Y139" s="268"/>
      <c r="Z139" s="165" t="n">
        <f aca="false">MAX(3000,0+MIN(MAX(0,W139-350000),50000)*5%+MIN(MAX(0,W139-400000),100000)*10%+MIN(MAX(0,W139-500000),100000)*15%+MAX(0,W139-600000)*20%-X139)</f>
        <v>3000</v>
      </c>
      <c r="AA139" s="269"/>
      <c r="AB139" s="165" t="n">
        <f aca="false">Y139+U139+V139+Z139+AA139</f>
        <v>3000</v>
      </c>
      <c r="AC139" s="258" t="n">
        <f aca="false">ROUND(FLOOR(T139-AB139,0.01),-2)</f>
        <v>-3000</v>
      </c>
      <c r="AD139" s="291" t="s">
        <v>200</v>
      </c>
      <c r="AE139" s="292" t="s">
        <v>1238</v>
      </c>
      <c r="AF139" s="180"/>
      <c r="AG139" s="172" t="n">
        <v>0</v>
      </c>
      <c r="AH139" s="172" t="n">
        <v>0</v>
      </c>
      <c r="AI139" s="172" t="n">
        <v>0</v>
      </c>
      <c r="AJ139" s="172" t="n">
        <v>0</v>
      </c>
      <c r="AK139" s="172" t="n">
        <v>0</v>
      </c>
      <c r="AL139" s="247" t="s">
        <v>1239</v>
      </c>
      <c r="AM139" s="247" t="s">
        <v>1240</v>
      </c>
      <c r="AN139" s="173" t="s">
        <v>1241</v>
      </c>
      <c r="AO139" s="241" t="s">
        <v>1242</v>
      </c>
      <c r="AP139" s="242" t="s">
        <v>1243</v>
      </c>
      <c r="AQ139" s="288" t="n">
        <v>45245</v>
      </c>
      <c r="AR139" s="174" t="s">
        <v>1244</v>
      </c>
      <c r="AS139" s="179" t="n">
        <v>130</v>
      </c>
      <c r="AT139" s="112"/>
      <c r="AU139" s="112"/>
      <c r="AV139" s="112"/>
      <c r="AW139" s="112"/>
      <c r="AX139" s="112"/>
      <c r="AY139" s="112"/>
      <c r="AZ139" s="194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</row>
    <row r="140" customFormat="false" ht="20.1" hidden="false" customHeight="true" outlineLevel="0" collapsed="false">
      <c r="A140" s="289" t="s">
        <v>1245</v>
      </c>
      <c r="B140" s="290" t="s">
        <v>538</v>
      </c>
      <c r="C140" s="291"/>
      <c r="D140" s="160" t="n">
        <v>30</v>
      </c>
      <c r="E140" s="165" t="n">
        <f aca="false">C140</f>
        <v>0</v>
      </c>
      <c r="F140" s="162" t="n">
        <f aca="false">F$7*AG140</f>
        <v>0</v>
      </c>
      <c r="G140" s="162" t="n">
        <f aca="false">G$7*AH140</f>
        <v>0</v>
      </c>
      <c r="H140" s="162" t="n">
        <f aca="false">H$7*AI140</f>
        <v>0</v>
      </c>
      <c r="I140" s="162" t="n">
        <f aca="false">I$7*AJ140</f>
        <v>0</v>
      </c>
      <c r="J140" s="162" t="n">
        <f aca="false">J$7*AK140</f>
        <v>0</v>
      </c>
      <c r="K140" s="163" t="n">
        <v>0</v>
      </c>
      <c r="L140" s="164" t="n">
        <v>0</v>
      </c>
      <c r="M140" s="162"/>
      <c r="N140" s="162"/>
      <c r="O140" s="267"/>
      <c r="P140" s="267"/>
      <c r="Q140" s="267"/>
      <c r="R140" s="291"/>
      <c r="S140" s="117"/>
      <c r="T140" s="165" t="n">
        <f aca="false">SUM(E140:R140)</f>
        <v>0</v>
      </c>
      <c r="U140" s="165" t="n">
        <f aca="false">IF(T140&lt;=0,0,IF(T140*1%&lt;=262680*8*1%,T140*1%,262680*8*1%))</f>
        <v>0</v>
      </c>
      <c r="V140" s="165" t="n">
        <f aca="false">IF(T140&lt;=0,0,IF(T140*1%&lt;=262680*8*1%,T140*1%,262680*8*1%))</f>
        <v>0</v>
      </c>
      <c r="W140" s="165" t="n">
        <f aca="false">T140-U140-V140</f>
        <v>0</v>
      </c>
      <c r="X140" s="165"/>
      <c r="Y140" s="268"/>
      <c r="Z140" s="165" t="n">
        <f aca="false">MAX(3000,0+MIN(MAX(0,W140-350000),50000)*5%+MIN(MAX(0,W140-400000),100000)*10%+MIN(MAX(0,W140-500000),100000)*15%+MAX(0,W140-600000)*20%-X140)</f>
        <v>3000</v>
      </c>
      <c r="AA140" s="269"/>
      <c r="AB140" s="165" t="n">
        <f aca="false">Y140+U140+V140+Z140+AA140</f>
        <v>3000</v>
      </c>
      <c r="AC140" s="258" t="n">
        <f aca="false">ROUND(FLOOR(T140-AB140,0.01),-2)</f>
        <v>-3000</v>
      </c>
      <c r="AD140" s="183" t="s">
        <v>200</v>
      </c>
      <c r="AE140" s="292" t="s">
        <v>1238</v>
      </c>
      <c r="AF140" s="180"/>
      <c r="AG140" s="172" t="n">
        <v>0</v>
      </c>
      <c r="AH140" s="172" t="n">
        <v>0</v>
      </c>
      <c r="AI140" s="172" t="n">
        <v>0</v>
      </c>
      <c r="AJ140" s="172" t="n">
        <v>0</v>
      </c>
      <c r="AK140" s="172" t="n">
        <v>0</v>
      </c>
      <c r="AL140" s="247" t="s">
        <v>1246</v>
      </c>
      <c r="AM140" s="247" t="s">
        <v>1247</v>
      </c>
      <c r="AN140" s="173" t="s">
        <v>1248</v>
      </c>
      <c r="AO140" s="241" t="s">
        <v>1249</v>
      </c>
      <c r="AP140" s="242" t="s">
        <v>1250</v>
      </c>
      <c r="AQ140" s="293" t="n">
        <v>45280</v>
      </c>
      <c r="AR140" s="174" t="s">
        <v>1251</v>
      </c>
      <c r="AS140" s="179" t="n">
        <v>131</v>
      </c>
      <c r="AT140" s="112"/>
      <c r="AU140" s="112"/>
      <c r="AV140" s="112"/>
      <c r="AW140" s="112"/>
      <c r="AX140" s="112"/>
      <c r="AY140" s="112"/>
      <c r="AZ140" s="194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</row>
    <row r="141" customFormat="false" ht="20.1" hidden="false" customHeight="true" outlineLevel="0" collapsed="false">
      <c r="A141" s="289" t="s">
        <v>1252</v>
      </c>
      <c r="B141" s="290" t="s">
        <v>530</v>
      </c>
      <c r="C141" s="291"/>
      <c r="D141" s="160" t="n">
        <v>30</v>
      </c>
      <c r="E141" s="165" t="n">
        <f aca="false">C141</f>
        <v>0</v>
      </c>
      <c r="F141" s="162" t="n">
        <f aca="false">F$7*AG141</f>
        <v>0</v>
      </c>
      <c r="G141" s="162" t="n">
        <f aca="false">G$7*AH141</f>
        <v>0</v>
      </c>
      <c r="H141" s="162" t="n">
        <f aca="false">H$7*AI141</f>
        <v>0</v>
      </c>
      <c r="I141" s="162" t="n">
        <f aca="false">I$7*AJ141</f>
        <v>0</v>
      </c>
      <c r="J141" s="162" t="n">
        <f aca="false">J$7*AK141</f>
        <v>0</v>
      </c>
      <c r="K141" s="163" t="n">
        <v>0</v>
      </c>
      <c r="L141" s="164" t="n">
        <v>0</v>
      </c>
      <c r="M141" s="162"/>
      <c r="N141" s="162"/>
      <c r="O141" s="267"/>
      <c r="P141" s="267"/>
      <c r="Q141" s="267"/>
      <c r="R141" s="291"/>
      <c r="S141" s="273" t="n">
        <v>2</v>
      </c>
      <c r="T141" s="165" t="n">
        <f aca="false">SUM(E141:R141)</f>
        <v>0</v>
      </c>
      <c r="U141" s="165" t="n">
        <f aca="false">IF(T141&lt;=0,0,IF(T141*1%&lt;=262680*8*1%,T141*1%,262680*8*1%))</f>
        <v>0</v>
      </c>
      <c r="V141" s="165" t="n">
        <f aca="false">IF(T141&lt;=0,0,IF(T141*1%&lt;=262680*8*1%,T141*1%,262680*8*1%))</f>
        <v>0</v>
      </c>
      <c r="W141" s="165" t="n">
        <f aca="false">T141-U141-V141</f>
        <v>0</v>
      </c>
      <c r="X141" s="165"/>
      <c r="Y141" s="268"/>
      <c r="Z141" s="165" t="n">
        <f aca="false">MAX(3000,0+MIN(MAX(0,W141-350000),50000)*5%+MIN(MAX(0,W141-400000),100000)*10%+MIN(MAX(0,W141-500000),100000)*15%+MAX(0,W141-600000)*20%-X141)</f>
        <v>3000</v>
      </c>
      <c r="AA141" s="269"/>
      <c r="AB141" s="165" t="n">
        <f aca="false">Y141+U141+V141+Z141+AA141</f>
        <v>3000</v>
      </c>
      <c r="AC141" s="169" t="n">
        <f aca="false">ROUND(FLOOR(T141-AB141,0.01),-2)</f>
        <v>-3000</v>
      </c>
      <c r="AD141" s="294" t="s">
        <v>200</v>
      </c>
      <c r="AE141" s="292" t="s">
        <v>1238</v>
      </c>
      <c r="AF141" s="180"/>
      <c r="AG141" s="172" t="n">
        <v>0</v>
      </c>
      <c r="AH141" s="172" t="n">
        <v>0</v>
      </c>
      <c r="AI141" s="172" t="n">
        <v>0</v>
      </c>
      <c r="AJ141" s="172" t="n">
        <v>0</v>
      </c>
      <c r="AK141" s="172" t="n">
        <v>0</v>
      </c>
      <c r="AL141" s="247" t="s">
        <v>1253</v>
      </c>
      <c r="AM141" s="247" t="s">
        <v>1254</v>
      </c>
      <c r="AN141" s="173" t="s">
        <v>1255</v>
      </c>
      <c r="AO141" s="241" t="s">
        <v>1256</v>
      </c>
      <c r="AP141" s="242" t="s">
        <v>1257</v>
      </c>
      <c r="AQ141" s="293" t="n">
        <v>45280</v>
      </c>
      <c r="AR141" s="174" t="s">
        <v>1258</v>
      </c>
      <c r="AS141" s="179" t="n">
        <v>132</v>
      </c>
      <c r="AT141" s="112"/>
      <c r="AU141" s="112"/>
      <c r="AV141" s="112"/>
      <c r="AW141" s="112"/>
      <c r="AX141" s="112"/>
      <c r="AY141" s="112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</row>
    <row r="142" customFormat="false" ht="20.1" hidden="false" customHeight="true" outlineLevel="0" collapsed="false">
      <c r="A142" s="289" t="s">
        <v>1259</v>
      </c>
      <c r="B142" s="290" t="s">
        <v>1260</v>
      </c>
      <c r="C142" s="291"/>
      <c r="D142" s="160" t="n">
        <v>30</v>
      </c>
      <c r="E142" s="165" t="n">
        <f aca="false">C142</f>
        <v>0</v>
      </c>
      <c r="F142" s="162" t="n">
        <f aca="false">F$7*AG142</f>
        <v>0</v>
      </c>
      <c r="G142" s="162" t="n">
        <f aca="false">G$7*AH142</f>
        <v>0</v>
      </c>
      <c r="H142" s="162" t="n">
        <f aca="false">H$7*AI142</f>
        <v>0</v>
      </c>
      <c r="I142" s="162" t="n">
        <f aca="false">I$7*AJ142</f>
        <v>0</v>
      </c>
      <c r="J142" s="162" t="n">
        <f aca="false">J$7*AK142</f>
        <v>0</v>
      </c>
      <c r="K142" s="163" t="n">
        <v>0</v>
      </c>
      <c r="L142" s="164" t="n">
        <v>0</v>
      </c>
      <c r="M142" s="162"/>
      <c r="N142" s="162"/>
      <c r="O142" s="267"/>
      <c r="P142" s="267"/>
      <c r="Q142" s="267"/>
      <c r="R142" s="291"/>
      <c r="S142" s="117"/>
      <c r="T142" s="165" t="n">
        <f aca="false">SUM(E142:R142)</f>
        <v>0</v>
      </c>
      <c r="U142" s="165" t="n">
        <f aca="false">IF(T142&lt;=0,0,IF(T142*1%&lt;=262680*8*1%,T142*1%,262680*8*1%))</f>
        <v>0</v>
      </c>
      <c r="V142" s="165" t="n">
        <f aca="false">IF(T142&lt;=0,0,IF(T142*1%&lt;=262680*8*1%,T142*1%,262680*8*1%))</f>
        <v>0</v>
      </c>
      <c r="W142" s="165" t="n">
        <f aca="false">T142-U142-V142</f>
        <v>0</v>
      </c>
      <c r="X142" s="165"/>
      <c r="Y142" s="268"/>
      <c r="Z142" s="165" t="n">
        <f aca="false">MAX(3000,0+MIN(MAX(0,W142-350000),50000)*5%+MIN(MAX(0,W142-400000),100000)*10%+MIN(MAX(0,W142-500000),100000)*15%+MAX(0,W142-600000)*20%-X142)</f>
        <v>3000</v>
      </c>
      <c r="AA142" s="269"/>
      <c r="AB142" s="165" t="n">
        <f aca="false">Y142+U142+V142+Z142+AA142</f>
        <v>3000</v>
      </c>
      <c r="AC142" s="169" t="n">
        <f aca="false">ROUND(FLOOR(T142-AB142,0.01),-2)</f>
        <v>-3000</v>
      </c>
      <c r="AD142" s="294" t="s">
        <v>200</v>
      </c>
      <c r="AE142" s="292" t="s">
        <v>1238</v>
      </c>
      <c r="AF142" s="180"/>
      <c r="AG142" s="172" t="n">
        <v>0</v>
      </c>
      <c r="AH142" s="172" t="n">
        <v>0</v>
      </c>
      <c r="AI142" s="172" t="n">
        <v>0</v>
      </c>
      <c r="AJ142" s="172" t="n">
        <v>0</v>
      </c>
      <c r="AK142" s="172" t="n">
        <v>0</v>
      </c>
      <c r="AL142" s="247" t="s">
        <v>1261</v>
      </c>
      <c r="AM142" s="247" t="s">
        <v>1262</v>
      </c>
      <c r="AN142" s="173" t="s">
        <v>1263</v>
      </c>
      <c r="AO142" s="241" t="s">
        <v>1264</v>
      </c>
      <c r="AP142" s="242" t="s">
        <v>1265</v>
      </c>
      <c r="AQ142" s="293" t="n">
        <v>45280</v>
      </c>
      <c r="AR142" s="174" t="s">
        <v>1266</v>
      </c>
      <c r="AS142" s="179" t="n">
        <v>133</v>
      </c>
      <c r="AT142" s="112"/>
      <c r="AU142" s="112"/>
      <c r="AV142" s="112"/>
      <c r="AW142" s="112"/>
      <c r="AX142" s="112"/>
      <c r="AY142" s="112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</row>
    <row r="143" customFormat="false" ht="20.1" hidden="false" customHeight="true" outlineLevel="0" collapsed="false">
      <c r="A143" s="289" t="s">
        <v>1267</v>
      </c>
      <c r="B143" s="290" t="s">
        <v>1268</v>
      </c>
      <c r="C143" s="291"/>
      <c r="D143" s="160" t="n">
        <v>30</v>
      </c>
      <c r="E143" s="165" t="n">
        <f aca="false">C143</f>
        <v>0</v>
      </c>
      <c r="F143" s="162" t="n">
        <f aca="false">F$7*AG143</f>
        <v>0</v>
      </c>
      <c r="G143" s="162" t="n">
        <f aca="false">G$7*AH143</f>
        <v>0</v>
      </c>
      <c r="H143" s="162" t="n">
        <f aca="false">H$7*AI143</f>
        <v>0</v>
      </c>
      <c r="I143" s="162" t="n">
        <f aca="false">I$7*AJ143</f>
        <v>0</v>
      </c>
      <c r="J143" s="162" t="n">
        <f aca="false">J$7*AK143</f>
        <v>0</v>
      </c>
      <c r="K143" s="163" t="n">
        <v>0</v>
      </c>
      <c r="L143" s="164" t="n">
        <v>0</v>
      </c>
      <c r="M143" s="162"/>
      <c r="N143" s="162"/>
      <c r="O143" s="267"/>
      <c r="P143" s="267"/>
      <c r="Q143" s="267"/>
      <c r="R143" s="291"/>
      <c r="S143" s="117" t="n">
        <v>1</v>
      </c>
      <c r="T143" s="165" t="n">
        <f aca="false">SUM(E143:R143)</f>
        <v>0</v>
      </c>
      <c r="U143" s="165" t="n">
        <f aca="false">IF(T143&lt;=0,0,IF(T143*1%&lt;=262680*8*1%,T143*1%,262680*8*1%))</f>
        <v>0</v>
      </c>
      <c r="V143" s="165" t="n">
        <f aca="false">IF(T143&lt;=0,0,IF(T143*1%&lt;=262680*8*1%,T143*1%,262680*8*1%))</f>
        <v>0</v>
      </c>
      <c r="W143" s="165" t="n">
        <f aca="false">T143-U143-V143</f>
        <v>0</v>
      </c>
      <c r="X143" s="165"/>
      <c r="Y143" s="268"/>
      <c r="Z143" s="165" t="n">
        <f aca="false">MAX(3000,0+MIN(MAX(0,W143-350000),50000)*5%+MIN(MAX(0,W143-400000),100000)*10%+MIN(MAX(0,W143-500000),100000)*15%+MAX(0,W143-600000)*20%-X143)</f>
        <v>3000</v>
      </c>
      <c r="AA143" s="269"/>
      <c r="AB143" s="165" t="n">
        <f aca="false">Y143+U143+V143+Z143+AA143</f>
        <v>3000</v>
      </c>
      <c r="AC143" s="258" t="n">
        <f aca="false">ROUND(FLOOR(T143-AB143,0.01),-2)</f>
        <v>-3000</v>
      </c>
      <c r="AD143" s="291" t="s">
        <v>200</v>
      </c>
      <c r="AE143" s="292" t="s">
        <v>1238</v>
      </c>
      <c r="AF143" s="180"/>
      <c r="AG143" s="172" t="n">
        <v>0</v>
      </c>
      <c r="AH143" s="172" t="n">
        <v>0</v>
      </c>
      <c r="AI143" s="172" t="n">
        <v>0</v>
      </c>
      <c r="AJ143" s="172" t="n">
        <v>0</v>
      </c>
      <c r="AK143" s="172" t="n">
        <v>0</v>
      </c>
      <c r="AL143" s="247" t="s">
        <v>1269</v>
      </c>
      <c r="AM143" s="247" t="s">
        <v>1270</v>
      </c>
      <c r="AN143" s="173" t="s">
        <v>1271</v>
      </c>
      <c r="AO143" s="241" t="s">
        <v>1272</v>
      </c>
      <c r="AP143" s="242" t="s">
        <v>1273</v>
      </c>
      <c r="AQ143" s="293" t="n">
        <v>45280</v>
      </c>
      <c r="AR143" s="174" t="s">
        <v>1274</v>
      </c>
      <c r="AS143" s="179" t="n">
        <v>134</v>
      </c>
      <c r="AT143" s="112"/>
      <c r="AU143" s="112"/>
      <c r="AV143" s="112"/>
      <c r="AW143" s="112"/>
      <c r="AX143" s="112"/>
      <c r="AY143" s="112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</row>
    <row r="144" customFormat="false" ht="20.1" hidden="false" customHeight="true" outlineLevel="0" collapsed="false">
      <c r="A144" s="289" t="s">
        <v>1275</v>
      </c>
      <c r="B144" s="290" t="s">
        <v>1276</v>
      </c>
      <c r="C144" s="291"/>
      <c r="D144" s="160" t="n">
        <v>30</v>
      </c>
      <c r="E144" s="165" t="n">
        <f aca="false">C144</f>
        <v>0</v>
      </c>
      <c r="F144" s="162" t="n">
        <f aca="false">F$7*AG144</f>
        <v>0</v>
      </c>
      <c r="G144" s="162" t="n">
        <f aca="false">G$7*AH144</f>
        <v>0</v>
      </c>
      <c r="H144" s="162" t="n">
        <f aca="false">H$7*AI144</f>
        <v>0</v>
      </c>
      <c r="I144" s="162" t="n">
        <f aca="false">I$7*AJ144</f>
        <v>0</v>
      </c>
      <c r="J144" s="162" t="n">
        <f aca="false">J$7*AK144</f>
        <v>0</v>
      </c>
      <c r="K144" s="163" t="n">
        <v>0</v>
      </c>
      <c r="L144" s="164" t="n">
        <v>0</v>
      </c>
      <c r="M144" s="162"/>
      <c r="N144" s="162"/>
      <c r="O144" s="267"/>
      <c r="P144" s="267"/>
      <c r="Q144" s="267"/>
      <c r="R144" s="291"/>
      <c r="S144" s="117"/>
      <c r="T144" s="165" t="n">
        <f aca="false">SUM(E144:R144)</f>
        <v>0</v>
      </c>
      <c r="U144" s="165" t="n">
        <f aca="false">IF(T144&lt;=0,0,IF(T144*1%&lt;=262680*8*1%,T144*1%,262680*8*1%))</f>
        <v>0</v>
      </c>
      <c r="V144" s="165" t="n">
        <f aca="false">IF(T144&lt;=0,0,IF(T144*1%&lt;=262680*8*1%,T144*1%,262680*8*1%))</f>
        <v>0</v>
      </c>
      <c r="W144" s="165" t="n">
        <f aca="false">T144-U144-V144</f>
        <v>0</v>
      </c>
      <c r="X144" s="165"/>
      <c r="Y144" s="268"/>
      <c r="Z144" s="165" t="n">
        <f aca="false">MAX(3000,0+MIN(MAX(0,W144-350000),50000)*5%+MIN(MAX(0,W144-400000),100000)*10%+MIN(MAX(0,W144-500000),100000)*15%+MAX(0,W144-600000)*20%-X144)</f>
        <v>3000</v>
      </c>
      <c r="AA144" s="269"/>
      <c r="AB144" s="165" t="n">
        <f aca="false">Y144+U144+V144+Z144+AA144</f>
        <v>3000</v>
      </c>
      <c r="AC144" s="258" t="n">
        <f aca="false">ROUND(FLOOR(T144-AB144,0.01),-2)</f>
        <v>-3000</v>
      </c>
      <c r="AD144" s="183" t="s">
        <v>200</v>
      </c>
      <c r="AE144" s="292" t="s">
        <v>1238</v>
      </c>
      <c r="AF144" s="180"/>
      <c r="AG144" s="172" t="n">
        <v>0</v>
      </c>
      <c r="AH144" s="172" t="n">
        <v>0</v>
      </c>
      <c r="AI144" s="172" t="n">
        <v>0</v>
      </c>
      <c r="AJ144" s="172" t="n">
        <v>0</v>
      </c>
      <c r="AK144" s="172" t="n">
        <v>0</v>
      </c>
      <c r="AL144" s="247" t="s">
        <v>1277</v>
      </c>
      <c r="AM144" s="247" t="s">
        <v>1278</v>
      </c>
      <c r="AN144" s="173" t="s">
        <v>1279</v>
      </c>
      <c r="AO144" s="241" t="s">
        <v>1280</v>
      </c>
      <c r="AP144" s="242" t="s">
        <v>1281</v>
      </c>
      <c r="AQ144" s="293" t="n">
        <v>45280</v>
      </c>
      <c r="AR144" s="174" t="s">
        <v>1282</v>
      </c>
      <c r="AS144" s="179" t="n">
        <v>135</v>
      </c>
      <c r="AT144" s="112"/>
      <c r="AU144" s="112"/>
      <c r="AV144" s="112"/>
      <c r="AW144" s="112"/>
      <c r="AX144" s="112"/>
      <c r="AY144" s="112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</row>
    <row r="145" customFormat="false" ht="20.1" hidden="false" customHeight="true" outlineLevel="0" collapsed="false">
      <c r="A145" s="289" t="s">
        <v>1283</v>
      </c>
      <c r="B145" s="290" t="s">
        <v>466</v>
      </c>
      <c r="C145" s="291"/>
      <c r="D145" s="160" t="n">
        <v>30</v>
      </c>
      <c r="E145" s="165" t="n">
        <f aca="false">C145</f>
        <v>0</v>
      </c>
      <c r="F145" s="162" t="n">
        <f aca="false">F$7*AG145</f>
        <v>0</v>
      </c>
      <c r="G145" s="162" t="n">
        <f aca="false">G$7*AH145</f>
        <v>0</v>
      </c>
      <c r="H145" s="162" t="n">
        <f aca="false">H$7*AI145</f>
        <v>0</v>
      </c>
      <c r="I145" s="162" t="n">
        <f aca="false">I$7*AJ145</f>
        <v>0</v>
      </c>
      <c r="J145" s="162" t="n">
        <f aca="false">J$7*AK145</f>
        <v>0</v>
      </c>
      <c r="K145" s="163" t="n">
        <v>0</v>
      </c>
      <c r="L145" s="164" t="n">
        <v>0</v>
      </c>
      <c r="M145" s="162"/>
      <c r="N145" s="162"/>
      <c r="O145" s="267"/>
      <c r="P145" s="267"/>
      <c r="Q145" s="267"/>
      <c r="R145" s="291"/>
      <c r="S145" s="273" t="n">
        <v>1</v>
      </c>
      <c r="T145" s="165" t="n">
        <f aca="false">SUM(E145:R145)</f>
        <v>0</v>
      </c>
      <c r="U145" s="165" t="n">
        <f aca="false">IF(T145&lt;=0,0,IF(T145*1%&lt;=262680*8*1%,T145*1%,262680*8*1%))</f>
        <v>0</v>
      </c>
      <c r="V145" s="165" t="n">
        <f aca="false">IF(T145&lt;=0,0,IF(T145*1%&lt;=262680*8*1%,T145*1%,262680*8*1%))</f>
        <v>0</v>
      </c>
      <c r="W145" s="165" t="n">
        <f aca="false">T145-U145-V145</f>
        <v>0</v>
      </c>
      <c r="X145" s="165"/>
      <c r="Y145" s="268"/>
      <c r="Z145" s="165" t="n">
        <f aca="false">MAX(3000,0+MIN(MAX(0,W145-350000),50000)*5%+MIN(MAX(0,W145-400000),100000)*10%+MIN(MAX(0,W145-500000),100000)*15%+MAX(0,W145-600000)*20%-X145)</f>
        <v>3000</v>
      </c>
      <c r="AA145" s="269"/>
      <c r="AB145" s="165" t="n">
        <f aca="false">Y145+U145+V145+Z145+AA145</f>
        <v>3000</v>
      </c>
      <c r="AC145" s="169" t="n">
        <f aca="false">ROUND(FLOOR(T145-AB145,0.01),-2)</f>
        <v>-3000</v>
      </c>
      <c r="AD145" s="294" t="s">
        <v>200</v>
      </c>
      <c r="AE145" s="292" t="s">
        <v>1238</v>
      </c>
      <c r="AF145" s="180"/>
      <c r="AG145" s="172" t="n">
        <v>0</v>
      </c>
      <c r="AH145" s="172" t="n">
        <v>0</v>
      </c>
      <c r="AI145" s="172" t="n">
        <v>0</v>
      </c>
      <c r="AJ145" s="172" t="n">
        <v>0</v>
      </c>
      <c r="AK145" s="172" t="n">
        <v>0</v>
      </c>
      <c r="AL145" s="247" t="s">
        <v>1284</v>
      </c>
      <c r="AM145" s="247" t="s">
        <v>1285</v>
      </c>
      <c r="AN145" s="173" t="s">
        <v>1286</v>
      </c>
      <c r="AO145" s="241" t="s">
        <v>1287</v>
      </c>
      <c r="AP145" s="242" t="s">
        <v>1288</v>
      </c>
      <c r="AQ145" s="293" t="n">
        <v>45280</v>
      </c>
      <c r="AR145" s="174" t="s">
        <v>1289</v>
      </c>
      <c r="AS145" s="179" t="n">
        <v>136</v>
      </c>
      <c r="AT145" s="112"/>
      <c r="AU145" s="112"/>
      <c r="AV145" s="112"/>
      <c r="AW145" s="112"/>
      <c r="AX145" s="112"/>
      <c r="AY145" s="112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</row>
    <row r="146" customFormat="false" ht="20.1" hidden="false" customHeight="true" outlineLevel="0" collapsed="false">
      <c r="A146" s="289" t="s">
        <v>1290</v>
      </c>
      <c r="B146" s="290" t="s">
        <v>1291</v>
      </c>
      <c r="C146" s="291"/>
      <c r="D146" s="160" t="n">
        <v>30</v>
      </c>
      <c r="E146" s="165" t="n">
        <f aca="false">C146</f>
        <v>0</v>
      </c>
      <c r="F146" s="162" t="n">
        <f aca="false">F$7*AG146</f>
        <v>0</v>
      </c>
      <c r="G146" s="162" t="n">
        <f aca="false">G$7*AH146</f>
        <v>0</v>
      </c>
      <c r="H146" s="162" t="n">
        <f aca="false">H$7*AI146</f>
        <v>0</v>
      </c>
      <c r="I146" s="162" t="n">
        <f aca="false">I$7*AJ146</f>
        <v>0</v>
      </c>
      <c r="J146" s="162" t="n">
        <f aca="false">J$7*AK146</f>
        <v>0</v>
      </c>
      <c r="K146" s="163" t="n">
        <v>0</v>
      </c>
      <c r="L146" s="164" t="n">
        <v>0</v>
      </c>
      <c r="M146" s="162"/>
      <c r="N146" s="162"/>
      <c r="O146" s="267"/>
      <c r="P146" s="267"/>
      <c r="Q146" s="267"/>
      <c r="R146" s="291"/>
      <c r="S146" s="117"/>
      <c r="T146" s="165" t="n">
        <f aca="false">SUM(E146:R146)</f>
        <v>0</v>
      </c>
      <c r="U146" s="165" t="n">
        <f aca="false">IF(T146&lt;=0,0,IF(T146*1%&lt;=262680*8*1%,T146*1%,262680*8*1%))</f>
        <v>0</v>
      </c>
      <c r="V146" s="165" t="n">
        <f aca="false">IF(T146&lt;=0,0,IF(T146*1%&lt;=262680*8*1%,T146*1%,262680*8*1%))</f>
        <v>0</v>
      </c>
      <c r="W146" s="165" t="n">
        <f aca="false">T146-U146-V146</f>
        <v>0</v>
      </c>
      <c r="X146" s="165"/>
      <c r="Y146" s="268"/>
      <c r="Z146" s="165" t="n">
        <f aca="false">MAX(3000,0+MIN(MAX(0,W146-350000),50000)*5%+MIN(MAX(0,W146-400000),100000)*10%+MIN(MAX(0,W146-500000),100000)*15%+MAX(0,W146-600000)*20%-X146)</f>
        <v>3000</v>
      </c>
      <c r="AA146" s="269"/>
      <c r="AB146" s="165" t="n">
        <f aca="false">Y146+U146+V146+Z146+AA146</f>
        <v>3000</v>
      </c>
      <c r="AC146" s="258" t="n">
        <f aca="false">ROUND(FLOOR(T146-AB146,0.01),-2)</f>
        <v>-3000</v>
      </c>
      <c r="AD146" s="183" t="s">
        <v>200</v>
      </c>
      <c r="AE146" s="292" t="s">
        <v>1238</v>
      </c>
      <c r="AF146" s="180"/>
      <c r="AG146" s="172" t="n">
        <v>0</v>
      </c>
      <c r="AH146" s="172" t="n">
        <v>0</v>
      </c>
      <c r="AI146" s="172" t="n">
        <v>0</v>
      </c>
      <c r="AJ146" s="172" t="n">
        <v>0</v>
      </c>
      <c r="AK146" s="172" t="n">
        <v>0</v>
      </c>
      <c r="AL146" s="247" t="s">
        <v>1292</v>
      </c>
      <c r="AM146" s="247" t="s">
        <v>1293</v>
      </c>
      <c r="AN146" s="173" t="s">
        <v>1294</v>
      </c>
      <c r="AO146" s="241" t="s">
        <v>1295</v>
      </c>
      <c r="AP146" s="242" t="s">
        <v>1296</v>
      </c>
      <c r="AQ146" s="293" t="n">
        <v>45280</v>
      </c>
      <c r="AR146" s="174" t="s">
        <v>1297</v>
      </c>
      <c r="AS146" s="179" t="n">
        <v>137</v>
      </c>
      <c r="AT146" s="112"/>
      <c r="AU146" s="112"/>
      <c r="AV146" s="112"/>
      <c r="AW146" s="112"/>
      <c r="AX146" s="112"/>
      <c r="AY146" s="112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</row>
    <row r="147" customFormat="false" ht="20.1" hidden="false" customHeight="true" outlineLevel="0" collapsed="false">
      <c r="A147" s="289" t="s">
        <v>1298</v>
      </c>
      <c r="B147" s="290" t="s">
        <v>1299</v>
      </c>
      <c r="C147" s="291"/>
      <c r="D147" s="160" t="n">
        <v>30</v>
      </c>
      <c r="E147" s="165" t="n">
        <f aca="false">C147</f>
        <v>0</v>
      </c>
      <c r="F147" s="162" t="n">
        <f aca="false">F$7*AG147</f>
        <v>0</v>
      </c>
      <c r="G147" s="162" t="n">
        <f aca="false">G$7*AH147</f>
        <v>0</v>
      </c>
      <c r="H147" s="162" t="n">
        <f aca="false">H$7*AI147</f>
        <v>0</v>
      </c>
      <c r="I147" s="162" t="n">
        <f aca="false">I$7*AJ147</f>
        <v>0</v>
      </c>
      <c r="J147" s="162" t="n">
        <f aca="false">J$7*AK147</f>
        <v>0</v>
      </c>
      <c r="K147" s="163" t="n">
        <v>0</v>
      </c>
      <c r="L147" s="164" t="n">
        <v>0</v>
      </c>
      <c r="M147" s="162"/>
      <c r="N147" s="162"/>
      <c r="O147" s="267"/>
      <c r="P147" s="267"/>
      <c r="Q147" s="267"/>
      <c r="R147" s="291"/>
      <c r="S147" s="117"/>
      <c r="T147" s="165" t="n">
        <f aca="false">SUM(E147:R147)</f>
        <v>0</v>
      </c>
      <c r="U147" s="165" t="n">
        <f aca="false">IF(T147&lt;=0,0,IF(T147*1%&lt;=262680*8*1%,T147*1%,262680*8*1%))</f>
        <v>0</v>
      </c>
      <c r="V147" s="165" t="n">
        <f aca="false">IF(T147&lt;=0,0,IF(T147*1%&lt;=262680*8*1%,T147*1%,262680*8*1%))</f>
        <v>0</v>
      </c>
      <c r="W147" s="165" t="n">
        <f aca="false">T147-U147-V147</f>
        <v>0</v>
      </c>
      <c r="X147" s="165"/>
      <c r="Y147" s="268"/>
      <c r="Z147" s="165" t="n">
        <f aca="false">MAX(3000,0+MIN(MAX(0,W147-350000),50000)*5%+MIN(MAX(0,W147-400000),100000)*10%+MIN(MAX(0,W147-500000),100000)*15%+MAX(0,W147-600000)*20%-X147)</f>
        <v>3000</v>
      </c>
      <c r="AA147" s="269"/>
      <c r="AB147" s="165" t="n">
        <f aca="false">Y147+U147+V147+Z147+AA147</f>
        <v>3000</v>
      </c>
      <c r="AC147" s="258" t="n">
        <f aca="false">ROUND(FLOOR(T147-AB147,0.01),-2)</f>
        <v>-3000</v>
      </c>
      <c r="AD147" s="291" t="s">
        <v>200</v>
      </c>
      <c r="AE147" s="292" t="s">
        <v>1238</v>
      </c>
      <c r="AF147" s="180"/>
      <c r="AG147" s="172" t="n">
        <v>0</v>
      </c>
      <c r="AH147" s="172" t="n">
        <v>0</v>
      </c>
      <c r="AI147" s="172" t="n">
        <v>0</v>
      </c>
      <c r="AJ147" s="172" t="n">
        <v>0</v>
      </c>
      <c r="AK147" s="172" t="n">
        <v>0</v>
      </c>
      <c r="AL147" s="247" t="s">
        <v>1300</v>
      </c>
      <c r="AM147" s="247" t="s">
        <v>1301</v>
      </c>
      <c r="AN147" s="173" t="s">
        <v>1302</v>
      </c>
      <c r="AO147" s="241" t="s">
        <v>1303</v>
      </c>
      <c r="AP147" s="242" t="s">
        <v>1304</v>
      </c>
      <c r="AQ147" s="293" t="n">
        <v>45280</v>
      </c>
      <c r="AR147" s="174" t="s">
        <v>1305</v>
      </c>
      <c r="AS147" s="179" t="n">
        <v>138</v>
      </c>
      <c r="AT147" s="112"/>
      <c r="AU147" s="112"/>
      <c r="AV147" s="112"/>
      <c r="AW147" s="112"/>
      <c r="AX147" s="112"/>
      <c r="AY147" s="112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</row>
    <row r="148" customFormat="false" ht="20.1" hidden="false" customHeight="true" outlineLevel="0" collapsed="false">
      <c r="A148" s="289" t="s">
        <v>1306</v>
      </c>
      <c r="B148" s="290" t="s">
        <v>1127</v>
      </c>
      <c r="C148" s="291"/>
      <c r="D148" s="160" t="n">
        <v>30</v>
      </c>
      <c r="E148" s="165" t="n">
        <f aca="false">C148</f>
        <v>0</v>
      </c>
      <c r="F148" s="162" t="n">
        <f aca="false">F$7*AG148</f>
        <v>0</v>
      </c>
      <c r="G148" s="162" t="n">
        <f aca="false">G$7*AH148</f>
        <v>0</v>
      </c>
      <c r="H148" s="162" t="n">
        <f aca="false">H$7*AI148</f>
        <v>0</v>
      </c>
      <c r="I148" s="162" t="n">
        <f aca="false">I$7*AJ148</f>
        <v>0</v>
      </c>
      <c r="J148" s="162" t="n">
        <f aca="false">J$7*AK148</f>
        <v>0</v>
      </c>
      <c r="K148" s="163" t="n">
        <v>0</v>
      </c>
      <c r="L148" s="164" t="n">
        <v>0</v>
      </c>
      <c r="M148" s="162"/>
      <c r="N148" s="162"/>
      <c r="O148" s="267"/>
      <c r="P148" s="267"/>
      <c r="Q148" s="267"/>
      <c r="R148" s="291"/>
      <c r="S148" s="117"/>
      <c r="T148" s="165" t="n">
        <f aca="false">SUM(E148:R148)</f>
        <v>0</v>
      </c>
      <c r="U148" s="165" t="n">
        <f aca="false">IF(T148&lt;=0,0,IF(T148*1%&lt;=262680*8*1%,T148*1%,262680*8*1%))</f>
        <v>0</v>
      </c>
      <c r="V148" s="165" t="n">
        <f aca="false">IF(T148&lt;=0,0,IF(T148*1%&lt;=262680*8*1%,T148*1%,262680*8*1%))</f>
        <v>0</v>
      </c>
      <c r="W148" s="165" t="n">
        <f aca="false">T148-U148-V148</f>
        <v>0</v>
      </c>
      <c r="X148" s="165"/>
      <c r="Y148" s="268"/>
      <c r="Z148" s="165" t="n">
        <f aca="false">MAX(3000,0+MIN(MAX(0,W148-350000),50000)*5%+MIN(MAX(0,W148-400000),100000)*10%+MIN(MAX(0,W148-500000),100000)*15%+MAX(0,W148-600000)*20%-X148)</f>
        <v>3000</v>
      </c>
      <c r="AA148" s="269"/>
      <c r="AB148" s="165" t="n">
        <f aca="false">Y148+U148+V148+Z148+AA148</f>
        <v>3000</v>
      </c>
      <c r="AC148" s="258" t="n">
        <f aca="false">ROUND(FLOOR(T148-AB148,0.01),-2)</f>
        <v>-3000</v>
      </c>
      <c r="AD148" s="183" t="s">
        <v>200</v>
      </c>
      <c r="AE148" s="292" t="s">
        <v>1238</v>
      </c>
      <c r="AF148" s="180"/>
      <c r="AG148" s="172" t="n">
        <v>0</v>
      </c>
      <c r="AH148" s="172" t="n">
        <v>0</v>
      </c>
      <c r="AI148" s="172" t="n">
        <v>0</v>
      </c>
      <c r="AJ148" s="172" t="n">
        <v>0</v>
      </c>
      <c r="AK148" s="172" t="n">
        <v>0</v>
      </c>
      <c r="AL148" s="247" t="s">
        <v>1307</v>
      </c>
      <c r="AM148" s="247" t="s">
        <v>1308</v>
      </c>
      <c r="AN148" s="173" t="s">
        <v>1309</v>
      </c>
      <c r="AO148" s="241" t="s">
        <v>1310</v>
      </c>
      <c r="AP148" s="242" t="s">
        <v>1311</v>
      </c>
      <c r="AQ148" s="293" t="n">
        <v>45280</v>
      </c>
      <c r="AR148" s="174" t="s">
        <v>1312</v>
      </c>
      <c r="AS148" s="179" t="n">
        <v>139</v>
      </c>
      <c r="AT148" s="112"/>
      <c r="AU148" s="112"/>
      <c r="AV148" s="112"/>
      <c r="AW148" s="112"/>
      <c r="AX148" s="112"/>
      <c r="AY148" s="112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4"/>
      <c r="BN148" s="194"/>
      <c r="BO148" s="194"/>
      <c r="BP148" s="194"/>
      <c r="BQ148" s="194"/>
      <c r="BR148" s="194"/>
      <c r="BS148" s="194"/>
      <c r="BT148" s="194"/>
      <c r="BU148" s="194"/>
      <c r="BV148" s="194"/>
      <c r="BW148" s="194"/>
      <c r="BX148" s="194"/>
      <c r="BY148" s="194"/>
      <c r="BZ148" s="194"/>
      <c r="CA148" s="194"/>
      <c r="CB148" s="194"/>
      <c r="CC148" s="194"/>
      <c r="CD148" s="194"/>
      <c r="CE148" s="194"/>
      <c r="CF148" s="194"/>
      <c r="CG148" s="194"/>
      <c r="CH148" s="194"/>
      <c r="CI148" s="194"/>
      <c r="CJ148" s="194"/>
      <c r="CK148" s="194"/>
      <c r="CL148" s="194"/>
      <c r="CM148" s="194"/>
      <c r="CN148" s="194"/>
      <c r="CO148" s="194"/>
      <c r="CP148" s="194"/>
      <c r="CQ148" s="194"/>
      <c r="CR148" s="194"/>
      <c r="CS148" s="194"/>
      <c r="CT148" s="194"/>
      <c r="CU148" s="194"/>
      <c r="CV148" s="194"/>
      <c r="CW148" s="194"/>
      <c r="CX148" s="194"/>
      <c r="CY148" s="194"/>
      <c r="CZ148" s="194"/>
      <c r="DA148" s="194"/>
      <c r="DB148" s="194"/>
      <c r="DC148" s="194"/>
      <c r="DD148" s="194"/>
      <c r="DE148" s="194"/>
      <c r="DF148" s="194"/>
      <c r="DG148" s="194"/>
      <c r="DH148" s="194"/>
      <c r="DI148" s="194"/>
      <c r="DJ148" s="194"/>
      <c r="DK148" s="194"/>
      <c r="DL148" s="194"/>
      <c r="DM148" s="194"/>
      <c r="DN148" s="194"/>
      <c r="DO148" s="194"/>
      <c r="DP148" s="194"/>
      <c r="DQ148" s="194"/>
      <c r="DR148" s="194"/>
      <c r="DS148" s="194"/>
      <c r="DT148" s="194"/>
      <c r="DU148" s="194"/>
      <c r="DV148" s="194"/>
      <c r="DW148" s="194"/>
      <c r="DX148" s="194"/>
      <c r="DY148" s="194"/>
      <c r="DZ148" s="194"/>
      <c r="EA148" s="194"/>
      <c r="EB148" s="194"/>
      <c r="EC148" s="194"/>
      <c r="ED148" s="194"/>
      <c r="EE148" s="194"/>
      <c r="EF148" s="194"/>
      <c r="EG148" s="194"/>
      <c r="EH148" s="194"/>
      <c r="EI148" s="194"/>
      <c r="EJ148" s="194"/>
      <c r="EK148" s="194"/>
      <c r="EL148" s="194"/>
      <c r="EM148" s="194"/>
      <c r="EN148" s="194"/>
      <c r="EO148" s="194"/>
      <c r="EP148" s="194"/>
      <c r="EQ148" s="194"/>
      <c r="ER148" s="194"/>
      <c r="ES148" s="194"/>
      <c r="ET148" s="194"/>
      <c r="EU148" s="194"/>
      <c r="EV148" s="194"/>
      <c r="EW148" s="194"/>
      <c r="EX148" s="194"/>
      <c r="EY148" s="194"/>
      <c r="EZ148" s="194"/>
      <c r="FA148" s="194"/>
      <c r="FB148" s="194"/>
      <c r="FC148" s="194"/>
      <c r="FD148" s="194"/>
      <c r="FE148" s="194"/>
      <c r="FF148" s="194"/>
      <c r="FG148" s="194"/>
      <c r="FH148" s="194"/>
      <c r="FI148" s="194"/>
      <c r="FJ148" s="194"/>
      <c r="FK148" s="194"/>
      <c r="FL148" s="194"/>
      <c r="FM148" s="194"/>
      <c r="FN148" s="194"/>
      <c r="FO148" s="194"/>
      <c r="FP148" s="194"/>
      <c r="FQ148" s="194"/>
      <c r="FR148" s="194"/>
      <c r="FS148" s="194"/>
      <c r="FT148" s="194"/>
      <c r="FU148" s="194"/>
      <c r="FV148" s="194"/>
      <c r="FW148" s="194"/>
      <c r="FX148" s="194"/>
      <c r="FY148" s="194"/>
      <c r="FZ148" s="194"/>
      <c r="GA148" s="194"/>
      <c r="GB148" s="194"/>
      <c r="GC148" s="194"/>
      <c r="GD148" s="194"/>
      <c r="GE148" s="194"/>
      <c r="GF148" s="194"/>
      <c r="GG148" s="194"/>
      <c r="GH148" s="194"/>
      <c r="GI148" s="194"/>
      <c r="GJ148" s="194"/>
      <c r="GK148" s="194"/>
      <c r="GL148" s="194"/>
      <c r="GM148" s="194"/>
      <c r="GN148" s="194"/>
      <c r="GO148" s="194"/>
      <c r="GP148" s="194"/>
      <c r="GQ148" s="194"/>
      <c r="GR148" s="194"/>
      <c r="GS148" s="194"/>
      <c r="GT148" s="194"/>
      <c r="GU148" s="194"/>
      <c r="GV148" s="194"/>
      <c r="GW148" s="194"/>
      <c r="GX148" s="194"/>
      <c r="GY148" s="194"/>
      <c r="GZ148" s="194"/>
      <c r="HA148" s="194"/>
      <c r="HB148" s="194"/>
      <c r="HC148" s="194"/>
      <c r="HD148" s="194"/>
      <c r="HE148" s="194"/>
      <c r="HF148" s="194"/>
      <c r="HG148" s="194"/>
      <c r="HH148" s="194"/>
      <c r="HI148" s="194"/>
      <c r="HJ148" s="194"/>
      <c r="HK148" s="194"/>
      <c r="HL148" s="194"/>
      <c r="HM148" s="194"/>
      <c r="HN148" s="194"/>
      <c r="HO148" s="194"/>
      <c r="HP148" s="194"/>
      <c r="HQ148" s="194"/>
      <c r="HR148" s="194"/>
      <c r="HS148" s="194"/>
      <c r="HT148" s="194"/>
      <c r="HU148" s="194"/>
      <c r="HV148" s="194"/>
      <c r="HW148" s="194"/>
      <c r="HX148" s="194"/>
      <c r="HY148" s="194"/>
      <c r="HZ148" s="194"/>
      <c r="IA148" s="194"/>
      <c r="IB148" s="194"/>
      <c r="IC148" s="194"/>
      <c r="ID148" s="194"/>
      <c r="IE148" s="194"/>
      <c r="IF148" s="194"/>
      <c r="IG148" s="194"/>
      <c r="IH148" s="194"/>
      <c r="II148" s="194"/>
      <c r="IJ148" s="194"/>
      <c r="IK148" s="194"/>
      <c r="IL148" s="194"/>
      <c r="IM148" s="194"/>
      <c r="IN148" s="194"/>
      <c r="IO148" s="194"/>
      <c r="IP148" s="194"/>
      <c r="IQ148" s="194"/>
      <c r="IR148" s="194"/>
      <c r="IS148" s="194"/>
    </row>
    <row r="149" customFormat="false" ht="19.5" hidden="false" customHeight="true" outlineLevel="0" collapsed="false">
      <c r="A149" s="112"/>
      <c r="B149" s="184"/>
      <c r="C149" s="185" t="n">
        <f aca="false">SUM(C10:C148)</f>
        <v>0</v>
      </c>
      <c r="D149" s="185" t="n">
        <f aca="false">SUM(D10:D148)</f>
        <v>4140</v>
      </c>
      <c r="E149" s="185" t="n">
        <f aca="false">SUM(E10:E148)</f>
        <v>0</v>
      </c>
      <c r="F149" s="185" t="n">
        <f aca="false">SUM(F10:F148)</f>
        <v>0</v>
      </c>
      <c r="G149" s="185" t="n">
        <f aca="false">SUM(G10:G148)</f>
        <v>0</v>
      </c>
      <c r="H149" s="185" t="n">
        <f aca="false">SUM(H10:H148)</f>
        <v>0</v>
      </c>
      <c r="I149" s="185" t="n">
        <f aca="false">SUM(I10:I148)</f>
        <v>0</v>
      </c>
      <c r="J149" s="185" t="n">
        <f aca="false">SUM(J10:J148)</f>
        <v>0</v>
      </c>
      <c r="K149" s="185" t="n">
        <f aca="false">SUM(K10:K148)</f>
        <v>0</v>
      </c>
      <c r="L149" s="185" t="n">
        <f aca="false">SUM(L10:L148)</f>
        <v>0</v>
      </c>
      <c r="M149" s="185" t="n">
        <f aca="false">SUM(M10:M148)</f>
        <v>0</v>
      </c>
      <c r="N149" s="185" t="n">
        <f aca="false">SUM(N10:N148)</f>
        <v>0</v>
      </c>
      <c r="O149" s="185" t="n">
        <f aca="false">SUM(O10:O148)</f>
        <v>0</v>
      </c>
      <c r="P149" s="185"/>
      <c r="Q149" s="185" t="n">
        <f aca="false">SUM(Q10:Q148)</f>
        <v>0</v>
      </c>
      <c r="R149" s="185" t="n">
        <f aca="false">SUM(R10:R148)</f>
        <v>0</v>
      </c>
      <c r="S149" s="185" t="n">
        <f aca="false">SUM(S10:S148)</f>
        <v>94</v>
      </c>
      <c r="T149" s="185" t="n">
        <f aca="false">SUM(T10:T148)</f>
        <v>0</v>
      </c>
      <c r="U149" s="165" t="n">
        <f aca="false">SUM(U10:U148)</f>
        <v>0</v>
      </c>
      <c r="V149" s="165" t="n">
        <f aca="false">SUM(V10:V148)</f>
        <v>0</v>
      </c>
      <c r="W149" s="185" t="n">
        <f aca="false">SUM(W10:W148)</f>
        <v>0</v>
      </c>
      <c r="X149" s="185" t="n">
        <f aca="false">SUM(X10:X148)</f>
        <v>0</v>
      </c>
      <c r="Y149" s="185" t="n">
        <f aca="false">SUM(Y10:Y148)</f>
        <v>0</v>
      </c>
      <c r="Z149" s="185" t="n">
        <f aca="false">SUM(Z10:Z148)</f>
        <v>417000</v>
      </c>
      <c r="AA149" s="185" t="n">
        <f aca="false">SUM(AA10:AA148)</f>
        <v>0</v>
      </c>
      <c r="AB149" s="185" t="n">
        <f aca="false">SUM(AB10:AB148)</f>
        <v>417000</v>
      </c>
      <c r="AC149" s="186" t="n">
        <f aca="false">SUM(AC10:AC148)</f>
        <v>-417000</v>
      </c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87"/>
      <c r="AP149" s="187"/>
      <c r="AQ149" s="187"/>
      <c r="AR149" s="187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</row>
    <row r="150" customFormat="false" ht="13.8" hidden="false" customHeight="false" outlineLevel="0" collapsed="false">
      <c r="E150" s="92"/>
      <c r="M150" s="92"/>
      <c r="O150" s="92"/>
      <c r="P150" s="92"/>
      <c r="Y150" s="95"/>
      <c r="AC150" s="95" t="e">
        <f aca="false">#REF!</f>
        <v>#REF!</v>
      </c>
    </row>
    <row r="151" customFormat="false" ht="13.8" hidden="false" customHeight="false" outlineLevel="0" collapsed="false">
      <c r="E151" s="92"/>
      <c r="M151" s="92"/>
      <c r="O151" s="92"/>
      <c r="P151" s="92"/>
      <c r="Y151" s="95"/>
      <c r="Z151" s="188"/>
      <c r="AC151" s="95" t="e">
        <f aca="false">AC149+AC150</f>
        <v>#REF!</v>
      </c>
      <c r="AE151" s="189"/>
    </row>
    <row r="152" customFormat="false" ht="15.75" hidden="false" customHeight="true" outlineLevel="0" collapsed="false">
      <c r="E152" s="92"/>
      <c r="M152" s="92"/>
      <c r="O152" s="92"/>
      <c r="P152" s="92"/>
      <c r="Y152" s="95"/>
      <c r="AC152" s="95" t="e">
        <f aca="false">#REF!</f>
        <v>#REF!</v>
      </c>
      <c r="AE152" s="190" t="n">
        <f aca="false">+AC149-AE151</f>
        <v>-417000</v>
      </c>
    </row>
    <row r="153" customFormat="false" ht="13.8" hidden="false" customHeight="false" outlineLevel="0" collapsed="false">
      <c r="E153" s="92"/>
      <c r="M153" s="92"/>
      <c r="O153" s="92"/>
      <c r="P153" s="92"/>
      <c r="Y153" s="95"/>
      <c r="AC153" s="95" t="e">
        <f aca="false">AC151-AC152</f>
        <v>#REF!</v>
      </c>
    </row>
    <row r="154" customFormat="false" ht="13.8" hidden="false" customHeight="false" outlineLevel="0" collapsed="false">
      <c r="E154" s="92"/>
      <c r="M154" s="92"/>
      <c r="O154" s="92"/>
      <c r="P154" s="92"/>
      <c r="Y154" s="95"/>
      <c r="AB154" s="92" t="s">
        <v>230</v>
      </c>
      <c r="AC154" s="95" t="n">
        <f aca="false">[1]Chèque_Virement_caisse_2!D143</f>
        <v>1723900</v>
      </c>
    </row>
    <row r="155" customFormat="false" ht="13.8" hidden="false" customHeight="false" outlineLevel="0" collapsed="false">
      <c r="E155" s="92"/>
      <c r="M155" s="92"/>
      <c r="O155" s="92"/>
      <c r="P155" s="92"/>
      <c r="Y155" s="95"/>
      <c r="AB155" s="92" t="s">
        <v>231</v>
      </c>
      <c r="AC155" s="95" t="n">
        <f aca="false">AC149-AC154</f>
        <v>-2140900</v>
      </c>
    </row>
    <row r="156" customFormat="false" ht="13.8" hidden="false" customHeight="false" outlineLevel="0" collapsed="false">
      <c r="E156" s="92"/>
      <c r="M156" s="92"/>
      <c r="O156" s="92"/>
      <c r="P156" s="92"/>
      <c r="Y156" s="95"/>
    </row>
    <row r="157" customFormat="false" ht="13.8" hidden="false" customHeight="false" outlineLevel="0" collapsed="false">
      <c r="E157" s="92"/>
      <c r="M157" s="92"/>
      <c r="O157" s="92"/>
      <c r="P157" s="92"/>
      <c r="Y157" s="95"/>
    </row>
    <row r="158" customFormat="false" ht="13.8" hidden="false" customHeight="false" outlineLevel="0" collapsed="false">
      <c r="E158" s="92"/>
      <c r="M158" s="92"/>
      <c r="O158" s="92"/>
      <c r="P158" s="92"/>
      <c r="Y158" s="95"/>
      <c r="Z158" s="90"/>
    </row>
    <row r="159" customFormat="false" ht="13.8" hidden="false" customHeight="false" outlineLevel="0" collapsed="false">
      <c r="E159" s="92"/>
      <c r="M159" s="92"/>
      <c r="O159" s="92"/>
      <c r="P159" s="92"/>
      <c r="Y159" s="95"/>
      <c r="Z159" s="90"/>
    </row>
    <row r="160" customFormat="false" ht="13.8" hidden="false" customHeight="false" outlineLevel="0" collapsed="false">
      <c r="E160" s="92"/>
      <c r="M160" s="92"/>
      <c r="O160" s="92"/>
      <c r="P160" s="92"/>
      <c r="Y160" s="95"/>
    </row>
    <row r="161" customFormat="false" ht="13.8" hidden="false" customHeight="false" outlineLevel="0" collapsed="false">
      <c r="E161" s="92"/>
      <c r="M161" s="92"/>
      <c r="O161" s="92"/>
      <c r="P161" s="92"/>
      <c r="Y161" s="95"/>
    </row>
    <row r="162" customFormat="false" ht="13.8" hidden="false" customHeight="false" outlineLevel="0" collapsed="false">
      <c r="E162" s="92"/>
      <c r="M162" s="92"/>
      <c r="O162" s="92"/>
      <c r="P162" s="92"/>
      <c r="Y162" s="95"/>
    </row>
    <row r="163" customFormat="false" ht="13.8" hidden="false" customHeight="false" outlineLevel="0" collapsed="false">
      <c r="E163" s="92"/>
      <c r="M163" s="92"/>
      <c r="O163" s="92"/>
      <c r="P163" s="92"/>
      <c r="Y163" s="95"/>
      <c r="IT163" s="112"/>
    </row>
    <row r="164" customFormat="false" ht="13.8" hidden="false" customHeight="false" outlineLevel="0" collapsed="false">
      <c r="E164" s="92"/>
      <c r="M164" s="92"/>
      <c r="O164" s="92"/>
      <c r="P164" s="92"/>
      <c r="Y164" s="95"/>
      <c r="IT164" s="112"/>
    </row>
    <row r="165" customFormat="false" ht="13.8" hidden="false" customHeight="false" outlineLevel="0" collapsed="false">
      <c r="E165" s="92"/>
      <c r="M165" s="92"/>
      <c r="O165" s="92"/>
      <c r="P165" s="92"/>
      <c r="Y165" s="95"/>
      <c r="IT165" s="112"/>
    </row>
    <row r="166" customFormat="false" ht="13.8" hidden="false" customHeight="false" outlineLevel="0" collapsed="false">
      <c r="IT166" s="193"/>
    </row>
    <row r="167" customFormat="false" ht="13.8" hidden="false" customHeight="false" outlineLevel="0" collapsed="false">
      <c r="IT167" s="193"/>
    </row>
    <row r="168" customFormat="false" ht="13.8" hidden="false" customHeight="false" outlineLevel="0" collapsed="false">
      <c r="IT168" s="193"/>
    </row>
    <row r="169" customFormat="false" ht="13.8" hidden="false" customHeight="false" outlineLevel="0" collapsed="false">
      <c r="IT169" s="193"/>
    </row>
    <row r="170" customFormat="false" ht="13.8" hidden="false" customHeight="false" outlineLevel="0" collapsed="false">
      <c r="IT170" s="193"/>
    </row>
    <row r="171" customFormat="false" ht="13.8" hidden="false" customHeight="false" outlineLevel="0" collapsed="false">
      <c r="IT171" s="193"/>
    </row>
    <row r="172" customFormat="false" ht="13.8" hidden="false" customHeight="false" outlineLevel="0" collapsed="false">
      <c r="IT172" s="193"/>
    </row>
    <row r="173" customFormat="false" ht="13.8" hidden="false" customHeight="false" outlineLevel="0" collapsed="false">
      <c r="IT173" s="193"/>
    </row>
    <row r="174" customFormat="false" ht="13.8" hidden="false" customHeight="false" outlineLevel="0" collapsed="false">
      <c r="IT174" s="193"/>
    </row>
    <row r="175" customFormat="false" ht="13.8" hidden="false" customHeight="false" outlineLevel="0" collapsed="false">
      <c r="IT175" s="193"/>
    </row>
    <row r="176" customFormat="false" ht="13.8" hidden="false" customHeight="false" outlineLevel="0" collapsed="false">
      <c r="IT176" s="194"/>
    </row>
    <row r="177" customFormat="false" ht="13.8" hidden="false" customHeight="false" outlineLevel="0" collapsed="false">
      <c r="IT177" s="196"/>
    </row>
    <row r="178" customFormat="false" ht="13.8" hidden="false" customHeight="false" outlineLevel="0" collapsed="false">
      <c r="IT178" s="193"/>
    </row>
    <row r="179" customFormat="false" ht="13.8" hidden="false" customHeight="false" outlineLevel="0" collapsed="false">
      <c r="IT179" s="194"/>
    </row>
    <row r="180" customFormat="false" ht="13.8" hidden="false" customHeight="false" outlineLevel="0" collapsed="false">
      <c r="IT180" s="193"/>
    </row>
    <row r="181" customFormat="false" ht="13.8" hidden="false" customHeight="false" outlineLevel="0" collapsed="false">
      <c r="IT181" s="194"/>
    </row>
    <row r="182" customFormat="false" ht="13.8" hidden="false" customHeight="false" outlineLevel="0" collapsed="false">
      <c r="IT182" s="194"/>
    </row>
    <row r="183" customFormat="false" ht="13.8" hidden="false" customHeight="false" outlineLevel="0" collapsed="false">
      <c r="IT183" s="112"/>
    </row>
    <row r="184" customFormat="false" ht="13.8" hidden="false" customHeight="false" outlineLevel="0" collapsed="false">
      <c r="IT184" s="194"/>
    </row>
    <row r="185" customFormat="false" ht="13.8" hidden="false" customHeight="false" outlineLevel="0" collapsed="false">
      <c r="IT185" s="193"/>
    </row>
    <row r="186" customFormat="false" ht="13.8" hidden="false" customHeight="false" outlineLevel="0" collapsed="false">
      <c r="IT186" s="193"/>
    </row>
    <row r="187" customFormat="false" ht="13.8" hidden="false" customHeight="false" outlineLevel="0" collapsed="false">
      <c r="IT187" s="193"/>
    </row>
    <row r="188" customFormat="false" ht="13.8" hidden="false" customHeight="false" outlineLevel="0" collapsed="false">
      <c r="IT188" s="193"/>
    </row>
    <row r="189" customFormat="false" ht="13.8" hidden="false" customHeight="false" outlineLevel="0" collapsed="false">
      <c r="IT189" s="194"/>
    </row>
    <row r="190" customFormat="false" ht="13.8" hidden="false" customHeight="false" outlineLevel="0" collapsed="false">
      <c r="IT190" s="194"/>
    </row>
    <row r="191" customFormat="false" ht="13.8" hidden="false" customHeight="false" outlineLevel="0" collapsed="false">
      <c r="IT191" s="194"/>
    </row>
    <row r="192" customFormat="false" ht="13.8" hidden="false" customHeight="false" outlineLevel="0" collapsed="false">
      <c r="IT192" s="197"/>
    </row>
    <row r="193" customFormat="false" ht="13.8" hidden="false" customHeight="false" outlineLevel="0" collapsed="false">
      <c r="IT193" s="112"/>
    </row>
    <row r="194" customFormat="false" ht="13.8" hidden="false" customHeight="false" outlineLevel="0" collapsed="false">
      <c r="IT194" s="194"/>
    </row>
    <row r="195" customFormat="false" ht="13.8" hidden="false" customHeight="false" outlineLevel="0" collapsed="false">
      <c r="IT195" s="194"/>
    </row>
    <row r="196" customFormat="false" ht="13.8" hidden="false" customHeight="false" outlineLevel="0" collapsed="false">
      <c r="IT196" s="194"/>
    </row>
    <row r="197" customFormat="false" ht="13.8" hidden="false" customHeight="false" outlineLevel="0" collapsed="false">
      <c r="IT197" s="194"/>
    </row>
    <row r="198" customFormat="false" ht="13.8" hidden="false" customHeight="false" outlineLevel="0" collapsed="false">
      <c r="IT198" s="194"/>
    </row>
    <row r="199" customFormat="false" ht="13.8" hidden="false" customHeight="false" outlineLevel="0" collapsed="false">
      <c r="IT199" s="194"/>
    </row>
    <row r="200" customFormat="false" ht="13.8" hidden="false" customHeight="false" outlineLevel="0" collapsed="false">
      <c r="IT200" s="194"/>
    </row>
    <row r="201" customFormat="false" ht="13.8" hidden="false" customHeight="false" outlineLevel="0" collapsed="false">
      <c r="IT201" s="194"/>
    </row>
    <row r="202" customFormat="false" ht="13.8" hidden="false" customHeight="false" outlineLevel="0" collapsed="false">
      <c r="IT202" s="194"/>
    </row>
    <row r="203" customFormat="false" ht="13.8" hidden="false" customHeight="false" outlineLevel="0" collapsed="false">
      <c r="IT203" s="194"/>
    </row>
    <row r="204" customFormat="false" ht="13.8" hidden="false" customHeight="false" outlineLevel="0" collapsed="false">
      <c r="IT204" s="194"/>
    </row>
    <row r="205" customFormat="false" ht="13.8" hidden="false" customHeight="false" outlineLevel="0" collapsed="false">
      <c r="IT205" s="194"/>
    </row>
    <row r="206" customFormat="false" ht="13.8" hidden="false" customHeight="false" outlineLevel="0" collapsed="false">
      <c r="IT206" s="194"/>
    </row>
    <row r="207" customFormat="false" ht="13.8" hidden="false" customHeight="false" outlineLevel="0" collapsed="false">
      <c r="IT207" s="194"/>
    </row>
    <row r="208" customFormat="false" ht="13.8" hidden="false" customHeight="false" outlineLevel="0" collapsed="false">
      <c r="IT208" s="194"/>
    </row>
    <row r="209" customFormat="false" ht="13.8" hidden="false" customHeight="false" outlineLevel="0" collapsed="false">
      <c r="IT209" s="194"/>
    </row>
    <row r="210" customFormat="false" ht="13.8" hidden="false" customHeight="false" outlineLevel="0" collapsed="false">
      <c r="IT210" s="194"/>
    </row>
    <row r="211" customFormat="false" ht="13.8" hidden="false" customHeight="false" outlineLevel="0" collapsed="false">
      <c r="IT211" s="194"/>
    </row>
    <row r="212" customFormat="false" ht="13.8" hidden="false" customHeight="false" outlineLevel="0" collapsed="false">
      <c r="IT212" s="194"/>
    </row>
    <row r="213" customFormat="false" ht="13.8" hidden="false" customHeight="false" outlineLevel="0" collapsed="false">
      <c r="IT213" s="194"/>
    </row>
    <row r="214" customFormat="false" ht="13.8" hidden="false" customHeight="false" outlineLevel="0" collapsed="false">
      <c r="IT214" s="194"/>
    </row>
    <row r="215" customFormat="false" ht="13.8" hidden="false" customHeight="false" outlineLevel="0" collapsed="false">
      <c r="IT215" s="194"/>
    </row>
    <row r="216" customFormat="false" ht="13.8" hidden="false" customHeight="false" outlineLevel="0" collapsed="false">
      <c r="IT216" s="194"/>
    </row>
    <row r="217" customFormat="false" ht="13.8" hidden="false" customHeight="false" outlineLevel="0" collapsed="false">
      <c r="IT217" s="194"/>
    </row>
    <row r="218" customFormat="false" ht="13.8" hidden="false" customHeight="false" outlineLevel="0" collapsed="false">
      <c r="IT218" s="194"/>
    </row>
    <row r="219" customFormat="false" ht="13.8" hidden="false" customHeight="false" outlineLevel="0" collapsed="false">
      <c r="IT219" s="194"/>
    </row>
    <row r="220" customFormat="false" ht="13.8" hidden="false" customHeight="false" outlineLevel="0" collapsed="false">
      <c r="IT220" s="194"/>
    </row>
    <row r="221" customFormat="false" ht="13.8" hidden="false" customHeight="false" outlineLevel="0" collapsed="false">
      <c r="IT221" s="194"/>
    </row>
    <row r="222" customFormat="false" ht="13.8" hidden="false" customHeight="false" outlineLevel="0" collapsed="false">
      <c r="IT222" s="194"/>
    </row>
    <row r="223" customFormat="false" ht="13.8" hidden="false" customHeight="false" outlineLevel="0" collapsed="false">
      <c r="IT223" s="194"/>
    </row>
    <row r="224" customFormat="false" ht="13.8" hidden="false" customHeight="false" outlineLevel="0" collapsed="false">
      <c r="IT224" s="194"/>
    </row>
    <row r="225" customFormat="false" ht="13.8" hidden="false" customHeight="false" outlineLevel="0" collapsed="false">
      <c r="IT225" s="194"/>
    </row>
    <row r="226" customFormat="false" ht="13.8" hidden="false" customHeight="false" outlineLevel="0" collapsed="false">
      <c r="IT226" s="194"/>
    </row>
    <row r="227" customFormat="false" ht="13.8" hidden="false" customHeight="false" outlineLevel="0" collapsed="false">
      <c r="IT227" s="194"/>
    </row>
    <row r="228" customFormat="false" ht="13.8" hidden="false" customHeight="false" outlineLevel="0" collapsed="false">
      <c r="IT228" s="194"/>
    </row>
    <row r="229" customFormat="false" ht="13.8" hidden="false" customHeight="false" outlineLevel="0" collapsed="false">
      <c r="IT229" s="194"/>
    </row>
    <row r="230" customFormat="false" ht="13.8" hidden="false" customHeight="false" outlineLevel="0" collapsed="false">
      <c r="IT230" s="194"/>
    </row>
    <row r="231" customFormat="false" ht="13.8" hidden="false" customHeight="false" outlineLevel="0" collapsed="false">
      <c r="IT231" s="194"/>
    </row>
    <row r="232" customFormat="false" ht="13.8" hidden="false" customHeight="false" outlineLevel="0" collapsed="false">
      <c r="IT232" s="194"/>
    </row>
    <row r="233" customFormat="false" ht="13.8" hidden="false" customHeight="false" outlineLevel="0" collapsed="false">
      <c r="IT233" s="194"/>
    </row>
    <row r="234" customFormat="false" ht="13.8" hidden="false" customHeight="false" outlineLevel="0" collapsed="false">
      <c r="IT234" s="194"/>
    </row>
    <row r="235" customFormat="false" ht="13.8" hidden="false" customHeight="false" outlineLevel="0" collapsed="false">
      <c r="IT235" s="194"/>
    </row>
    <row r="236" customFormat="false" ht="13.8" hidden="false" customHeight="false" outlineLevel="0" collapsed="false">
      <c r="IT236" s="194"/>
    </row>
    <row r="237" customFormat="false" ht="13.8" hidden="false" customHeight="false" outlineLevel="0" collapsed="false">
      <c r="IT237" s="194"/>
    </row>
    <row r="238" customFormat="false" ht="13.8" hidden="false" customHeight="false" outlineLevel="0" collapsed="false">
      <c r="IT238" s="194"/>
    </row>
    <row r="239" customFormat="false" ht="13.8" hidden="false" customHeight="false" outlineLevel="0" collapsed="false">
      <c r="IT239" s="194"/>
    </row>
    <row r="240" customFormat="false" ht="13.8" hidden="false" customHeight="false" outlineLevel="0" collapsed="false">
      <c r="IT240" s="194"/>
    </row>
    <row r="241" customFormat="false" ht="13.8" hidden="false" customHeight="false" outlineLevel="0" collapsed="false">
      <c r="IT241" s="194"/>
    </row>
    <row r="242" customFormat="false" ht="13.8" hidden="false" customHeight="false" outlineLevel="0" collapsed="false">
      <c r="IT242" s="194"/>
    </row>
    <row r="243" customFormat="false" ht="13.8" hidden="false" customHeight="false" outlineLevel="0" collapsed="false">
      <c r="IT243" s="194"/>
    </row>
    <row r="244" customFormat="false" ht="13.8" hidden="false" customHeight="false" outlineLevel="0" collapsed="false">
      <c r="IT244" s="194"/>
    </row>
    <row r="245" customFormat="false" ht="13.8" hidden="false" customHeight="false" outlineLevel="0" collapsed="false">
      <c r="IT245" s="194"/>
    </row>
    <row r="246" customFormat="false" ht="13.8" hidden="false" customHeight="false" outlineLevel="0" collapsed="false">
      <c r="IT246" s="194"/>
    </row>
    <row r="247" customFormat="false" ht="13.8" hidden="false" customHeight="false" outlineLevel="0" collapsed="false">
      <c r="IT247" s="194"/>
    </row>
    <row r="248" customFormat="false" ht="13.8" hidden="false" customHeight="false" outlineLevel="0" collapsed="false">
      <c r="IT248" s="194"/>
    </row>
    <row r="249" customFormat="false" ht="13.8" hidden="false" customHeight="false" outlineLevel="0" collapsed="false">
      <c r="IT249" s="194"/>
    </row>
    <row r="250" customFormat="false" ht="13.8" hidden="false" customHeight="false" outlineLevel="0" collapsed="false">
      <c r="IT250" s="112"/>
    </row>
    <row r="1048576" customFormat="false" ht="12.8" hidden="false" customHeight="false" outlineLevel="0" collapsed="false"/>
  </sheetData>
  <autoFilter ref="A7:AR155"/>
  <mergeCells count="6">
    <mergeCell ref="A1:AC1"/>
    <mergeCell ref="L2:Q2"/>
    <mergeCell ref="F8:J8"/>
    <mergeCell ref="K8:L8"/>
    <mergeCell ref="O8:R8"/>
    <mergeCell ref="U8:V8"/>
  </mergeCells>
  <conditionalFormatting sqref="AG10:AG148">
    <cfRule type="cellIs" priority="2" operator="greaterThan" aboveAverage="0" equalAverage="0" bottom="0" percent="0" rank="0" text="" dxfId="39">
      <formula>0</formula>
    </cfRule>
  </conditionalFormatting>
  <conditionalFormatting sqref="AH10:AH148">
    <cfRule type="cellIs" priority="3" operator="greaterThan" aboveAverage="0" equalAverage="0" bottom="0" percent="0" rank="0" text="" dxfId="40">
      <formula>0</formula>
    </cfRule>
  </conditionalFormatting>
  <conditionalFormatting sqref="AI10:AI148">
    <cfRule type="cellIs" priority="4" operator="greaterThan" aboveAverage="0" equalAverage="0" bottom="0" percent="0" rank="0" text="" dxfId="41">
      <formula>0</formula>
    </cfRule>
  </conditionalFormatting>
  <conditionalFormatting sqref="AJ10:AK148">
    <cfRule type="cellIs" priority="5" operator="greaterThan" aboveAverage="0" equalAverage="0" bottom="0" percent="0" rank="0" text="" dxfId="4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34928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2006-09-12T21:06:44Z</dcterms:created>
  <dc:creator>Everybody</dc:creator>
  <dc:description/>
  <dc:language>fr-FR</dc:language>
  <cp:lastModifiedBy/>
  <cp:lastPrinted>2024-07-05T13:07:28Z</cp:lastPrinted>
  <dcterms:modified xsi:type="dcterms:W3CDTF">2024-12-18T14:15:35Z</dcterms:modified>
  <cp:revision>1176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