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9200" windowHeight="6470" firstSheet="4" activeTab="6"/>
  </bookViews>
  <sheets>
    <sheet name="Data_base_case" sheetId="79" r:id="rId1"/>
    <sheet name="Data_base_case_20" sheetId="95" r:id="rId2"/>
    <sheet name="Data_base_case_40" sheetId="96" r:id="rId3"/>
    <sheet name="Data_base_case_60" sheetId="97" r:id="rId4"/>
    <sheet name="Selected_units" sheetId="82" r:id="rId5"/>
    <sheet name="Scenarios_definition" sheetId="80" r:id="rId6"/>
    <sheet name="ScenariosToRun" sheetId="88" r:id="rId7"/>
    <sheet name="Scenarios_sensitivities" sheetId="94" r:id="rId8"/>
    <sheet name="Discount rates" sheetId="89" r:id="rId9"/>
  </sheets>
  <calcPr calcId="162913"/>
</workbook>
</file>

<file path=xl/calcChain.xml><?xml version="1.0" encoding="utf-8"?>
<calcChain xmlns="http://schemas.openxmlformats.org/spreadsheetml/2006/main">
  <c r="B2" i="89" l="1"/>
  <c r="D2" i="89" s="1"/>
  <c r="E18" i="97"/>
  <c r="E17" i="97"/>
  <c r="E16" i="97"/>
  <c r="V15" i="97"/>
  <c r="E15" i="97"/>
  <c r="X14" i="97"/>
  <c r="E14" i="97"/>
  <c r="E13" i="97"/>
  <c r="C13" i="97"/>
  <c r="E12" i="97"/>
  <c r="E11" i="97"/>
  <c r="C11" i="97"/>
  <c r="E10" i="97"/>
  <c r="C10" i="97"/>
  <c r="E9" i="97"/>
  <c r="C9" i="97"/>
  <c r="S8" i="97"/>
  <c r="I8" i="97"/>
  <c r="E8" i="97"/>
  <c r="E7" i="97"/>
  <c r="C7" i="97"/>
  <c r="I6" i="97"/>
  <c r="E6" i="97"/>
  <c r="Y5" i="97"/>
  <c r="X5" i="97"/>
  <c r="W5" i="97"/>
  <c r="V5" i="97"/>
  <c r="U5" i="97"/>
  <c r="T5" i="97"/>
  <c r="S5" i="97"/>
  <c r="R5" i="97"/>
  <c r="Q5" i="97"/>
  <c r="P5" i="97"/>
  <c r="N5" i="97"/>
  <c r="M5" i="97"/>
  <c r="L5" i="97"/>
  <c r="K5" i="97"/>
  <c r="J5" i="97"/>
  <c r="I5" i="97"/>
  <c r="H5" i="97"/>
  <c r="G5" i="97"/>
  <c r="F5" i="97"/>
  <c r="Y2" i="97"/>
  <c r="Y4" i="97" s="1"/>
  <c r="X2" i="97"/>
  <c r="X4" i="97" s="1"/>
  <c r="W2" i="97"/>
  <c r="W4" i="97" s="1"/>
  <c r="V2" i="97"/>
  <c r="V4" i="97" s="1"/>
  <c r="U2" i="97"/>
  <c r="U4" i="97" s="1"/>
  <c r="T2" i="97"/>
  <c r="T4" i="97" s="1"/>
  <c r="S2" i="97"/>
  <c r="S4" i="97" s="1"/>
  <c r="R2" i="97"/>
  <c r="R4" i="97" s="1"/>
  <c r="Q2" i="97"/>
  <c r="Q4" i="97" s="1"/>
  <c r="P2" i="97"/>
  <c r="P4" i="97" s="1"/>
  <c r="O2" i="97"/>
  <c r="O4" i="97" s="1"/>
  <c r="N2" i="97"/>
  <c r="N4" i="97" s="1"/>
  <c r="M2" i="97"/>
  <c r="M4" i="97" s="1"/>
  <c r="L2" i="97"/>
  <c r="L4" i="97" s="1"/>
  <c r="K2" i="97"/>
  <c r="K4" i="97" s="1"/>
  <c r="J2" i="97"/>
  <c r="J4" i="97" s="1"/>
  <c r="I2" i="97"/>
  <c r="I4" i="97" s="1"/>
  <c r="H2" i="97"/>
  <c r="H4" i="97" s="1"/>
  <c r="G2" i="97"/>
  <c r="G4" i="97" s="1"/>
  <c r="F2" i="97"/>
  <c r="F4" i="97" s="1"/>
  <c r="E18" i="96"/>
  <c r="E17" i="96"/>
  <c r="E16" i="96"/>
  <c r="V15" i="96"/>
  <c r="E15" i="96"/>
  <c r="X14" i="96"/>
  <c r="E14" i="96"/>
  <c r="E13" i="96"/>
  <c r="C13" i="96"/>
  <c r="E12" i="96"/>
  <c r="E11" i="96"/>
  <c r="C11" i="96"/>
  <c r="E10" i="96"/>
  <c r="C10" i="96"/>
  <c r="E9" i="96"/>
  <c r="C9" i="96"/>
  <c r="S8" i="96"/>
  <c r="I8" i="96"/>
  <c r="E8" i="96"/>
  <c r="E7" i="96"/>
  <c r="C7" i="96"/>
  <c r="I6" i="96"/>
  <c r="E6" i="96"/>
  <c r="Y5" i="96"/>
  <c r="X5" i="96"/>
  <c r="W5" i="96"/>
  <c r="V5" i="96"/>
  <c r="U5" i="96"/>
  <c r="T5" i="96"/>
  <c r="S5" i="96"/>
  <c r="R5" i="96"/>
  <c r="Q5" i="96"/>
  <c r="P5" i="96"/>
  <c r="N5" i="96"/>
  <c r="M5" i="96"/>
  <c r="L5" i="96"/>
  <c r="K5" i="96"/>
  <c r="J5" i="96"/>
  <c r="I5" i="96"/>
  <c r="H5" i="96"/>
  <c r="G5" i="96"/>
  <c r="F5" i="96"/>
  <c r="Y2" i="96"/>
  <c r="Y4" i="96" s="1"/>
  <c r="X2" i="96"/>
  <c r="X4" i="96" s="1"/>
  <c r="W2" i="96"/>
  <c r="W4" i="96" s="1"/>
  <c r="V2" i="96"/>
  <c r="V4" i="96" s="1"/>
  <c r="U2" i="96"/>
  <c r="U4" i="96" s="1"/>
  <c r="T2" i="96"/>
  <c r="T4" i="96" s="1"/>
  <c r="S2" i="96"/>
  <c r="S4" i="96" s="1"/>
  <c r="R2" i="96"/>
  <c r="R4" i="96" s="1"/>
  <c r="Q2" i="96"/>
  <c r="Q4" i="96" s="1"/>
  <c r="P2" i="96"/>
  <c r="P4" i="96" s="1"/>
  <c r="O2" i="96"/>
  <c r="O4" i="96" s="1"/>
  <c r="N2" i="96"/>
  <c r="N4" i="96" s="1"/>
  <c r="M2" i="96"/>
  <c r="M4" i="96" s="1"/>
  <c r="L2" i="96"/>
  <c r="L4" i="96" s="1"/>
  <c r="K2" i="96"/>
  <c r="K4" i="96" s="1"/>
  <c r="J2" i="96"/>
  <c r="J4" i="96" s="1"/>
  <c r="I2" i="96"/>
  <c r="I4" i="96" s="1"/>
  <c r="H2" i="96"/>
  <c r="H4" i="96" s="1"/>
  <c r="G2" i="96"/>
  <c r="G4" i="96" s="1"/>
  <c r="F2" i="96"/>
  <c r="F4" i="96" s="1"/>
  <c r="E18" i="95"/>
  <c r="E17" i="95"/>
  <c r="E16" i="95"/>
  <c r="V15" i="95"/>
  <c r="E15" i="95"/>
  <c r="X14" i="95"/>
  <c r="E14" i="95"/>
  <c r="E13" i="95"/>
  <c r="C13" i="95"/>
  <c r="E12" i="95"/>
  <c r="E11" i="95"/>
  <c r="C11" i="95"/>
  <c r="E10" i="95"/>
  <c r="C10" i="95"/>
  <c r="E9" i="95"/>
  <c r="C9" i="95"/>
  <c r="S8" i="95"/>
  <c r="I8" i="95"/>
  <c r="E8" i="95"/>
  <c r="E7" i="95"/>
  <c r="C7" i="95"/>
  <c r="I6" i="95"/>
  <c r="E6" i="95"/>
  <c r="Y5" i="95"/>
  <c r="X5" i="95"/>
  <c r="W5" i="95"/>
  <c r="V5" i="95"/>
  <c r="U5" i="95"/>
  <c r="T5" i="95"/>
  <c r="S5" i="95"/>
  <c r="R5" i="95"/>
  <c r="Q5" i="95"/>
  <c r="P5" i="95"/>
  <c r="N5" i="95"/>
  <c r="M5" i="95"/>
  <c r="L5" i="95"/>
  <c r="K5" i="95"/>
  <c r="J5" i="95"/>
  <c r="I5" i="95"/>
  <c r="H5" i="95"/>
  <c r="G5" i="95"/>
  <c r="F5" i="95"/>
  <c r="Y2" i="95"/>
  <c r="Y4" i="95" s="1"/>
  <c r="X2" i="95"/>
  <c r="X4" i="95" s="1"/>
  <c r="W2" i="95"/>
  <c r="W4" i="95" s="1"/>
  <c r="V2" i="95"/>
  <c r="V4" i="95" s="1"/>
  <c r="U2" i="95"/>
  <c r="U4" i="95" s="1"/>
  <c r="T2" i="95"/>
  <c r="T4" i="95" s="1"/>
  <c r="S2" i="95"/>
  <c r="S4" i="95" s="1"/>
  <c r="R2" i="95"/>
  <c r="R4" i="95" s="1"/>
  <c r="Q2" i="95"/>
  <c r="Q4" i="95" s="1"/>
  <c r="P2" i="95"/>
  <c r="P4" i="95" s="1"/>
  <c r="O2" i="95"/>
  <c r="O4" i="95" s="1"/>
  <c r="N2" i="95"/>
  <c r="N4" i="95" s="1"/>
  <c r="M2" i="95"/>
  <c r="M4" i="95" s="1"/>
  <c r="L2" i="95"/>
  <c r="L4" i="95" s="1"/>
  <c r="K2" i="95"/>
  <c r="K4" i="95" s="1"/>
  <c r="J2" i="95"/>
  <c r="J4" i="95" s="1"/>
  <c r="I2" i="95"/>
  <c r="I4" i="95" s="1"/>
  <c r="H2" i="95"/>
  <c r="H4" i="95" s="1"/>
  <c r="G2" i="95"/>
  <c r="G4" i="95" s="1"/>
  <c r="F2" i="95"/>
  <c r="F4" i="95" s="1"/>
  <c r="B10" i="89" l="1"/>
  <c r="B11" i="89"/>
  <c r="E2" i="89"/>
  <c r="E7" i="89" s="1"/>
  <c r="D9" i="89"/>
  <c r="D5" i="89"/>
  <c r="D7" i="89"/>
  <c r="D3" i="89"/>
  <c r="D10" i="89"/>
  <c r="D11" i="89"/>
  <c r="C2" i="89"/>
  <c r="C7" i="89" s="1"/>
  <c r="D15" i="89"/>
  <c r="A103" i="88"/>
  <c r="A102" i="88"/>
  <c r="A101" i="88"/>
  <c r="A100" i="88"/>
  <c r="A99" i="88"/>
  <c r="A98" i="88"/>
  <c r="A97" i="88"/>
  <c r="A96" i="88"/>
  <c r="A95" i="88"/>
  <c r="A94" i="88"/>
  <c r="A93" i="88"/>
  <c r="A92" i="88"/>
  <c r="A91" i="88"/>
  <c r="A90" i="88"/>
  <c r="A89" i="88"/>
  <c r="A88" i="88"/>
  <c r="A87" i="88"/>
  <c r="A86" i="88"/>
  <c r="A85" i="88"/>
  <c r="A84" i="88"/>
  <c r="A83" i="88"/>
  <c r="A82" i="88"/>
  <c r="A81" i="88"/>
  <c r="A80" i="88"/>
  <c r="A79" i="88"/>
  <c r="A78" i="88"/>
  <c r="A77" i="88"/>
  <c r="A76" i="88"/>
  <c r="A75" i="88"/>
  <c r="A74" i="88"/>
  <c r="A73" i="88"/>
  <c r="A72" i="88"/>
  <c r="A71" i="88"/>
  <c r="A70" i="88"/>
  <c r="A69" i="88"/>
  <c r="A68" i="88"/>
  <c r="A67" i="88"/>
  <c r="A66" i="88"/>
  <c r="A65" i="88"/>
  <c r="A64" i="88"/>
  <c r="A63" i="88"/>
  <c r="A62" i="88"/>
  <c r="A61" i="88"/>
  <c r="A60" i="88"/>
  <c r="A59" i="88"/>
  <c r="A58" i="88"/>
  <c r="A57" i="88"/>
  <c r="A56" i="88"/>
  <c r="A55" i="88"/>
  <c r="A54" i="88"/>
  <c r="A53" i="88"/>
  <c r="A52" i="88"/>
  <c r="A51" i="88"/>
  <c r="A50" i="88"/>
  <c r="A133" i="88"/>
  <c r="A132" i="88"/>
  <c r="A131" i="88"/>
  <c r="A130" i="88"/>
  <c r="A129" i="88"/>
  <c r="A128" i="88"/>
  <c r="A127" i="88"/>
  <c r="A126" i="88"/>
  <c r="A125" i="88"/>
  <c r="A124" i="88"/>
  <c r="A123" i="88"/>
  <c r="A122" i="88"/>
  <c r="A121" i="88"/>
  <c r="A120" i="88"/>
  <c r="A119" i="88"/>
  <c r="E11" i="89" l="1"/>
  <c r="E10" i="89"/>
  <c r="C5" i="89"/>
  <c r="E3" i="89"/>
  <c r="C11" i="89"/>
  <c r="E15" i="89"/>
  <c r="E5" i="89"/>
  <c r="E9" i="89"/>
  <c r="C15" i="89"/>
  <c r="C3" i="89"/>
  <c r="C9" i="89"/>
  <c r="C10" i="89"/>
  <c r="G2" i="79"/>
  <c r="H2" i="79"/>
  <c r="I2" i="79"/>
  <c r="J2" i="79"/>
  <c r="K2" i="79"/>
  <c r="K4" i="79" s="1"/>
  <c r="L2" i="79"/>
  <c r="M2" i="79"/>
  <c r="M4" i="79" s="1"/>
  <c r="N2" i="79"/>
  <c r="O2" i="79"/>
  <c r="O4" i="79" s="1"/>
  <c r="P2" i="79"/>
  <c r="Q2" i="79"/>
  <c r="R2" i="79"/>
  <c r="S2" i="79"/>
  <c r="T2" i="79"/>
  <c r="U2" i="79"/>
  <c r="V2" i="79"/>
  <c r="W2" i="79"/>
  <c r="X2" i="79"/>
  <c r="Y2" i="79"/>
  <c r="F2" i="79"/>
  <c r="K5" i="79"/>
  <c r="L5" i="79"/>
  <c r="M5" i="79"/>
  <c r="N5" i="79"/>
  <c r="P5" i="79"/>
  <c r="Q5" i="79"/>
  <c r="R5" i="79"/>
  <c r="S5" i="79"/>
  <c r="T5" i="79"/>
  <c r="U5" i="79"/>
  <c r="V5" i="79"/>
  <c r="W5" i="79"/>
  <c r="X5" i="79"/>
  <c r="Y5" i="79"/>
  <c r="A139" i="88"/>
  <c r="A138" i="88"/>
  <c r="A137" i="88"/>
  <c r="A136" i="88"/>
  <c r="A135" i="88"/>
  <c r="A134" i="88"/>
  <c r="A28" i="88"/>
  <c r="A27" i="88"/>
  <c r="A26" i="88"/>
  <c r="A25" i="88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A26" i="94"/>
  <c r="A25" i="94"/>
  <c r="A24" i="94"/>
  <c r="C23" i="94"/>
  <c r="A23" i="94"/>
  <c r="C22" i="94"/>
  <c r="A22" i="94"/>
  <c r="C21" i="94"/>
  <c r="A21" i="94"/>
  <c r="C20" i="94"/>
  <c r="A20" i="94"/>
  <c r="C19" i="94"/>
  <c r="A19" i="94"/>
  <c r="C18" i="94"/>
  <c r="A18" i="94"/>
  <c r="C17" i="94"/>
  <c r="A17" i="94"/>
  <c r="C16" i="94"/>
  <c r="A16" i="94"/>
  <c r="C15" i="94"/>
  <c r="A15" i="94"/>
  <c r="C14" i="94"/>
  <c r="A14" i="94"/>
  <c r="C13" i="94"/>
  <c r="A13" i="94"/>
  <c r="C12" i="94"/>
  <c r="A12" i="94"/>
  <c r="C11" i="94"/>
  <c r="A11" i="94"/>
  <c r="C10" i="94"/>
  <c r="A10" i="94"/>
  <c r="C9" i="94"/>
  <c r="A9" i="94"/>
  <c r="C8" i="94"/>
  <c r="A8" i="94"/>
  <c r="A118" i="88"/>
  <c r="A117" i="88"/>
  <c r="A116" i="88"/>
  <c r="A115" i="88"/>
  <c r="A114" i="88"/>
  <c r="A113" i="88"/>
  <c r="A112" i="88"/>
  <c r="A111" i="88"/>
  <c r="A110" i="88"/>
  <c r="A109" i="88"/>
  <c r="A108" i="88"/>
  <c r="A107" i="88"/>
  <c r="A106" i="88"/>
  <c r="A105" i="88"/>
  <c r="A104" i="88"/>
  <c r="C5" i="82" l="1"/>
  <c r="A49" i="88" l="1"/>
  <c r="A48" i="88"/>
  <c r="A47" i="88"/>
  <c r="A46" i="88"/>
  <c r="A45" i="88"/>
  <c r="A44" i="88"/>
  <c r="A43" i="88"/>
  <c r="M3" i="89" l="1"/>
  <c r="M4" i="89"/>
  <c r="M5" i="89"/>
  <c r="M2" i="89"/>
  <c r="Q10" i="89"/>
  <c r="J5" i="89"/>
  <c r="B5" i="89"/>
  <c r="G11" i="89"/>
  <c r="B3" i="89" l="1"/>
  <c r="B15" i="89"/>
  <c r="B9" i="89"/>
  <c r="B7" i="89"/>
  <c r="A42" i="88"/>
  <c r="A41" i="88"/>
  <c r="A40" i="88"/>
  <c r="A39" i="88"/>
  <c r="A38" i="88"/>
  <c r="A37" i="88"/>
  <c r="A36" i="88"/>
  <c r="S8" i="79"/>
  <c r="V15" i="79"/>
  <c r="X14" i="79"/>
  <c r="I4" i="79"/>
  <c r="J4" i="79"/>
  <c r="P4" i="79"/>
  <c r="R4" i="79"/>
  <c r="S4" i="79"/>
  <c r="W4" i="79"/>
  <c r="Y4" i="79"/>
  <c r="F4" i="79"/>
  <c r="C10" i="79"/>
  <c r="C11" i="79"/>
  <c r="E18" i="79"/>
  <c r="E17" i="79"/>
  <c r="E16" i="79"/>
  <c r="E15" i="79"/>
  <c r="E14" i="79"/>
  <c r="E13" i="79"/>
  <c r="C13" i="79"/>
  <c r="E12" i="79"/>
  <c r="E11" i="79"/>
  <c r="E10" i="79"/>
  <c r="E9" i="79"/>
  <c r="C9" i="79"/>
  <c r="I8" i="79"/>
  <c r="E8" i="79"/>
  <c r="E7" i="79"/>
  <c r="C7" i="79"/>
  <c r="I6" i="79"/>
  <c r="E6" i="79"/>
  <c r="J5" i="79"/>
  <c r="I5" i="79"/>
  <c r="H5" i="79"/>
  <c r="G5" i="79"/>
  <c r="F5" i="79"/>
  <c r="X4" i="79"/>
  <c r="V4" i="79"/>
  <c r="U4" i="79"/>
  <c r="T4" i="79"/>
  <c r="Q4" i="79"/>
  <c r="N4" i="79"/>
  <c r="L4" i="79"/>
  <c r="H4" i="79"/>
  <c r="G4" i="79"/>
  <c r="C5" i="80"/>
  <c r="B18" i="82"/>
  <c r="B6" i="82"/>
  <c r="B7" i="82"/>
  <c r="B8" i="82"/>
  <c r="B9" i="82"/>
  <c r="B10" i="82"/>
  <c r="B11" i="82"/>
  <c r="B12" i="82"/>
  <c r="B13" i="82"/>
  <c r="B14" i="82"/>
  <c r="B15" i="82"/>
  <c r="B16" i="82"/>
  <c r="B17" i="82"/>
  <c r="A35" i="88"/>
  <c r="A30" i="88"/>
  <c r="A29" i="88"/>
  <c r="A34" i="88"/>
  <c r="A33" i="88"/>
  <c r="A32" i="88"/>
  <c r="A31" i="88"/>
  <c r="D5" i="80"/>
  <c r="C14" i="82"/>
  <c r="H6" i="80" l="1"/>
  <c r="H14" i="80"/>
  <c r="F14" i="80" s="1"/>
  <c r="H22" i="80"/>
  <c r="F22" i="80" s="1"/>
  <c r="H38" i="80"/>
  <c r="H7" i="80"/>
  <c r="H15" i="80"/>
  <c r="F15" i="80" s="1"/>
  <c r="H23" i="80"/>
  <c r="F23" i="80" s="1"/>
  <c r="H31" i="80"/>
  <c r="F31" i="80" s="1"/>
  <c r="H39" i="80"/>
  <c r="H8" i="80"/>
  <c r="F8" i="80" s="1"/>
  <c r="H16" i="80"/>
  <c r="F16" i="80" s="1"/>
  <c r="H24" i="80"/>
  <c r="F24" i="80" s="1"/>
  <c r="H32" i="80"/>
  <c r="F32" i="80" s="1"/>
  <c r="H40" i="80"/>
  <c r="H9" i="80"/>
  <c r="F9" i="80" s="1"/>
  <c r="H17" i="80"/>
  <c r="F17" i="80" s="1"/>
  <c r="H25" i="80"/>
  <c r="F25" i="80" s="1"/>
  <c r="H33" i="80"/>
  <c r="F33" i="80" s="1"/>
  <c r="H41" i="80"/>
  <c r="H10" i="80"/>
  <c r="F10" i="80" s="1"/>
  <c r="H18" i="80"/>
  <c r="F18" i="80" s="1"/>
  <c r="H26" i="80"/>
  <c r="F26" i="80" s="1"/>
  <c r="H34" i="80"/>
  <c r="F34" i="80" s="1"/>
  <c r="H11" i="80"/>
  <c r="F11" i="80" s="1"/>
  <c r="H19" i="80"/>
  <c r="F19" i="80" s="1"/>
  <c r="H27" i="80"/>
  <c r="F27" i="80" s="1"/>
  <c r="H35" i="80"/>
  <c r="H20" i="80"/>
  <c r="F20" i="80" s="1"/>
  <c r="H28" i="80"/>
  <c r="F28" i="80" s="1"/>
  <c r="H36" i="80"/>
  <c r="H12" i="80"/>
  <c r="F12" i="80" s="1"/>
  <c r="H13" i="80"/>
  <c r="F13" i="80" s="1"/>
  <c r="H21" i="80"/>
  <c r="F21" i="80" s="1"/>
  <c r="H29" i="80"/>
  <c r="F29" i="80" s="1"/>
  <c r="H37" i="80"/>
  <c r="H30" i="80"/>
  <c r="F30" i="80" s="1"/>
  <c r="H5" i="80"/>
</calcChain>
</file>

<file path=xl/comments1.xml><?xml version="1.0" encoding="utf-8"?>
<comments xmlns="http://schemas.openxmlformats.org/spreadsheetml/2006/main">
  <authors>
    <author>Author</author>
  </authors>
  <commentList>
    <comment ref="S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51.5 or 95.1 or 71.5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0.94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9091.76993534483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181.835398706897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Tank: 981.950431034483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Tank: 19.6390086206897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0.04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0.05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S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51.5 or 95.1 or 71.5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0.94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9091.76993534483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181.835398706897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Tank: 981.950431034483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Tank: 19.6390086206897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0.04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0.05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S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51.5 or 95.1 or 71.5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0.94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9091.76993534483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181.835398706897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Tank: 981.950431034483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Tank: 19.6390086206897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0.04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0.05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S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51.5 or 95.1 or 71.5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0.94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9091.76993534483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181.835398706897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Tank: 981.950431034483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Tank: 19.6390086206897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0.04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0.05</t>
        </r>
      </text>
    </comment>
  </commentList>
</comments>
</file>

<file path=xl/sharedStrings.xml><?xml version="1.0" encoding="utf-8"?>
<sst xmlns="http://schemas.openxmlformats.org/spreadsheetml/2006/main" count="2232" uniqueCount="175">
  <si>
    <t>Red: Don't change the name without changing the Julia code</t>
  </si>
  <si>
    <t>Parameters--&gt;</t>
  </si>
  <si>
    <t>Produced from</t>
  </si>
  <si>
    <t>H2 balance</t>
  </si>
  <si>
    <t>El balance</t>
  </si>
  <si>
    <t>Subsets</t>
  </si>
  <si>
    <t>Subsets_2</t>
  </si>
  <si>
    <t>Type of units</t>
  </si>
  <si>
    <t>Line/Column index</t>
  </si>
  <si>
    <t>Non-electrical</t>
  </si>
  <si>
    <t>-</t>
  </si>
  <si>
    <t>H2O</t>
  </si>
  <si>
    <t>Stor_in</t>
  </si>
  <si>
    <t>Stor_out</t>
  </si>
  <si>
    <t>Tank</t>
  </si>
  <si>
    <t>Electrical</t>
  </si>
  <si>
    <t>Power_from_the_grid</t>
  </si>
  <si>
    <t>Power_to_the_grid</t>
  </si>
  <si>
    <t>Electricity_to_batteries</t>
  </si>
  <si>
    <t>Electricity_from_batteries</t>
  </si>
  <si>
    <t>Electricity_stored</t>
  </si>
  <si>
    <t>PU_Grid_in</t>
  </si>
  <si>
    <t>PU_Grid_out</t>
  </si>
  <si>
    <t>Grid_buy</t>
  </si>
  <si>
    <t>Grid_sell</t>
  </si>
  <si>
    <t>Electricity from the grid</t>
  </si>
  <si>
    <t>Electricity to the grid</t>
  </si>
  <si>
    <t>Charge batteries</t>
  </si>
  <si>
    <t>Discharge batteries</t>
  </si>
  <si>
    <t>Batteries</t>
  </si>
  <si>
    <t>Electrolyser AEC</t>
  </si>
  <si>
    <t>Yearly demand (kg fuel)</t>
  </si>
  <si>
    <t>Fuel production rate (kg output/kg input)</t>
  </si>
  <si>
    <t>Load min (% of max capacity)</t>
  </si>
  <si>
    <t>Ramp up (% of capacity /h)</t>
  </si>
  <si>
    <t>Ramp down (% of capacity /h)</t>
  </si>
  <si>
    <t>Electrical consumption (kWh/output)</t>
  </si>
  <si>
    <t>Annuity factor</t>
  </si>
  <si>
    <t>AEC</t>
  </si>
  <si>
    <t>H2_from_AEC</t>
  </si>
  <si>
    <t>Parameter changed</t>
  </si>
  <si>
    <t>New value</t>
  </si>
  <si>
    <t>Old value</t>
  </si>
  <si>
    <t>Year--&gt;</t>
  </si>
  <si>
    <t>Scenario number</t>
  </si>
  <si>
    <t>Location</t>
  </si>
  <si>
    <t>Fuel</t>
  </si>
  <si>
    <t>Electrolyser</t>
  </si>
  <si>
    <t>Input data sheet</t>
  </si>
  <si>
    <t>Profile name</t>
  </si>
  <si>
    <t>Result folder name</t>
  </si>
  <si>
    <t>Ramping</t>
  </si>
  <si>
    <t>No negative elec price</t>
  </si>
  <si>
    <t>Flows</t>
  </si>
  <si>
    <t>Configuration</t>
  </si>
  <si>
    <t>Used (1 or 0)</t>
  </si>
  <si>
    <t>Product</t>
  </si>
  <si>
    <t>Year old value</t>
  </si>
  <si>
    <t>Year new value</t>
  </si>
  <si>
    <t>Data_base_case</t>
  </si>
  <si>
    <t>Type of units for change</t>
  </si>
  <si>
    <t>Scenario name definition</t>
  </si>
  <si>
    <t>Unit tag</t>
  </si>
  <si>
    <t>See Scenarios_definition</t>
  </si>
  <si>
    <t>Options available</t>
  </si>
  <si>
    <t>Any data sheet</t>
  </si>
  <si>
    <t>Any name</t>
  </si>
  <si>
    <t>Results to write</t>
  </si>
  <si>
    <t>Scenario</t>
  </si>
  <si>
    <t>Scenario name</t>
  </si>
  <si>
    <t>Name of the scenario in the output csv file</t>
  </si>
  <si>
    <t>H2_to_pipe</t>
  </si>
  <si>
    <t>H2_from_pipe</t>
  </si>
  <si>
    <t>H2_stored_pipe</t>
  </si>
  <si>
    <t>Reactant1</t>
  </si>
  <si>
    <t>Product/Reactant2</t>
  </si>
  <si>
    <t>Reactant3</t>
  </si>
  <si>
    <t>Forli</t>
  </si>
  <si>
    <t>Water supply</t>
  </si>
  <si>
    <t>CR-ERA5</t>
  </si>
  <si>
    <t>PG-ERA5</t>
  </si>
  <si>
    <t>PG-SARAH</t>
  </si>
  <si>
    <t>PV-MEAS</t>
  </si>
  <si>
    <t>H2 pipeline to demand</t>
  </si>
  <si>
    <t>H2_pipeline_to_demand</t>
  </si>
  <si>
    <t>PG-SARAH2</t>
  </si>
  <si>
    <t>Non-flexible user</t>
  </si>
  <si>
    <t>Ammonia demand</t>
  </si>
  <si>
    <t>H2 user (ammonia plant)</t>
  </si>
  <si>
    <t>CostAEC-20%</t>
  </si>
  <si>
    <t>CostAEC-60%</t>
  </si>
  <si>
    <t>CostAEC-40%</t>
  </si>
  <si>
    <t>CostAEC+20%</t>
  </si>
  <si>
    <t>CostAEC+40%</t>
  </si>
  <si>
    <t>CostAEC+60%</t>
  </si>
  <si>
    <t>Flexible user</t>
  </si>
  <si>
    <t>CostSolar-60%</t>
  </si>
  <si>
    <t>CostSolar-40%</t>
  </si>
  <si>
    <t>CostSolar-20%</t>
  </si>
  <si>
    <t>CostSolar+20%</t>
  </si>
  <si>
    <t>CostSolar+40%</t>
  </si>
  <si>
    <t>CostSolar+60%</t>
  </si>
  <si>
    <t>ElecConsAEC+20%</t>
  </si>
  <si>
    <t>ElecConsAEC+40%</t>
  </si>
  <si>
    <t>ElecConsAEC+60%</t>
  </si>
  <si>
    <t>Discount rate</t>
  </si>
  <si>
    <t>WACC+20%</t>
  </si>
  <si>
    <t>WACC+40%</t>
  </si>
  <si>
    <t>WACC+60%</t>
  </si>
  <si>
    <t>Data_base_case_20</t>
  </si>
  <si>
    <t>Data_base_case_40</t>
  </si>
  <si>
    <t>Data_base_case_60</t>
  </si>
  <si>
    <t>PVLifetime-20%</t>
  </si>
  <si>
    <t>PVLifetime-40%</t>
  </si>
  <si>
    <t>PVLifetime-60%</t>
  </si>
  <si>
    <t>AECLifetime-20%</t>
  </si>
  <si>
    <t>AECLifetime-40%</t>
  </si>
  <si>
    <t>AECLifetime-60%</t>
  </si>
  <si>
    <t>Lifetime solar</t>
  </si>
  <si>
    <t>Lifetime AEC</t>
  </si>
  <si>
    <t>PVLifetime-80%</t>
  </si>
  <si>
    <t>Super Flexible user</t>
  </si>
  <si>
    <t>Utrecht</t>
  </si>
  <si>
    <t>RN-MERRA2</t>
  </si>
  <si>
    <t>Min_demand_MainFuel</t>
  </si>
  <si>
    <t>RPU_Solar_fixed</t>
  </si>
  <si>
    <t>Solar fixed</t>
  </si>
  <si>
    <t>PV fixed</t>
  </si>
  <si>
    <t>H2 underground pipe</t>
  </si>
  <si>
    <t>H2 storage compressor</t>
  </si>
  <si>
    <t>H2 storage valve</t>
  </si>
  <si>
    <t>Fuel produced</t>
  </si>
  <si>
    <t>NH3</t>
  </si>
  <si>
    <t>Fuel energy content LHV (MJ/kg fuel)</t>
  </si>
  <si>
    <t>Carbon capture</t>
  </si>
  <si>
    <t>None</t>
  </si>
  <si>
    <t>Reference scenario</t>
  </si>
  <si>
    <t>Year data</t>
  </si>
  <si>
    <t>CO2 capture</t>
  </si>
  <si>
    <t>Profile folder name</t>
  </si>
  <si>
    <t>Meas_vs_Sim</t>
  </si>
  <si>
    <t>Max capacity</t>
  </si>
  <si>
    <t>Fixed heat sale</t>
  </si>
  <si>
    <t>Fixed oxygen sale</t>
  </si>
  <si>
    <t>Almeria</t>
  </si>
  <si>
    <t>Torino</t>
  </si>
  <si>
    <t>Profile time series</t>
  </si>
  <si>
    <t>Results_mvssim</t>
  </si>
  <si>
    <t>All</t>
  </si>
  <si>
    <t>Heat balance</t>
  </si>
  <si>
    <t>Max Capacity</t>
  </si>
  <si>
    <t>Heat generated (kWh/output)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</si>
  <si>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</si>
  <si>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</si>
  <si>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</si>
  <si>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</si>
  <si>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</si>
  <si>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RN-SARAH</t>
  </si>
  <si>
    <t>Torino2020</t>
  </si>
  <si>
    <t>Utrecht2015</t>
  </si>
  <si>
    <t>Utrecht2016</t>
  </si>
  <si>
    <t>Utrecht2017</t>
  </si>
  <si>
    <t>Forli2014</t>
  </si>
  <si>
    <t>Utrecht2014</t>
  </si>
  <si>
    <t>Torino2019</t>
  </si>
  <si>
    <t>Almeria2023</t>
  </si>
  <si>
    <t>All profiles</t>
  </si>
  <si>
    <t>Non-flexible user [100%] load</t>
  </si>
  <si>
    <t>Flexible user [40-100%] load</t>
  </si>
  <si>
    <t>Completely flexible user [0-100%] load</t>
  </si>
  <si>
    <t>Unit</t>
  </si>
  <si>
    <t>Plus 20%</t>
  </si>
  <si>
    <t>Plus 40%</t>
  </si>
  <si>
    <t>Plus 60%</t>
  </si>
  <si>
    <t>R_msvssim_sens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</si>
</sst>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0" borderId="0" xfId="1" applyNumberFormat="1" applyFont="1"/>
    <xf numFmtId="0" fontId="5" fillId="0" borderId="0" xfId="0" applyFont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9" fontId="3" fillId="0" borderId="0" xfId="1" applyFont="1"/>
    <xf numFmtId="0" fontId="0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Fill="1" applyAlignment="1">
      <alignment horizontal="center" vertic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8" fillId="0" borderId="0" xfId="0" applyFont="1"/>
    <xf numFmtId="0" fontId="0" fillId="0" borderId="0" xfId="0" applyBorder="1"/>
    <xf numFmtId="0" fontId="0" fillId="0" borderId="1" xfId="0" applyBorder="1"/>
    <xf numFmtId="0" fontId="4" fillId="0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7" fillId="0" borderId="0" xfId="0" applyFont="1" applyFill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NumberForma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0" fontId="0" fillId="0" borderId="0" xfId="0" applyNumberFormat="1" applyFill="1"/>
    <xf numFmtId="9" fontId="3" fillId="0" borderId="0" xfId="1" applyFont="1" applyFill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0" fillId="0" borderId="0" xfId="0" applyNumberFormat="1"/>
    <xf numFmtId="0" fontId="0" fillId="0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/>
    <xf numFmtId="0" fontId="0" fillId="0" borderId="0" xfId="0" applyAlignment="1">
      <alignment horizontal="left"/>
    </xf>
    <xf numFmtId="0" fontId="7" fillId="2" borderId="0" xfId="0" applyFont="1" applyFill="1"/>
    <xf numFmtId="0" fontId="4" fillId="0" borderId="0" xfId="0" applyFont="1" applyAlignment="1"/>
    <xf numFmtId="0" fontId="0" fillId="0" borderId="0" xfId="0" applyFill="1" applyBorder="1"/>
    <xf numFmtId="0" fontId="7" fillId="2" borderId="0" xfId="0" applyFont="1" applyFill="1" applyAlignment="1">
      <alignment horizontal="center" vertical="center" wrapText="1"/>
    </xf>
    <xf numFmtId="9" fontId="0" fillId="0" borderId="0" xfId="0" applyNumberFormat="1"/>
    <xf numFmtId="165" fontId="0" fillId="0" borderId="0" xfId="1" applyNumberFormat="1" applyFont="1"/>
    <xf numFmtId="0" fontId="10" fillId="0" borderId="0" xfId="0" applyFont="1" applyAlignment="1">
      <alignment horizontal="center" vertical="center" textRotation="90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0"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"/>
  <sheetViews>
    <sheetView workbookViewId="0">
      <pane xSplit="5" ySplit="5" topLeftCell="W14" activePane="bottomRight" state="frozen"/>
      <selection pane="topRight" activeCell="F1" sqref="F1"/>
      <selection pane="bottomLeft" activeCell="A12" sqref="A12"/>
      <selection pane="bottomRight" activeCell="Y6" sqref="Y6:Y18"/>
    </sheetView>
  </sheetViews>
  <sheetFormatPr defaultColWidth="22.54296875" defaultRowHeight="19.5" customHeight="1" x14ac:dyDescent="0.35"/>
  <cols>
    <col min="1" max="1" width="6.81640625" customWidth="1"/>
    <col min="2" max="2" width="18.1796875" style="5" customWidth="1"/>
    <col min="3" max="3" width="21.81640625" style="6" customWidth="1"/>
    <col min="4" max="4" width="22.54296875" style="42" customWidth="1"/>
    <col min="5" max="5" width="17.90625" style="12" customWidth="1"/>
    <col min="6" max="6" width="22.54296875" style="42" customWidth="1"/>
    <col min="7" max="7" width="23" style="42" customWidth="1"/>
    <col min="14" max="15" width="26.81640625" customWidth="1"/>
    <col min="19" max="19" width="33.36328125" customWidth="1"/>
    <col min="20" max="20" width="30.81640625" customWidth="1"/>
    <col min="21" max="21" width="27" customWidth="1"/>
  </cols>
  <sheetData>
    <row r="1" spans="1:25" ht="19.5" customHeight="1" x14ac:dyDescent="0.35">
      <c r="A1" s="2" t="s">
        <v>0</v>
      </c>
      <c r="B1" s="46"/>
      <c r="C1" s="46"/>
      <c r="D1" s="45"/>
      <c r="E1" s="3"/>
      <c r="F1" s="9" t="s">
        <v>55</v>
      </c>
      <c r="G1" s="9" t="s">
        <v>62</v>
      </c>
      <c r="H1" s="7" t="s">
        <v>31</v>
      </c>
      <c r="I1" s="7" t="s">
        <v>2</v>
      </c>
      <c r="J1" s="7" t="s">
        <v>4</v>
      </c>
      <c r="K1" s="7" t="s">
        <v>149</v>
      </c>
      <c r="L1" s="43" t="s">
        <v>3</v>
      </c>
      <c r="M1" s="43" t="s">
        <v>150</v>
      </c>
      <c r="N1" s="43" t="s">
        <v>32</v>
      </c>
      <c r="O1" s="43" t="s">
        <v>151</v>
      </c>
      <c r="P1" s="43" t="s">
        <v>33</v>
      </c>
      <c r="Q1" s="43" t="s">
        <v>34</v>
      </c>
      <c r="R1" s="43" t="s">
        <v>35</v>
      </c>
      <c r="S1" s="43" t="s">
        <v>36</v>
      </c>
      <c r="T1" s="43" t="s">
        <v>152</v>
      </c>
      <c r="U1" s="43" t="s">
        <v>153</v>
      </c>
      <c r="V1" s="43" t="s">
        <v>154</v>
      </c>
      <c r="W1" s="43" t="s">
        <v>155</v>
      </c>
      <c r="X1" s="43" t="s">
        <v>156</v>
      </c>
      <c r="Y1" s="43" t="s">
        <v>37</v>
      </c>
    </row>
    <row r="2" spans="1:25" s="7" customFormat="1" ht="19.5" customHeight="1" x14ac:dyDescent="0.35">
      <c r="B2" s="71" t="s">
        <v>5</v>
      </c>
      <c r="C2" s="72" t="s">
        <v>6</v>
      </c>
      <c r="D2" s="71" t="s">
        <v>7</v>
      </c>
      <c r="E2" s="41" t="s">
        <v>1</v>
      </c>
      <c r="F2" s="27" t="str">
        <f>F1</f>
        <v>Used (1 or 0)</v>
      </c>
      <c r="G2" s="27" t="str">
        <f t="shared" ref="G2:Y2" si="0">G1</f>
        <v>Unit tag</v>
      </c>
      <c r="H2" s="27" t="str">
        <f t="shared" si="0"/>
        <v>Yearly demand (kg fuel)</v>
      </c>
      <c r="I2" s="27" t="str">
        <f t="shared" si="0"/>
        <v>Produced from</v>
      </c>
      <c r="J2" s="27" t="str">
        <f t="shared" si="0"/>
        <v>El balance</v>
      </c>
      <c r="K2" s="27" t="str">
        <f t="shared" si="0"/>
        <v>Heat balance</v>
      </c>
      <c r="L2" s="27" t="str">
        <f t="shared" si="0"/>
        <v>H2 balance</v>
      </c>
      <c r="M2" s="27" t="str">
        <f t="shared" si="0"/>
        <v>Max Capacity</v>
      </c>
      <c r="N2" s="27" t="str">
        <f t="shared" si="0"/>
        <v>Fuel production rate (kg output/kg input)</v>
      </c>
      <c r="O2" s="27" t="str">
        <f t="shared" si="0"/>
        <v>Heat generated (kWh/output)</v>
      </c>
      <c r="P2" s="27" t="str">
        <f t="shared" si="0"/>
        <v>Load min (% of max capacity)</v>
      </c>
      <c r="Q2" s="27" t="str">
        <f t="shared" si="0"/>
        <v>Ramp up (% of capacity /h)</v>
      </c>
      <c r="R2" s="27" t="str">
        <f t="shared" si="0"/>
        <v>Ramp down (% of capacity /h)</v>
      </c>
      <c r="S2" s="27" t="str">
        <f t="shared" si="0"/>
        <v>Electrical consumption (kWh/output)</v>
      </c>
      <c r="T2" s="27" t="str">
        <f t="shared" si="0"/>
        <v>Investment (EUR/Capacity installed)</v>
      </c>
      <c r="U2" s="27" t="str">
        <f t="shared" si="0"/>
        <v>Fixed cost (EUR/Capacity installed/y)</v>
      </c>
      <c r="V2" s="27" t="str">
        <f t="shared" si="0"/>
        <v>Variable cost (EUR/output)</v>
      </c>
      <c r="W2" s="27" t="str">
        <f t="shared" si="0"/>
        <v>Fuel selling price (EUR/output)</v>
      </c>
      <c r="X2" s="27" t="str">
        <f t="shared" si="0"/>
        <v>Fuel buying price (EUR/output)</v>
      </c>
      <c r="Y2" s="27" t="str">
        <f t="shared" si="0"/>
        <v>Annuity factor</v>
      </c>
    </row>
    <row r="3" spans="1:25" s="7" customFormat="1" ht="20.5" customHeight="1" x14ac:dyDescent="0.35">
      <c r="B3" s="71"/>
      <c r="C3" s="72"/>
      <c r="D3" s="71"/>
      <c r="E3" s="41" t="s">
        <v>43</v>
      </c>
      <c r="F3" s="20" t="s">
        <v>148</v>
      </c>
      <c r="G3" s="20" t="s">
        <v>148</v>
      </c>
      <c r="H3" s="20" t="s">
        <v>148</v>
      </c>
      <c r="I3" s="20" t="s">
        <v>148</v>
      </c>
      <c r="J3" s="20" t="s">
        <v>148</v>
      </c>
      <c r="K3" s="20" t="s">
        <v>148</v>
      </c>
      <c r="L3" s="20" t="s">
        <v>148</v>
      </c>
      <c r="M3" s="20" t="s">
        <v>148</v>
      </c>
      <c r="N3" s="20">
        <v>2025</v>
      </c>
      <c r="O3" s="20">
        <v>2025</v>
      </c>
      <c r="P3" s="20">
        <v>2025</v>
      </c>
      <c r="Q3" s="20">
        <v>2025</v>
      </c>
      <c r="R3" s="20">
        <v>2025</v>
      </c>
      <c r="S3" s="20">
        <v>2025</v>
      </c>
      <c r="T3" s="20">
        <v>2025</v>
      </c>
      <c r="U3" s="20">
        <v>2025</v>
      </c>
      <c r="V3" s="20">
        <v>2025</v>
      </c>
      <c r="W3" s="20">
        <v>2025</v>
      </c>
      <c r="X3" s="20">
        <v>2025</v>
      </c>
      <c r="Y3" s="20">
        <v>2025</v>
      </c>
    </row>
    <row r="4" spans="1:25" s="7" customFormat="1" ht="19.5" customHeight="1" x14ac:dyDescent="0.35">
      <c r="B4" s="71"/>
      <c r="C4" s="72"/>
      <c r="D4" s="71"/>
      <c r="E4" s="41"/>
      <c r="F4" s="20" t="str">
        <f>F2&amp;F3</f>
        <v>Used (1 or 0)All</v>
      </c>
      <c r="G4" s="20" t="str">
        <f t="shared" ref="G4:U4" si="1">G2&amp;G3</f>
        <v>Unit tagAll</v>
      </c>
      <c r="H4" s="20" t="str">
        <f t="shared" si="1"/>
        <v>Yearly demand (kg fuel)All</v>
      </c>
      <c r="I4" s="20" t="str">
        <f t="shared" si="1"/>
        <v>Produced fromAll</v>
      </c>
      <c r="J4" s="20" t="str">
        <f t="shared" si="1"/>
        <v>El balanceAll</v>
      </c>
      <c r="K4" s="20" t="str">
        <f t="shared" si="1"/>
        <v>Heat balanceAll</v>
      </c>
      <c r="L4" s="20" t="str">
        <f t="shared" si="1"/>
        <v>H2 balanceAll</v>
      </c>
      <c r="M4" s="20" t="str">
        <f t="shared" si="1"/>
        <v>Max CapacityAll</v>
      </c>
      <c r="N4" s="20" t="str">
        <f t="shared" si="1"/>
        <v>Fuel production rate (kg output/kg input)2025</v>
      </c>
      <c r="O4" s="20" t="str">
        <f t="shared" si="1"/>
        <v>Heat generated (kWh/output)2025</v>
      </c>
      <c r="P4" s="20" t="str">
        <f t="shared" si="1"/>
        <v>Load min (% of max capacity)2025</v>
      </c>
      <c r="Q4" s="20" t="str">
        <f t="shared" si="1"/>
        <v>Ramp up (% of capacity /h)2025</v>
      </c>
      <c r="R4" s="20" t="str">
        <f t="shared" si="1"/>
        <v>Ramp down (% of capacity /h)2025</v>
      </c>
      <c r="S4" s="20" t="str">
        <f t="shared" si="1"/>
        <v>Electrical consumption (kWh/output)2025</v>
      </c>
      <c r="T4" s="20" t="str">
        <f t="shared" si="1"/>
        <v>Investment (EUR/Capacity installed)2025</v>
      </c>
      <c r="U4" s="20" t="str">
        <f t="shared" si="1"/>
        <v>Fixed cost (EUR/Capacity installed/y)2025</v>
      </c>
      <c r="V4" s="20" t="str">
        <f>V2&amp;V3</f>
        <v>Variable cost (EUR/output)2025</v>
      </c>
      <c r="W4" s="20" t="str">
        <f>W2&amp;W3</f>
        <v>Fuel selling price (EUR/output)2025</v>
      </c>
      <c r="X4" s="20" t="str">
        <f>X2&amp;X3</f>
        <v>Fuel buying price (EUR/output)2025</v>
      </c>
      <c r="Y4" s="20" t="str">
        <f>Y2&amp;Y3</f>
        <v>Annuity factor2025</v>
      </c>
    </row>
    <row r="5" spans="1:25" s="10" customFormat="1" ht="19.5" customHeight="1" x14ac:dyDescent="0.35">
      <c r="B5" s="71"/>
      <c r="C5" s="72"/>
      <c r="D5" s="71"/>
      <c r="E5" s="11" t="s">
        <v>8</v>
      </c>
      <c r="F5" s="10">
        <f t="shared" ref="F5:Y5" si="2">COLUMN(F2)-COLUMN($E$5)</f>
        <v>1</v>
      </c>
      <c r="G5" s="10">
        <f t="shared" si="2"/>
        <v>2</v>
      </c>
      <c r="H5" s="10">
        <f t="shared" si="2"/>
        <v>3</v>
      </c>
      <c r="I5" s="10">
        <f t="shared" si="2"/>
        <v>4</v>
      </c>
      <c r="J5" s="10">
        <f t="shared" si="2"/>
        <v>5</v>
      </c>
      <c r="K5" s="10">
        <f t="shared" si="2"/>
        <v>6</v>
      </c>
      <c r="L5" s="10">
        <f t="shared" si="2"/>
        <v>7</v>
      </c>
      <c r="M5" s="10">
        <f t="shared" si="2"/>
        <v>8</v>
      </c>
      <c r="N5" s="10">
        <f t="shared" si="2"/>
        <v>9</v>
      </c>
      <c r="P5" s="10">
        <f t="shared" si="2"/>
        <v>11</v>
      </c>
      <c r="Q5" s="10">
        <f t="shared" si="2"/>
        <v>12</v>
      </c>
      <c r="R5" s="10">
        <f t="shared" si="2"/>
        <v>13</v>
      </c>
      <c r="S5" s="10">
        <f t="shared" si="2"/>
        <v>14</v>
      </c>
      <c r="T5" s="10">
        <f t="shared" si="2"/>
        <v>15</v>
      </c>
      <c r="U5" s="10">
        <f t="shared" si="2"/>
        <v>16</v>
      </c>
      <c r="V5" s="10">
        <f t="shared" si="2"/>
        <v>17</v>
      </c>
      <c r="W5" s="10">
        <f t="shared" si="2"/>
        <v>18</v>
      </c>
      <c r="X5" s="10">
        <f t="shared" si="2"/>
        <v>19</v>
      </c>
      <c r="Y5" s="10">
        <f t="shared" si="2"/>
        <v>20</v>
      </c>
    </row>
    <row r="6" spans="1:25" ht="19.5" customHeight="1" x14ac:dyDescent="0.35">
      <c r="A6" s="70" t="s">
        <v>9</v>
      </c>
      <c r="B6" s="5" t="s">
        <v>56</v>
      </c>
      <c r="C6" s="6" t="s">
        <v>124</v>
      </c>
      <c r="D6" s="42" t="s">
        <v>88</v>
      </c>
      <c r="E6" s="12">
        <f t="shared" ref="E6:E18" si="3">ROW(D6)-ROW($E$5)</f>
        <v>1</v>
      </c>
      <c r="F6" s="16">
        <v>1</v>
      </c>
      <c r="G6" s="16" t="s">
        <v>87</v>
      </c>
      <c r="H6">
        <v>100000000</v>
      </c>
      <c r="I6" s="29" t="str">
        <f>B9</f>
        <v>Reactant3</v>
      </c>
      <c r="J6">
        <v>0</v>
      </c>
      <c r="K6">
        <v>0</v>
      </c>
      <c r="L6">
        <v>0</v>
      </c>
      <c r="M6">
        <v>0</v>
      </c>
      <c r="N6">
        <v>5.55</v>
      </c>
      <c r="P6" s="17">
        <v>0.4</v>
      </c>
      <c r="Q6" s="17">
        <v>1</v>
      </c>
      <c r="R6" s="17">
        <v>1</v>
      </c>
      <c r="S6">
        <v>0.38</v>
      </c>
      <c r="T6">
        <v>4192</v>
      </c>
      <c r="U6">
        <v>436</v>
      </c>
      <c r="V6">
        <v>0</v>
      </c>
      <c r="W6">
        <v>0</v>
      </c>
      <c r="X6">
        <v>0</v>
      </c>
      <c r="Y6">
        <v>9.3678779051968114E-2</v>
      </c>
    </row>
    <row r="7" spans="1:25" ht="19.5" customHeight="1" x14ac:dyDescent="0.35">
      <c r="A7" s="70"/>
      <c r="B7" s="30" t="s">
        <v>74</v>
      </c>
      <c r="C7" s="6" t="str">
        <f>IF(H7&lt;&gt;0,"Min_demand","-")</f>
        <v>-</v>
      </c>
      <c r="D7" s="42" t="s">
        <v>78</v>
      </c>
      <c r="E7" s="12">
        <f t="shared" si="3"/>
        <v>2</v>
      </c>
      <c r="F7" s="16">
        <v>1</v>
      </c>
      <c r="G7" s="16" t="s">
        <v>11</v>
      </c>
      <c r="H7">
        <v>0</v>
      </c>
      <c r="I7" t="s">
        <v>10</v>
      </c>
      <c r="J7">
        <v>0</v>
      </c>
      <c r="K7">
        <v>0</v>
      </c>
      <c r="L7">
        <v>0</v>
      </c>
      <c r="M7">
        <v>0</v>
      </c>
      <c r="N7">
        <v>0</v>
      </c>
      <c r="P7" s="17">
        <v>0</v>
      </c>
      <c r="Q7" s="17">
        <v>1</v>
      </c>
      <c r="R7" s="1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9.5" customHeight="1" x14ac:dyDescent="0.35">
      <c r="A8" s="70"/>
      <c r="B8" s="5" t="s">
        <v>75</v>
      </c>
      <c r="C8" s="6" t="s">
        <v>10</v>
      </c>
      <c r="D8" s="42" t="s">
        <v>30</v>
      </c>
      <c r="E8" s="12">
        <f t="shared" si="3"/>
        <v>3</v>
      </c>
      <c r="F8" s="16">
        <v>1</v>
      </c>
      <c r="G8" s="16" t="s">
        <v>39</v>
      </c>
      <c r="H8">
        <v>0</v>
      </c>
      <c r="I8" s="29" t="str">
        <f>B7</f>
        <v>Reactant1</v>
      </c>
      <c r="J8">
        <v>0</v>
      </c>
      <c r="K8">
        <v>0</v>
      </c>
      <c r="L8">
        <v>1</v>
      </c>
      <c r="M8">
        <v>0</v>
      </c>
      <c r="N8">
        <v>0.11235000000000001</v>
      </c>
      <c r="P8" s="17">
        <v>0</v>
      </c>
      <c r="Q8" s="17">
        <v>1</v>
      </c>
      <c r="R8" s="17">
        <v>1</v>
      </c>
      <c r="S8">
        <f>51.5</f>
        <v>51.5</v>
      </c>
      <c r="T8">
        <v>56467</v>
      </c>
      <c r="U8">
        <v>1129</v>
      </c>
      <c r="V8">
        <v>0</v>
      </c>
      <c r="W8">
        <v>0</v>
      </c>
      <c r="X8">
        <v>0</v>
      </c>
      <c r="Y8">
        <v>9.3678779051968114E-2</v>
      </c>
    </row>
    <row r="9" spans="1:25" ht="19.5" customHeight="1" x14ac:dyDescent="0.35">
      <c r="A9" s="70"/>
      <c r="B9" s="30" t="s">
        <v>76</v>
      </c>
      <c r="C9" s="6" t="str">
        <f>IF(H9&lt;&gt;0,"Min_demand","-")</f>
        <v>-</v>
      </c>
      <c r="D9" s="42" t="s">
        <v>83</v>
      </c>
      <c r="E9" s="12">
        <f t="shared" si="3"/>
        <v>4</v>
      </c>
      <c r="F9" s="16">
        <v>1</v>
      </c>
      <c r="G9" s="16" t="s">
        <v>84</v>
      </c>
      <c r="H9" s="13">
        <v>0</v>
      </c>
      <c r="I9" t="s">
        <v>10</v>
      </c>
      <c r="J9">
        <v>0</v>
      </c>
      <c r="K9">
        <v>0</v>
      </c>
      <c r="L9">
        <v>-1</v>
      </c>
      <c r="M9">
        <v>0</v>
      </c>
      <c r="N9" s="13">
        <v>0</v>
      </c>
      <c r="O9" s="13"/>
      <c r="P9" s="17">
        <v>0</v>
      </c>
      <c r="Q9" s="17">
        <v>1</v>
      </c>
      <c r="R9" s="17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</row>
    <row r="10" spans="1:25" ht="19.5" customHeight="1" x14ac:dyDescent="0.35">
      <c r="A10" s="70"/>
      <c r="B10" s="5" t="s">
        <v>12</v>
      </c>
      <c r="C10" s="6" t="str">
        <f>IF(H10&lt;&gt;0,"Min_demand","-")</f>
        <v>-</v>
      </c>
      <c r="D10" s="8" t="s">
        <v>129</v>
      </c>
      <c r="E10" s="12">
        <f t="shared" si="3"/>
        <v>5</v>
      </c>
      <c r="F10" s="16">
        <v>1</v>
      </c>
      <c r="G10" s="16" t="s">
        <v>71</v>
      </c>
      <c r="H10">
        <v>0</v>
      </c>
      <c r="I10" t="s">
        <v>10</v>
      </c>
      <c r="J10">
        <v>0</v>
      </c>
      <c r="K10">
        <v>0</v>
      </c>
      <c r="L10" s="40">
        <v>-1</v>
      </c>
      <c r="M10">
        <v>0</v>
      </c>
      <c r="N10" s="13">
        <v>0</v>
      </c>
      <c r="O10" s="13"/>
      <c r="P10" s="17">
        <v>0</v>
      </c>
      <c r="Q10" s="17">
        <v>1</v>
      </c>
      <c r="R10" s="17">
        <v>1</v>
      </c>
      <c r="S10">
        <v>0.94</v>
      </c>
      <c r="T10" s="54">
        <v>0</v>
      </c>
      <c r="U10">
        <v>0</v>
      </c>
      <c r="V10">
        <v>0</v>
      </c>
      <c r="W10">
        <v>0</v>
      </c>
      <c r="X10">
        <v>0</v>
      </c>
      <c r="Y10">
        <v>9.3678779051968114E-2</v>
      </c>
    </row>
    <row r="11" spans="1:25" ht="19.5" customHeight="1" x14ac:dyDescent="0.35">
      <c r="A11" s="70"/>
      <c r="B11" s="5" t="s">
        <v>13</v>
      </c>
      <c r="C11" s="6" t="str">
        <f>IF(H11&lt;&gt;0,"Min_demand","-")</f>
        <v>-</v>
      </c>
      <c r="D11" s="8" t="s">
        <v>130</v>
      </c>
      <c r="E11" s="12">
        <f t="shared" si="3"/>
        <v>6</v>
      </c>
      <c r="F11" s="16">
        <v>1</v>
      </c>
      <c r="G11" s="16" t="s">
        <v>72</v>
      </c>
      <c r="H11">
        <v>0</v>
      </c>
      <c r="I11" t="s">
        <v>10</v>
      </c>
      <c r="J11">
        <v>0</v>
      </c>
      <c r="K11">
        <v>0</v>
      </c>
      <c r="L11" s="40">
        <v>1</v>
      </c>
      <c r="M11">
        <v>0</v>
      </c>
      <c r="N11" s="13">
        <v>0</v>
      </c>
      <c r="O11" s="13"/>
      <c r="P11" s="17">
        <v>0</v>
      </c>
      <c r="Q11" s="17">
        <v>1</v>
      </c>
      <c r="R11" s="17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ht="19.5" customHeight="1" x14ac:dyDescent="0.35">
      <c r="A12" s="70"/>
      <c r="B12" s="5" t="s">
        <v>14</v>
      </c>
      <c r="C12" s="6" t="s">
        <v>10</v>
      </c>
      <c r="D12" s="8" t="s">
        <v>128</v>
      </c>
      <c r="E12" s="12">
        <f t="shared" si="3"/>
        <v>7</v>
      </c>
      <c r="F12" s="16">
        <v>1</v>
      </c>
      <c r="G12" s="16" t="s">
        <v>73</v>
      </c>
      <c r="H12">
        <v>0</v>
      </c>
      <c r="I12" t="s">
        <v>10</v>
      </c>
      <c r="J12">
        <v>0</v>
      </c>
      <c r="K12">
        <v>0</v>
      </c>
      <c r="L12">
        <v>0</v>
      </c>
      <c r="M12">
        <v>0</v>
      </c>
      <c r="N12">
        <v>0</v>
      </c>
      <c r="P12" s="17">
        <v>0.09</v>
      </c>
      <c r="Q12" s="17">
        <v>1</v>
      </c>
      <c r="R12" s="17">
        <v>1</v>
      </c>
      <c r="S12">
        <v>0</v>
      </c>
      <c r="T12">
        <v>460.75542459148141</v>
      </c>
      <c r="U12">
        <v>0.99167600700525393</v>
      </c>
      <c r="V12">
        <v>0</v>
      </c>
      <c r="W12">
        <v>0</v>
      </c>
      <c r="X12">
        <v>0</v>
      </c>
      <c r="Y12">
        <v>8.174285816161557E-2</v>
      </c>
    </row>
    <row r="13" spans="1:25" ht="19.5" customHeight="1" x14ac:dyDescent="0.35">
      <c r="A13" s="70" t="s">
        <v>15</v>
      </c>
      <c r="B13" s="52" t="s">
        <v>125</v>
      </c>
      <c r="C13" s="6" t="str">
        <f>IF(H13&lt;&gt;0,"Min_demand","-")</f>
        <v>-</v>
      </c>
      <c r="D13" s="55" t="s">
        <v>126</v>
      </c>
      <c r="E13" s="12">
        <f t="shared" si="3"/>
        <v>8</v>
      </c>
      <c r="F13" s="16">
        <v>1</v>
      </c>
      <c r="G13" s="16" t="s">
        <v>127</v>
      </c>
      <c r="H13">
        <v>0</v>
      </c>
      <c r="I13" t="s">
        <v>10</v>
      </c>
      <c r="J13">
        <v>1</v>
      </c>
      <c r="K13">
        <v>0</v>
      </c>
      <c r="L13">
        <v>0</v>
      </c>
      <c r="M13">
        <v>0</v>
      </c>
      <c r="N13" s="13">
        <v>0</v>
      </c>
      <c r="O13" s="13"/>
      <c r="P13" s="17">
        <v>0</v>
      </c>
      <c r="Q13" s="17">
        <v>1</v>
      </c>
      <c r="R13" s="17">
        <v>1</v>
      </c>
      <c r="S13">
        <v>0</v>
      </c>
      <c r="T13">
        <v>550</v>
      </c>
      <c r="U13" s="53">
        <v>9.1</v>
      </c>
      <c r="V13">
        <v>0</v>
      </c>
      <c r="W13">
        <v>0</v>
      </c>
      <c r="X13">
        <v>0</v>
      </c>
      <c r="Y13">
        <v>8.5803264560679798E-2</v>
      </c>
    </row>
    <row r="14" spans="1:25" ht="19.5" customHeight="1" x14ac:dyDescent="0.35">
      <c r="A14" s="70"/>
      <c r="B14" s="14" t="s">
        <v>21</v>
      </c>
      <c r="C14" s="6" t="s">
        <v>23</v>
      </c>
      <c r="D14" s="8" t="s">
        <v>25</v>
      </c>
      <c r="E14" s="12">
        <f t="shared" si="3"/>
        <v>9</v>
      </c>
      <c r="F14" s="16">
        <v>0</v>
      </c>
      <c r="G14" s="16" t="s">
        <v>16</v>
      </c>
      <c r="H14">
        <v>0</v>
      </c>
      <c r="I14" t="s">
        <v>10</v>
      </c>
      <c r="J14">
        <v>1</v>
      </c>
      <c r="K14">
        <v>0</v>
      </c>
      <c r="L14">
        <v>0</v>
      </c>
      <c r="M14">
        <v>0</v>
      </c>
      <c r="N14" s="13">
        <v>0</v>
      </c>
      <c r="O14" s="13"/>
      <c r="P14" s="17">
        <v>0</v>
      </c>
      <c r="Q14" s="17">
        <v>1</v>
      </c>
      <c r="R14" s="17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f>0.01665*10</f>
        <v>0.16650000000000001</v>
      </c>
      <c r="Y14">
        <v>8.5803264560679798E-2</v>
      </c>
    </row>
    <row r="15" spans="1:25" ht="19.5" customHeight="1" x14ac:dyDescent="0.35">
      <c r="A15" s="70"/>
      <c r="B15" s="14" t="s">
        <v>22</v>
      </c>
      <c r="C15" s="6" t="s">
        <v>24</v>
      </c>
      <c r="D15" s="8" t="s">
        <v>26</v>
      </c>
      <c r="E15" s="12">
        <f t="shared" si="3"/>
        <v>10</v>
      </c>
      <c r="F15" s="16">
        <v>1</v>
      </c>
      <c r="G15" s="16" t="s">
        <v>17</v>
      </c>
      <c r="H15">
        <v>0</v>
      </c>
      <c r="I15" t="s">
        <v>10</v>
      </c>
      <c r="J15">
        <v>-1</v>
      </c>
      <c r="K15">
        <v>0</v>
      </c>
      <c r="L15">
        <v>0</v>
      </c>
      <c r="M15">
        <v>0</v>
      </c>
      <c r="N15">
        <v>0</v>
      </c>
      <c r="P15" s="17">
        <v>0</v>
      </c>
      <c r="Q15" s="17">
        <v>1</v>
      </c>
      <c r="R15" s="17">
        <v>1</v>
      </c>
      <c r="S15">
        <v>0</v>
      </c>
      <c r="T15">
        <v>0</v>
      </c>
      <c r="U15">
        <v>0</v>
      </c>
      <c r="V15">
        <f>0+0.003</f>
        <v>3.0000000000000001E-3</v>
      </c>
      <c r="W15">
        <v>0</v>
      </c>
      <c r="X15">
        <v>0</v>
      </c>
      <c r="Y15">
        <v>0</v>
      </c>
    </row>
    <row r="16" spans="1:25" ht="19.5" customHeight="1" x14ac:dyDescent="0.35">
      <c r="A16" s="70"/>
      <c r="B16" s="14" t="s">
        <v>12</v>
      </c>
      <c r="C16" s="6" t="s">
        <v>10</v>
      </c>
      <c r="D16" s="8" t="s">
        <v>27</v>
      </c>
      <c r="E16" s="12">
        <f t="shared" si="3"/>
        <v>11</v>
      </c>
      <c r="F16" s="16">
        <v>1</v>
      </c>
      <c r="G16" s="16" t="s">
        <v>18</v>
      </c>
      <c r="H16">
        <v>0</v>
      </c>
      <c r="I16" t="s">
        <v>10</v>
      </c>
      <c r="J16">
        <v>-1</v>
      </c>
      <c r="K16">
        <v>0</v>
      </c>
      <c r="L16">
        <v>0</v>
      </c>
      <c r="M16">
        <v>0</v>
      </c>
      <c r="N16" s="13">
        <v>0</v>
      </c>
      <c r="O16" s="13"/>
      <c r="P16" s="17">
        <v>0</v>
      </c>
      <c r="Q16" s="17">
        <v>1</v>
      </c>
      <c r="R16" s="17">
        <v>1</v>
      </c>
      <c r="S16">
        <v>0</v>
      </c>
      <c r="T16">
        <v>0</v>
      </c>
      <c r="U16">
        <v>0</v>
      </c>
      <c r="V16">
        <v>2.0855800000000001E-3</v>
      </c>
      <c r="W16">
        <v>0</v>
      </c>
      <c r="X16">
        <v>0</v>
      </c>
      <c r="Y16">
        <v>0</v>
      </c>
    </row>
    <row r="17" spans="1:25" ht="19.5" customHeight="1" x14ac:dyDescent="0.35">
      <c r="A17" s="70"/>
      <c r="B17" s="14" t="s">
        <v>13</v>
      </c>
      <c r="C17" s="6" t="s">
        <v>10</v>
      </c>
      <c r="D17" s="8" t="s">
        <v>28</v>
      </c>
      <c r="E17" s="12">
        <f t="shared" si="3"/>
        <v>12</v>
      </c>
      <c r="F17" s="16">
        <v>1</v>
      </c>
      <c r="G17" s="16" t="s">
        <v>19</v>
      </c>
      <c r="H17">
        <v>0</v>
      </c>
      <c r="I17" t="s">
        <v>10</v>
      </c>
      <c r="J17">
        <v>1</v>
      </c>
      <c r="K17">
        <v>0</v>
      </c>
      <c r="L17">
        <v>0</v>
      </c>
      <c r="M17">
        <v>0</v>
      </c>
      <c r="N17" s="13">
        <v>0</v>
      </c>
      <c r="O17" s="13"/>
      <c r="P17" s="17">
        <v>0</v>
      </c>
      <c r="Q17" s="17">
        <v>1</v>
      </c>
      <c r="R17" s="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9.5" customHeight="1" x14ac:dyDescent="0.35">
      <c r="A18" s="70"/>
      <c r="B18" s="14" t="s">
        <v>14</v>
      </c>
      <c r="C18" s="6" t="s">
        <v>10</v>
      </c>
      <c r="D18" s="42" t="s">
        <v>29</v>
      </c>
      <c r="E18" s="12">
        <f t="shared" si="3"/>
        <v>13</v>
      </c>
      <c r="F18" s="16">
        <v>1</v>
      </c>
      <c r="G18" s="16" t="s">
        <v>20</v>
      </c>
      <c r="H18">
        <v>0</v>
      </c>
      <c r="I18" t="s">
        <v>10</v>
      </c>
      <c r="J18">
        <v>0</v>
      </c>
      <c r="K18">
        <v>0</v>
      </c>
      <c r="L18">
        <v>0</v>
      </c>
      <c r="M18">
        <v>0</v>
      </c>
      <c r="N18" s="13">
        <v>0</v>
      </c>
      <c r="O18" s="13"/>
      <c r="P18" s="17">
        <v>0.2</v>
      </c>
      <c r="Q18" s="17">
        <v>1</v>
      </c>
      <c r="R18" s="17">
        <v>1</v>
      </c>
      <c r="S18">
        <v>0</v>
      </c>
      <c r="T18">
        <v>361.82973436935299</v>
      </c>
      <c r="U18">
        <v>5.0761000000000003</v>
      </c>
      <c r="V18">
        <v>0</v>
      </c>
      <c r="W18">
        <v>0</v>
      </c>
      <c r="X18">
        <v>0</v>
      </c>
      <c r="Y18">
        <v>0.10185220882315059</v>
      </c>
    </row>
    <row r="21" spans="1:25" ht="19.5" customHeight="1" x14ac:dyDescent="0.35">
      <c r="I21" s="15"/>
      <c r="J21" s="15"/>
      <c r="K21" s="15"/>
      <c r="L21" s="15"/>
      <c r="M21" s="15"/>
    </row>
  </sheetData>
  <mergeCells count="5">
    <mergeCell ref="A6:A12"/>
    <mergeCell ref="A13:A18"/>
    <mergeCell ref="B2:B5"/>
    <mergeCell ref="C2:C5"/>
    <mergeCell ref="D2:D5"/>
  </mergeCells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"/>
  <sheetViews>
    <sheetView workbookViewId="0">
      <pane xSplit="5" ySplit="5" topLeftCell="X10" activePane="bottomRight" state="frozen"/>
      <selection pane="topRight" activeCell="F1" sqref="F1"/>
      <selection pane="bottomLeft" activeCell="A12" sqref="A12"/>
      <selection pane="bottomRight" activeCell="Y6" sqref="Y6:Y18"/>
    </sheetView>
  </sheetViews>
  <sheetFormatPr defaultColWidth="22.54296875" defaultRowHeight="19.5" customHeight="1" x14ac:dyDescent="0.35"/>
  <cols>
    <col min="1" max="1" width="6.81640625" customWidth="1"/>
    <col min="2" max="2" width="18.1796875" style="5" customWidth="1"/>
    <col min="3" max="3" width="21.81640625" style="6" customWidth="1"/>
    <col min="4" max="4" width="22.54296875" style="58" customWidth="1"/>
    <col min="5" max="5" width="17.90625" style="12" customWidth="1"/>
    <col min="6" max="6" width="22.54296875" style="58" customWidth="1"/>
    <col min="7" max="7" width="23" style="58" customWidth="1"/>
    <col min="14" max="15" width="26.81640625" customWidth="1"/>
    <col min="19" max="19" width="33.36328125" customWidth="1"/>
    <col min="20" max="20" width="30.81640625" customWidth="1"/>
    <col min="21" max="21" width="27" customWidth="1"/>
  </cols>
  <sheetData>
    <row r="1" spans="1:25" ht="19.5" customHeight="1" x14ac:dyDescent="0.35">
      <c r="A1" s="2" t="s">
        <v>0</v>
      </c>
      <c r="B1" s="46"/>
      <c r="C1" s="46"/>
      <c r="D1" s="45"/>
      <c r="E1" s="3"/>
      <c r="F1" s="9" t="s">
        <v>55</v>
      </c>
      <c r="G1" s="9" t="s">
        <v>62</v>
      </c>
      <c r="H1" s="7" t="s">
        <v>31</v>
      </c>
      <c r="I1" s="7" t="s">
        <v>2</v>
      </c>
      <c r="J1" s="7" t="s">
        <v>4</v>
      </c>
      <c r="K1" s="7" t="s">
        <v>149</v>
      </c>
      <c r="L1" s="43" t="s">
        <v>3</v>
      </c>
      <c r="M1" s="43" t="s">
        <v>150</v>
      </c>
      <c r="N1" s="43" t="s">
        <v>32</v>
      </c>
      <c r="O1" s="43" t="s">
        <v>151</v>
      </c>
      <c r="P1" s="43" t="s">
        <v>33</v>
      </c>
      <c r="Q1" s="43" t="s">
        <v>34</v>
      </c>
      <c r="R1" s="43" t="s">
        <v>35</v>
      </c>
      <c r="S1" s="43" t="s">
        <v>36</v>
      </c>
      <c r="T1" s="43" t="s">
        <v>152</v>
      </c>
      <c r="U1" s="43" t="s">
        <v>153</v>
      </c>
      <c r="V1" s="43" t="s">
        <v>154</v>
      </c>
      <c r="W1" s="43" t="s">
        <v>155</v>
      </c>
      <c r="X1" s="43" t="s">
        <v>156</v>
      </c>
      <c r="Y1" s="43" t="s">
        <v>37</v>
      </c>
    </row>
    <row r="2" spans="1:25" s="7" customFormat="1" ht="19.5" customHeight="1" x14ac:dyDescent="0.35">
      <c r="B2" s="71" t="s">
        <v>5</v>
      </c>
      <c r="C2" s="72" t="s">
        <v>6</v>
      </c>
      <c r="D2" s="71" t="s">
        <v>7</v>
      </c>
      <c r="E2" s="43" t="s">
        <v>1</v>
      </c>
      <c r="F2" s="27" t="str">
        <f>F1</f>
        <v>Used (1 or 0)</v>
      </c>
      <c r="G2" s="27" t="str">
        <f t="shared" ref="G2:Y2" si="0">G1</f>
        <v>Unit tag</v>
      </c>
      <c r="H2" s="27" t="str">
        <f t="shared" si="0"/>
        <v>Yearly demand (kg fuel)</v>
      </c>
      <c r="I2" s="27" t="str">
        <f t="shared" si="0"/>
        <v>Produced from</v>
      </c>
      <c r="J2" s="27" t="str">
        <f t="shared" si="0"/>
        <v>El balance</v>
      </c>
      <c r="K2" s="27" t="str">
        <f t="shared" si="0"/>
        <v>Heat balance</v>
      </c>
      <c r="L2" s="27" t="str">
        <f t="shared" si="0"/>
        <v>H2 balance</v>
      </c>
      <c r="M2" s="27" t="str">
        <f t="shared" si="0"/>
        <v>Max Capacity</v>
      </c>
      <c r="N2" s="27" t="str">
        <f t="shared" si="0"/>
        <v>Fuel production rate (kg output/kg input)</v>
      </c>
      <c r="O2" s="27" t="str">
        <f t="shared" si="0"/>
        <v>Heat generated (kWh/output)</v>
      </c>
      <c r="P2" s="27" t="str">
        <f t="shared" si="0"/>
        <v>Load min (% of max capacity)</v>
      </c>
      <c r="Q2" s="27" t="str">
        <f t="shared" si="0"/>
        <v>Ramp up (% of capacity /h)</v>
      </c>
      <c r="R2" s="27" t="str">
        <f t="shared" si="0"/>
        <v>Ramp down (% of capacity /h)</v>
      </c>
      <c r="S2" s="27" t="str">
        <f t="shared" si="0"/>
        <v>Electrical consumption (kWh/output)</v>
      </c>
      <c r="T2" s="27" t="str">
        <f t="shared" si="0"/>
        <v>Investment (EUR/Capacity installed)</v>
      </c>
      <c r="U2" s="27" t="str">
        <f t="shared" si="0"/>
        <v>Fixed cost (EUR/Capacity installed/y)</v>
      </c>
      <c r="V2" s="27" t="str">
        <f t="shared" si="0"/>
        <v>Variable cost (EUR/output)</v>
      </c>
      <c r="W2" s="27" t="str">
        <f t="shared" si="0"/>
        <v>Fuel selling price (EUR/output)</v>
      </c>
      <c r="X2" s="27" t="str">
        <f t="shared" si="0"/>
        <v>Fuel buying price (EUR/output)</v>
      </c>
      <c r="Y2" s="27" t="str">
        <f t="shared" si="0"/>
        <v>Annuity factor</v>
      </c>
    </row>
    <row r="3" spans="1:25" s="7" customFormat="1" ht="20.5" customHeight="1" x14ac:dyDescent="0.35">
      <c r="B3" s="71"/>
      <c r="C3" s="72"/>
      <c r="D3" s="71"/>
      <c r="E3" s="43" t="s">
        <v>43</v>
      </c>
      <c r="F3" s="20" t="s">
        <v>148</v>
      </c>
      <c r="G3" s="20" t="s">
        <v>148</v>
      </c>
      <c r="H3" s="20" t="s">
        <v>148</v>
      </c>
      <c r="I3" s="20" t="s">
        <v>148</v>
      </c>
      <c r="J3" s="20" t="s">
        <v>148</v>
      </c>
      <c r="K3" s="20" t="s">
        <v>148</v>
      </c>
      <c r="L3" s="20" t="s">
        <v>148</v>
      </c>
      <c r="M3" s="20" t="s">
        <v>148</v>
      </c>
      <c r="N3" s="20">
        <v>2025</v>
      </c>
      <c r="O3" s="20">
        <v>2025</v>
      </c>
      <c r="P3" s="20">
        <v>2025</v>
      </c>
      <c r="Q3" s="20">
        <v>2025</v>
      </c>
      <c r="R3" s="20">
        <v>2025</v>
      </c>
      <c r="S3" s="20">
        <v>2025</v>
      </c>
      <c r="T3" s="20">
        <v>2025</v>
      </c>
      <c r="U3" s="20">
        <v>2025</v>
      </c>
      <c r="V3" s="20">
        <v>2025</v>
      </c>
      <c r="W3" s="20">
        <v>2025</v>
      </c>
      <c r="X3" s="20">
        <v>2025</v>
      </c>
      <c r="Y3" s="20">
        <v>2025</v>
      </c>
    </row>
    <row r="4" spans="1:25" s="7" customFormat="1" ht="19.5" customHeight="1" x14ac:dyDescent="0.35">
      <c r="B4" s="71"/>
      <c r="C4" s="72"/>
      <c r="D4" s="71"/>
      <c r="E4" s="43"/>
      <c r="F4" s="20" t="str">
        <f>F2&amp;F3</f>
        <v>Used (1 or 0)All</v>
      </c>
      <c r="G4" s="20" t="str">
        <f t="shared" ref="G4:U4" si="1">G2&amp;G3</f>
        <v>Unit tagAll</v>
      </c>
      <c r="H4" s="20" t="str">
        <f t="shared" si="1"/>
        <v>Yearly demand (kg fuel)All</v>
      </c>
      <c r="I4" s="20" t="str">
        <f t="shared" si="1"/>
        <v>Produced fromAll</v>
      </c>
      <c r="J4" s="20" t="str">
        <f t="shared" si="1"/>
        <v>El balanceAll</v>
      </c>
      <c r="K4" s="20" t="str">
        <f t="shared" si="1"/>
        <v>Heat balanceAll</v>
      </c>
      <c r="L4" s="20" t="str">
        <f t="shared" si="1"/>
        <v>H2 balanceAll</v>
      </c>
      <c r="M4" s="20" t="str">
        <f t="shared" si="1"/>
        <v>Max CapacityAll</v>
      </c>
      <c r="N4" s="20" t="str">
        <f t="shared" si="1"/>
        <v>Fuel production rate (kg output/kg input)2025</v>
      </c>
      <c r="O4" s="20" t="str">
        <f t="shared" si="1"/>
        <v>Heat generated (kWh/output)2025</v>
      </c>
      <c r="P4" s="20" t="str">
        <f t="shared" si="1"/>
        <v>Load min (% of max capacity)2025</v>
      </c>
      <c r="Q4" s="20" t="str">
        <f t="shared" si="1"/>
        <v>Ramp up (% of capacity /h)2025</v>
      </c>
      <c r="R4" s="20" t="str">
        <f t="shared" si="1"/>
        <v>Ramp down (% of capacity /h)2025</v>
      </c>
      <c r="S4" s="20" t="str">
        <f t="shared" si="1"/>
        <v>Electrical consumption (kWh/output)2025</v>
      </c>
      <c r="T4" s="20" t="str">
        <f t="shared" si="1"/>
        <v>Investment (EUR/Capacity installed)2025</v>
      </c>
      <c r="U4" s="20" t="str">
        <f t="shared" si="1"/>
        <v>Fixed cost (EUR/Capacity installed/y)2025</v>
      </c>
      <c r="V4" s="20" t="str">
        <f>V2&amp;V3</f>
        <v>Variable cost (EUR/output)2025</v>
      </c>
      <c r="W4" s="20" t="str">
        <f>W2&amp;W3</f>
        <v>Fuel selling price (EUR/output)2025</v>
      </c>
      <c r="X4" s="20" t="str">
        <f>X2&amp;X3</f>
        <v>Fuel buying price (EUR/output)2025</v>
      </c>
      <c r="Y4" s="20" t="str">
        <f>Y2&amp;Y3</f>
        <v>Annuity factor2025</v>
      </c>
    </row>
    <row r="5" spans="1:25" s="10" customFormat="1" ht="19.5" customHeight="1" x14ac:dyDescent="0.35">
      <c r="B5" s="71"/>
      <c r="C5" s="72"/>
      <c r="D5" s="71"/>
      <c r="E5" s="67" t="s">
        <v>8</v>
      </c>
      <c r="F5" s="10">
        <f t="shared" ref="F5:Y5" si="2">COLUMN(F2)-COLUMN($E$5)</f>
        <v>1</v>
      </c>
      <c r="G5" s="10">
        <f t="shared" si="2"/>
        <v>2</v>
      </c>
      <c r="H5" s="10">
        <f t="shared" si="2"/>
        <v>3</v>
      </c>
      <c r="I5" s="10">
        <f t="shared" si="2"/>
        <v>4</v>
      </c>
      <c r="J5" s="10">
        <f t="shared" si="2"/>
        <v>5</v>
      </c>
      <c r="K5" s="10">
        <f t="shared" si="2"/>
        <v>6</v>
      </c>
      <c r="L5" s="10">
        <f t="shared" si="2"/>
        <v>7</v>
      </c>
      <c r="M5" s="10">
        <f t="shared" si="2"/>
        <v>8</v>
      </c>
      <c r="N5" s="10">
        <f t="shared" si="2"/>
        <v>9</v>
      </c>
      <c r="P5" s="10">
        <f t="shared" si="2"/>
        <v>11</v>
      </c>
      <c r="Q5" s="10">
        <f t="shared" si="2"/>
        <v>12</v>
      </c>
      <c r="R5" s="10">
        <f t="shared" si="2"/>
        <v>13</v>
      </c>
      <c r="S5" s="10">
        <f t="shared" si="2"/>
        <v>14</v>
      </c>
      <c r="T5" s="10">
        <f t="shared" si="2"/>
        <v>15</v>
      </c>
      <c r="U5" s="10">
        <f t="shared" si="2"/>
        <v>16</v>
      </c>
      <c r="V5" s="10">
        <f t="shared" si="2"/>
        <v>17</v>
      </c>
      <c r="W5" s="10">
        <f t="shared" si="2"/>
        <v>18</v>
      </c>
      <c r="X5" s="10">
        <f t="shared" si="2"/>
        <v>19</v>
      </c>
      <c r="Y5" s="10">
        <f t="shared" si="2"/>
        <v>20</v>
      </c>
    </row>
    <row r="6" spans="1:25" ht="19.5" customHeight="1" x14ac:dyDescent="0.35">
      <c r="A6" s="70" t="s">
        <v>9</v>
      </c>
      <c r="B6" s="5" t="s">
        <v>56</v>
      </c>
      <c r="C6" s="6" t="s">
        <v>124</v>
      </c>
      <c r="D6" s="58" t="s">
        <v>88</v>
      </c>
      <c r="E6" s="12">
        <f t="shared" ref="E6:E18" si="3">ROW(D6)-ROW($E$5)</f>
        <v>1</v>
      </c>
      <c r="F6" s="16">
        <v>1</v>
      </c>
      <c r="G6" s="16" t="s">
        <v>87</v>
      </c>
      <c r="H6">
        <v>100000000</v>
      </c>
      <c r="I6" s="29" t="str">
        <f>B9</f>
        <v>Reactant3</v>
      </c>
      <c r="J6">
        <v>0</v>
      </c>
      <c r="K6">
        <v>0</v>
      </c>
      <c r="L6">
        <v>0</v>
      </c>
      <c r="M6">
        <v>0</v>
      </c>
      <c r="N6">
        <v>5.55</v>
      </c>
      <c r="P6" s="17">
        <v>0.4</v>
      </c>
      <c r="Q6" s="17">
        <v>1</v>
      </c>
      <c r="R6" s="17">
        <v>1</v>
      </c>
      <c r="S6">
        <v>0.38</v>
      </c>
      <c r="T6">
        <v>4192</v>
      </c>
      <c r="U6">
        <v>436</v>
      </c>
      <c r="V6">
        <v>0</v>
      </c>
      <c r="W6">
        <v>0</v>
      </c>
      <c r="X6">
        <v>0</v>
      </c>
      <c r="Y6">
        <v>0.10679678146037894</v>
      </c>
    </row>
    <row r="7" spans="1:25" ht="19.5" customHeight="1" x14ac:dyDescent="0.35">
      <c r="A7" s="70"/>
      <c r="B7" s="30" t="s">
        <v>74</v>
      </c>
      <c r="C7" s="6" t="str">
        <f>IF(H7&lt;&gt;0,"Min_demand","-")</f>
        <v>-</v>
      </c>
      <c r="D7" s="58" t="s">
        <v>78</v>
      </c>
      <c r="E7" s="12">
        <f t="shared" si="3"/>
        <v>2</v>
      </c>
      <c r="F7" s="16">
        <v>1</v>
      </c>
      <c r="G7" s="16" t="s">
        <v>11</v>
      </c>
      <c r="H7">
        <v>0</v>
      </c>
      <c r="I7" t="s">
        <v>10</v>
      </c>
      <c r="J7">
        <v>0</v>
      </c>
      <c r="K7">
        <v>0</v>
      </c>
      <c r="L7">
        <v>0</v>
      </c>
      <c r="M7">
        <v>0</v>
      </c>
      <c r="N7">
        <v>0</v>
      </c>
      <c r="P7" s="17">
        <v>0</v>
      </c>
      <c r="Q7" s="17">
        <v>1</v>
      </c>
      <c r="R7" s="1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9.5" customHeight="1" x14ac:dyDescent="0.35">
      <c r="A8" s="70"/>
      <c r="B8" s="5" t="s">
        <v>75</v>
      </c>
      <c r="C8" s="6" t="s">
        <v>10</v>
      </c>
      <c r="D8" s="58" t="s">
        <v>30</v>
      </c>
      <c r="E8" s="12">
        <f t="shared" si="3"/>
        <v>3</v>
      </c>
      <c r="F8" s="16">
        <v>1</v>
      </c>
      <c r="G8" s="16" t="s">
        <v>39</v>
      </c>
      <c r="H8">
        <v>0</v>
      </c>
      <c r="I8" s="29" t="str">
        <f>B7</f>
        <v>Reactant1</v>
      </c>
      <c r="J8">
        <v>0</v>
      </c>
      <c r="K8">
        <v>0</v>
      </c>
      <c r="L8">
        <v>1</v>
      </c>
      <c r="M8">
        <v>0</v>
      </c>
      <c r="N8">
        <v>0.11235000000000001</v>
      </c>
      <c r="P8" s="17">
        <v>0</v>
      </c>
      <c r="Q8" s="17">
        <v>1</v>
      </c>
      <c r="R8" s="17">
        <v>1</v>
      </c>
      <c r="S8">
        <f>51.5</f>
        <v>51.5</v>
      </c>
      <c r="T8">
        <v>56467</v>
      </c>
      <c r="U8">
        <v>1129</v>
      </c>
      <c r="V8">
        <v>0</v>
      </c>
      <c r="W8">
        <v>0</v>
      </c>
      <c r="X8">
        <v>0</v>
      </c>
      <c r="Y8">
        <v>0.10679678146037894</v>
      </c>
    </row>
    <row r="9" spans="1:25" ht="19.5" customHeight="1" x14ac:dyDescent="0.35">
      <c r="A9" s="70"/>
      <c r="B9" s="30" t="s">
        <v>76</v>
      </c>
      <c r="C9" s="6" t="str">
        <f>IF(H9&lt;&gt;0,"Min_demand","-")</f>
        <v>-</v>
      </c>
      <c r="D9" s="58" t="s">
        <v>83</v>
      </c>
      <c r="E9" s="12">
        <f t="shared" si="3"/>
        <v>4</v>
      </c>
      <c r="F9" s="16">
        <v>1</v>
      </c>
      <c r="G9" s="16" t="s">
        <v>84</v>
      </c>
      <c r="H9" s="13">
        <v>0</v>
      </c>
      <c r="I9" t="s">
        <v>10</v>
      </c>
      <c r="J9">
        <v>0</v>
      </c>
      <c r="K9">
        <v>0</v>
      </c>
      <c r="L9">
        <v>-1</v>
      </c>
      <c r="M9">
        <v>0</v>
      </c>
      <c r="N9" s="13">
        <v>0</v>
      </c>
      <c r="O9" s="13"/>
      <c r="P9" s="17">
        <v>0</v>
      </c>
      <c r="Q9" s="17">
        <v>1</v>
      </c>
      <c r="R9" s="17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</row>
    <row r="10" spans="1:25" ht="19.5" customHeight="1" x14ac:dyDescent="0.35">
      <c r="A10" s="70"/>
      <c r="B10" s="5" t="s">
        <v>12</v>
      </c>
      <c r="C10" s="6" t="str">
        <f>IF(H10&lt;&gt;0,"Min_demand","-")</f>
        <v>-</v>
      </c>
      <c r="D10" s="8" t="s">
        <v>129</v>
      </c>
      <c r="E10" s="12">
        <f t="shared" si="3"/>
        <v>5</v>
      </c>
      <c r="F10" s="16">
        <v>1</v>
      </c>
      <c r="G10" s="16" t="s">
        <v>71</v>
      </c>
      <c r="H10">
        <v>0</v>
      </c>
      <c r="I10" t="s">
        <v>10</v>
      </c>
      <c r="J10">
        <v>0</v>
      </c>
      <c r="K10">
        <v>0</v>
      </c>
      <c r="L10" s="40">
        <v>-1</v>
      </c>
      <c r="M10">
        <v>0</v>
      </c>
      <c r="N10" s="13">
        <v>0</v>
      </c>
      <c r="O10" s="13"/>
      <c r="P10" s="17">
        <v>0</v>
      </c>
      <c r="Q10" s="17">
        <v>1</v>
      </c>
      <c r="R10" s="17">
        <v>1</v>
      </c>
      <c r="S10">
        <v>0.94</v>
      </c>
      <c r="T10" s="54">
        <v>0</v>
      </c>
      <c r="U10">
        <v>0</v>
      </c>
      <c r="V10">
        <v>0</v>
      </c>
      <c r="W10">
        <v>0</v>
      </c>
      <c r="X10">
        <v>0</v>
      </c>
      <c r="Y10">
        <v>0.10679678146037894</v>
      </c>
    </row>
    <row r="11" spans="1:25" ht="19.5" customHeight="1" x14ac:dyDescent="0.35">
      <c r="A11" s="70"/>
      <c r="B11" s="5" t="s">
        <v>13</v>
      </c>
      <c r="C11" s="6" t="str">
        <f>IF(H11&lt;&gt;0,"Min_demand","-")</f>
        <v>-</v>
      </c>
      <c r="D11" s="8" t="s">
        <v>130</v>
      </c>
      <c r="E11" s="12">
        <f t="shared" si="3"/>
        <v>6</v>
      </c>
      <c r="F11" s="16">
        <v>1</v>
      </c>
      <c r="G11" s="16" t="s">
        <v>72</v>
      </c>
      <c r="H11">
        <v>0</v>
      </c>
      <c r="I11" t="s">
        <v>10</v>
      </c>
      <c r="J11">
        <v>0</v>
      </c>
      <c r="K11">
        <v>0</v>
      </c>
      <c r="L11" s="40">
        <v>1</v>
      </c>
      <c r="M11">
        <v>0</v>
      </c>
      <c r="N11" s="13">
        <v>0</v>
      </c>
      <c r="O11" s="13"/>
      <c r="P11" s="17">
        <v>0</v>
      </c>
      <c r="Q11" s="17">
        <v>1</v>
      </c>
      <c r="R11" s="17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</row>
    <row r="12" spans="1:25" ht="19.5" customHeight="1" x14ac:dyDescent="0.35">
      <c r="A12" s="70"/>
      <c r="B12" s="5" t="s">
        <v>14</v>
      </c>
      <c r="C12" s="6" t="s">
        <v>10</v>
      </c>
      <c r="D12" s="8" t="s">
        <v>128</v>
      </c>
      <c r="E12" s="12">
        <f t="shared" si="3"/>
        <v>7</v>
      </c>
      <c r="F12" s="16">
        <v>1</v>
      </c>
      <c r="G12" s="16" t="s">
        <v>73</v>
      </c>
      <c r="H12">
        <v>0</v>
      </c>
      <c r="I12" t="s">
        <v>10</v>
      </c>
      <c r="J12">
        <v>0</v>
      </c>
      <c r="K12">
        <v>0</v>
      </c>
      <c r="L12">
        <v>0</v>
      </c>
      <c r="M12">
        <v>0</v>
      </c>
      <c r="N12">
        <v>0</v>
      </c>
      <c r="P12" s="17">
        <v>0.09</v>
      </c>
      <c r="Q12" s="17">
        <v>1</v>
      </c>
      <c r="R12" s="17">
        <v>1</v>
      </c>
      <c r="S12">
        <v>0</v>
      </c>
      <c r="T12">
        <v>460.75542459148141</v>
      </c>
      <c r="U12">
        <v>0.99167600700525393</v>
      </c>
      <c r="V12">
        <v>0</v>
      </c>
      <c r="W12">
        <v>0</v>
      </c>
      <c r="X12">
        <v>0</v>
      </c>
      <c r="Y12">
        <v>9.6991299923293722E-2</v>
      </c>
    </row>
    <row r="13" spans="1:25" ht="19.5" customHeight="1" x14ac:dyDescent="0.35">
      <c r="A13" s="70" t="s">
        <v>15</v>
      </c>
      <c r="B13" s="52" t="s">
        <v>125</v>
      </c>
      <c r="C13" s="6" t="str">
        <f>IF(H13&lt;&gt;0,"Min_demand","-")</f>
        <v>-</v>
      </c>
      <c r="D13" s="58" t="s">
        <v>126</v>
      </c>
      <c r="E13" s="12">
        <f t="shared" si="3"/>
        <v>8</v>
      </c>
      <c r="F13" s="16">
        <v>1</v>
      </c>
      <c r="G13" s="16" t="s">
        <v>127</v>
      </c>
      <c r="H13">
        <v>0</v>
      </c>
      <c r="I13" t="s">
        <v>10</v>
      </c>
      <c r="J13">
        <v>1</v>
      </c>
      <c r="K13">
        <v>0</v>
      </c>
      <c r="L13">
        <v>0</v>
      </c>
      <c r="M13">
        <v>0</v>
      </c>
      <c r="N13" s="13">
        <v>0</v>
      </c>
      <c r="O13" s="13"/>
      <c r="P13" s="17">
        <v>0</v>
      </c>
      <c r="Q13" s="17">
        <v>1</v>
      </c>
      <c r="R13" s="17">
        <v>1</v>
      </c>
      <c r="S13">
        <v>0</v>
      </c>
      <c r="T13">
        <v>550</v>
      </c>
      <c r="U13" s="53">
        <v>9.1</v>
      </c>
      <c r="V13">
        <v>0</v>
      </c>
      <c r="W13">
        <v>0</v>
      </c>
      <c r="X13">
        <v>0</v>
      </c>
      <c r="Y13">
        <v>0.10004410194509164</v>
      </c>
    </row>
    <row r="14" spans="1:25" ht="19.5" customHeight="1" x14ac:dyDescent="0.35">
      <c r="A14" s="70"/>
      <c r="B14" s="14" t="s">
        <v>21</v>
      </c>
      <c r="C14" s="6" t="s">
        <v>23</v>
      </c>
      <c r="D14" s="8" t="s">
        <v>25</v>
      </c>
      <c r="E14" s="12">
        <f t="shared" si="3"/>
        <v>9</v>
      </c>
      <c r="F14" s="16">
        <v>0</v>
      </c>
      <c r="G14" s="16" t="s">
        <v>16</v>
      </c>
      <c r="H14">
        <v>0</v>
      </c>
      <c r="I14" t="s">
        <v>10</v>
      </c>
      <c r="J14">
        <v>1</v>
      </c>
      <c r="K14">
        <v>0</v>
      </c>
      <c r="L14">
        <v>0</v>
      </c>
      <c r="M14">
        <v>0</v>
      </c>
      <c r="N14" s="13">
        <v>0</v>
      </c>
      <c r="O14" s="13"/>
      <c r="P14" s="17">
        <v>0</v>
      </c>
      <c r="Q14" s="17">
        <v>1</v>
      </c>
      <c r="R14" s="17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f>0.01665*10</f>
        <v>0.16650000000000001</v>
      </c>
      <c r="Y14">
        <v>0.10004410194509164</v>
      </c>
    </row>
    <row r="15" spans="1:25" ht="19.5" customHeight="1" x14ac:dyDescent="0.35">
      <c r="A15" s="70"/>
      <c r="B15" s="14" t="s">
        <v>22</v>
      </c>
      <c r="C15" s="6" t="s">
        <v>24</v>
      </c>
      <c r="D15" s="8" t="s">
        <v>26</v>
      </c>
      <c r="E15" s="12">
        <f t="shared" si="3"/>
        <v>10</v>
      </c>
      <c r="F15" s="16">
        <v>1</v>
      </c>
      <c r="G15" s="16" t="s">
        <v>17</v>
      </c>
      <c r="H15">
        <v>0</v>
      </c>
      <c r="I15" t="s">
        <v>10</v>
      </c>
      <c r="J15">
        <v>-1</v>
      </c>
      <c r="K15">
        <v>0</v>
      </c>
      <c r="L15">
        <v>0</v>
      </c>
      <c r="M15">
        <v>0</v>
      </c>
      <c r="N15">
        <v>0</v>
      </c>
      <c r="P15" s="17">
        <v>0</v>
      </c>
      <c r="Q15" s="17">
        <v>1</v>
      </c>
      <c r="R15" s="17">
        <v>1</v>
      </c>
      <c r="S15">
        <v>0</v>
      </c>
      <c r="T15">
        <v>0</v>
      </c>
      <c r="U15">
        <v>0</v>
      </c>
      <c r="V15">
        <f>0+0.003</f>
        <v>3.0000000000000001E-3</v>
      </c>
      <c r="W15">
        <v>0</v>
      </c>
      <c r="X15">
        <v>0</v>
      </c>
      <c r="Y15">
        <v>0</v>
      </c>
    </row>
    <row r="16" spans="1:25" ht="19.5" customHeight="1" x14ac:dyDescent="0.35">
      <c r="A16" s="70"/>
      <c r="B16" s="14" t="s">
        <v>12</v>
      </c>
      <c r="C16" s="6" t="s">
        <v>10</v>
      </c>
      <c r="D16" s="8" t="s">
        <v>27</v>
      </c>
      <c r="E16" s="12">
        <f t="shared" si="3"/>
        <v>11</v>
      </c>
      <c r="F16" s="16">
        <v>1</v>
      </c>
      <c r="G16" s="16" t="s">
        <v>18</v>
      </c>
      <c r="H16">
        <v>0</v>
      </c>
      <c r="I16" t="s">
        <v>10</v>
      </c>
      <c r="J16">
        <v>-1</v>
      </c>
      <c r="K16">
        <v>0</v>
      </c>
      <c r="L16">
        <v>0</v>
      </c>
      <c r="M16">
        <v>0</v>
      </c>
      <c r="N16" s="13">
        <v>0</v>
      </c>
      <c r="O16" s="13"/>
      <c r="P16" s="17">
        <v>0</v>
      </c>
      <c r="Q16" s="17">
        <v>1</v>
      </c>
      <c r="R16" s="17">
        <v>1</v>
      </c>
      <c r="S16">
        <v>0</v>
      </c>
      <c r="T16">
        <v>0</v>
      </c>
      <c r="U16">
        <v>0</v>
      </c>
      <c r="V16">
        <v>2.0855800000000001E-3</v>
      </c>
      <c r="W16">
        <v>0</v>
      </c>
      <c r="X16">
        <v>0</v>
      </c>
      <c r="Y16">
        <v>0</v>
      </c>
    </row>
    <row r="17" spans="1:25" ht="19.5" customHeight="1" x14ac:dyDescent="0.35">
      <c r="A17" s="70"/>
      <c r="B17" s="14" t="s">
        <v>13</v>
      </c>
      <c r="C17" s="6" t="s">
        <v>10</v>
      </c>
      <c r="D17" s="8" t="s">
        <v>28</v>
      </c>
      <c r="E17" s="12">
        <f t="shared" si="3"/>
        <v>12</v>
      </c>
      <c r="F17" s="16">
        <v>1</v>
      </c>
      <c r="G17" s="16" t="s">
        <v>19</v>
      </c>
      <c r="H17">
        <v>0</v>
      </c>
      <c r="I17" t="s">
        <v>10</v>
      </c>
      <c r="J17">
        <v>1</v>
      </c>
      <c r="K17">
        <v>0</v>
      </c>
      <c r="L17">
        <v>0</v>
      </c>
      <c r="M17">
        <v>0</v>
      </c>
      <c r="N17" s="13">
        <v>0</v>
      </c>
      <c r="O17" s="13"/>
      <c r="P17" s="17">
        <v>0</v>
      </c>
      <c r="Q17" s="17">
        <v>1</v>
      </c>
      <c r="R17" s="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9.5" customHeight="1" x14ac:dyDescent="0.35">
      <c r="A18" s="70"/>
      <c r="B18" s="14" t="s">
        <v>14</v>
      </c>
      <c r="C18" s="6" t="s">
        <v>10</v>
      </c>
      <c r="D18" s="58" t="s">
        <v>29</v>
      </c>
      <c r="E18" s="12">
        <f t="shared" si="3"/>
        <v>13</v>
      </c>
      <c r="F18" s="16">
        <v>1</v>
      </c>
      <c r="G18" s="16" t="s">
        <v>20</v>
      </c>
      <c r="H18">
        <v>0</v>
      </c>
      <c r="I18" t="s">
        <v>10</v>
      </c>
      <c r="J18">
        <v>0</v>
      </c>
      <c r="K18">
        <v>0</v>
      </c>
      <c r="L18">
        <v>0</v>
      </c>
      <c r="M18">
        <v>0</v>
      </c>
      <c r="N18" s="13">
        <v>0</v>
      </c>
      <c r="O18" s="13"/>
      <c r="P18" s="17">
        <v>0.2</v>
      </c>
      <c r="Q18" s="17">
        <v>1</v>
      </c>
      <c r="R18" s="17">
        <v>1</v>
      </c>
      <c r="S18">
        <v>0</v>
      </c>
      <c r="T18">
        <v>361.82973436935299</v>
      </c>
      <c r="U18">
        <v>5.0761000000000003</v>
      </c>
      <c r="V18">
        <v>0</v>
      </c>
      <c r="W18">
        <v>0</v>
      </c>
      <c r="X18">
        <v>0</v>
      </c>
      <c r="Y18">
        <v>0.1142691285834308</v>
      </c>
    </row>
    <row r="21" spans="1:25" ht="19.5" customHeight="1" x14ac:dyDescent="0.35">
      <c r="I21" s="15"/>
      <c r="J21" s="15"/>
      <c r="K21" s="15"/>
      <c r="L21" s="15"/>
      <c r="M21" s="15"/>
    </row>
  </sheetData>
  <mergeCells count="5">
    <mergeCell ref="B2:B5"/>
    <mergeCell ref="C2:C5"/>
    <mergeCell ref="D2:D5"/>
    <mergeCell ref="A6:A12"/>
    <mergeCell ref="A13:A18"/>
  </mergeCells>
  <pageMargins left="0.7" right="0.7" top="0.75" bottom="0.75" header="0.3" footer="0.3"/>
  <pageSetup paperSize="9" orientation="portrait" horizontalDpi="429496729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"/>
  <sheetViews>
    <sheetView workbookViewId="0">
      <pane xSplit="5" ySplit="5" topLeftCell="W15" activePane="bottomRight" state="frozen"/>
      <selection pane="topRight" activeCell="F1" sqref="F1"/>
      <selection pane="bottomLeft" activeCell="A12" sqref="A12"/>
      <selection pane="bottomRight" activeCell="Z14" sqref="Z14"/>
    </sheetView>
  </sheetViews>
  <sheetFormatPr defaultColWidth="22.54296875" defaultRowHeight="19.5" customHeight="1" x14ac:dyDescent="0.35"/>
  <cols>
    <col min="1" max="1" width="6.81640625" customWidth="1"/>
    <col min="2" max="2" width="18.1796875" style="5" customWidth="1"/>
    <col min="3" max="3" width="21.81640625" style="6" customWidth="1"/>
    <col min="4" max="4" width="22.54296875" style="58" customWidth="1"/>
    <col min="5" max="5" width="17.90625" style="12" customWidth="1"/>
    <col min="6" max="6" width="22.54296875" style="58" customWidth="1"/>
    <col min="7" max="7" width="23" style="58" customWidth="1"/>
    <col min="14" max="15" width="26.81640625" customWidth="1"/>
    <col min="19" max="19" width="33.36328125" customWidth="1"/>
    <col min="20" max="20" width="30.81640625" customWidth="1"/>
    <col min="21" max="21" width="27" customWidth="1"/>
  </cols>
  <sheetData>
    <row r="1" spans="1:25" ht="19.5" customHeight="1" x14ac:dyDescent="0.35">
      <c r="A1" s="2" t="s">
        <v>0</v>
      </c>
      <c r="B1" s="46"/>
      <c r="C1" s="46"/>
      <c r="D1" s="45"/>
      <c r="E1" s="3"/>
      <c r="F1" s="9" t="s">
        <v>55</v>
      </c>
      <c r="G1" s="9" t="s">
        <v>62</v>
      </c>
      <c r="H1" s="7" t="s">
        <v>31</v>
      </c>
      <c r="I1" s="7" t="s">
        <v>2</v>
      </c>
      <c r="J1" s="7" t="s">
        <v>4</v>
      </c>
      <c r="K1" s="7" t="s">
        <v>149</v>
      </c>
      <c r="L1" s="43" t="s">
        <v>3</v>
      </c>
      <c r="M1" s="43" t="s">
        <v>150</v>
      </c>
      <c r="N1" s="43" t="s">
        <v>32</v>
      </c>
      <c r="O1" s="43" t="s">
        <v>151</v>
      </c>
      <c r="P1" s="43" t="s">
        <v>33</v>
      </c>
      <c r="Q1" s="43" t="s">
        <v>34</v>
      </c>
      <c r="R1" s="43" t="s">
        <v>35</v>
      </c>
      <c r="S1" s="43" t="s">
        <v>36</v>
      </c>
      <c r="T1" s="43" t="s">
        <v>152</v>
      </c>
      <c r="U1" s="43" t="s">
        <v>153</v>
      </c>
      <c r="V1" s="43" t="s">
        <v>154</v>
      </c>
      <c r="W1" s="43" t="s">
        <v>155</v>
      </c>
      <c r="X1" s="43" t="s">
        <v>156</v>
      </c>
      <c r="Y1" s="43" t="s">
        <v>37</v>
      </c>
    </row>
    <row r="2" spans="1:25" s="7" customFormat="1" ht="19.5" customHeight="1" x14ac:dyDescent="0.35">
      <c r="B2" s="71" t="s">
        <v>5</v>
      </c>
      <c r="C2" s="72" t="s">
        <v>6</v>
      </c>
      <c r="D2" s="71" t="s">
        <v>7</v>
      </c>
      <c r="E2" s="43" t="s">
        <v>1</v>
      </c>
      <c r="F2" s="27" t="str">
        <f>F1</f>
        <v>Used (1 or 0)</v>
      </c>
      <c r="G2" s="27" t="str">
        <f t="shared" ref="G2:Y2" si="0">G1</f>
        <v>Unit tag</v>
      </c>
      <c r="H2" s="27" t="str">
        <f t="shared" si="0"/>
        <v>Yearly demand (kg fuel)</v>
      </c>
      <c r="I2" s="27" t="str">
        <f t="shared" si="0"/>
        <v>Produced from</v>
      </c>
      <c r="J2" s="27" t="str">
        <f t="shared" si="0"/>
        <v>El balance</v>
      </c>
      <c r="K2" s="27" t="str">
        <f t="shared" si="0"/>
        <v>Heat balance</v>
      </c>
      <c r="L2" s="27" t="str">
        <f t="shared" si="0"/>
        <v>H2 balance</v>
      </c>
      <c r="M2" s="27" t="str">
        <f t="shared" si="0"/>
        <v>Max Capacity</v>
      </c>
      <c r="N2" s="27" t="str">
        <f t="shared" si="0"/>
        <v>Fuel production rate (kg output/kg input)</v>
      </c>
      <c r="O2" s="27" t="str">
        <f t="shared" si="0"/>
        <v>Heat generated (kWh/output)</v>
      </c>
      <c r="P2" s="27" t="str">
        <f t="shared" si="0"/>
        <v>Load min (% of max capacity)</v>
      </c>
      <c r="Q2" s="27" t="str">
        <f t="shared" si="0"/>
        <v>Ramp up (% of capacity /h)</v>
      </c>
      <c r="R2" s="27" t="str">
        <f t="shared" si="0"/>
        <v>Ramp down (% of capacity /h)</v>
      </c>
      <c r="S2" s="27" t="str">
        <f t="shared" si="0"/>
        <v>Electrical consumption (kWh/output)</v>
      </c>
      <c r="T2" s="27" t="str">
        <f t="shared" si="0"/>
        <v>Investment (EUR/Capacity installed)</v>
      </c>
      <c r="U2" s="27" t="str">
        <f t="shared" si="0"/>
        <v>Fixed cost (EUR/Capacity installed/y)</v>
      </c>
      <c r="V2" s="27" t="str">
        <f t="shared" si="0"/>
        <v>Variable cost (EUR/output)</v>
      </c>
      <c r="W2" s="27" t="str">
        <f t="shared" si="0"/>
        <v>Fuel selling price (EUR/output)</v>
      </c>
      <c r="X2" s="27" t="str">
        <f t="shared" si="0"/>
        <v>Fuel buying price (EUR/output)</v>
      </c>
      <c r="Y2" s="27" t="str">
        <f t="shared" si="0"/>
        <v>Annuity factor</v>
      </c>
    </row>
    <row r="3" spans="1:25" s="7" customFormat="1" ht="20.5" customHeight="1" x14ac:dyDescent="0.35">
      <c r="B3" s="71"/>
      <c r="C3" s="72"/>
      <c r="D3" s="71"/>
      <c r="E3" s="43" t="s">
        <v>43</v>
      </c>
      <c r="F3" s="20" t="s">
        <v>148</v>
      </c>
      <c r="G3" s="20" t="s">
        <v>148</v>
      </c>
      <c r="H3" s="20" t="s">
        <v>148</v>
      </c>
      <c r="I3" s="20" t="s">
        <v>148</v>
      </c>
      <c r="J3" s="20" t="s">
        <v>148</v>
      </c>
      <c r="K3" s="20" t="s">
        <v>148</v>
      </c>
      <c r="L3" s="20" t="s">
        <v>148</v>
      </c>
      <c r="M3" s="20" t="s">
        <v>148</v>
      </c>
      <c r="N3" s="20">
        <v>2025</v>
      </c>
      <c r="O3" s="20">
        <v>2025</v>
      </c>
      <c r="P3" s="20">
        <v>2025</v>
      </c>
      <c r="Q3" s="20">
        <v>2025</v>
      </c>
      <c r="R3" s="20">
        <v>2025</v>
      </c>
      <c r="S3" s="20">
        <v>2025</v>
      </c>
      <c r="T3" s="20">
        <v>2025</v>
      </c>
      <c r="U3" s="20">
        <v>2025</v>
      </c>
      <c r="V3" s="20">
        <v>2025</v>
      </c>
      <c r="W3" s="20">
        <v>2025</v>
      </c>
      <c r="X3" s="20">
        <v>2025</v>
      </c>
      <c r="Y3" s="20">
        <v>2025</v>
      </c>
    </row>
    <row r="4" spans="1:25" s="7" customFormat="1" ht="19.5" customHeight="1" x14ac:dyDescent="0.35">
      <c r="B4" s="71"/>
      <c r="C4" s="72"/>
      <c r="D4" s="71"/>
      <c r="E4" s="43"/>
      <c r="F4" s="20" t="str">
        <f>F2&amp;F3</f>
        <v>Used (1 or 0)All</v>
      </c>
      <c r="G4" s="20" t="str">
        <f t="shared" ref="G4:U4" si="1">G2&amp;G3</f>
        <v>Unit tagAll</v>
      </c>
      <c r="H4" s="20" t="str">
        <f t="shared" si="1"/>
        <v>Yearly demand (kg fuel)All</v>
      </c>
      <c r="I4" s="20" t="str">
        <f t="shared" si="1"/>
        <v>Produced fromAll</v>
      </c>
      <c r="J4" s="20" t="str">
        <f t="shared" si="1"/>
        <v>El balanceAll</v>
      </c>
      <c r="K4" s="20" t="str">
        <f t="shared" si="1"/>
        <v>Heat balanceAll</v>
      </c>
      <c r="L4" s="20" t="str">
        <f t="shared" si="1"/>
        <v>H2 balanceAll</v>
      </c>
      <c r="M4" s="20" t="str">
        <f t="shared" si="1"/>
        <v>Max CapacityAll</v>
      </c>
      <c r="N4" s="20" t="str">
        <f t="shared" si="1"/>
        <v>Fuel production rate (kg output/kg input)2025</v>
      </c>
      <c r="O4" s="20" t="str">
        <f t="shared" si="1"/>
        <v>Heat generated (kWh/output)2025</v>
      </c>
      <c r="P4" s="20" t="str">
        <f t="shared" si="1"/>
        <v>Load min (% of max capacity)2025</v>
      </c>
      <c r="Q4" s="20" t="str">
        <f t="shared" si="1"/>
        <v>Ramp up (% of capacity /h)2025</v>
      </c>
      <c r="R4" s="20" t="str">
        <f t="shared" si="1"/>
        <v>Ramp down (% of capacity /h)2025</v>
      </c>
      <c r="S4" s="20" t="str">
        <f t="shared" si="1"/>
        <v>Electrical consumption (kWh/output)2025</v>
      </c>
      <c r="T4" s="20" t="str">
        <f t="shared" si="1"/>
        <v>Investment (EUR/Capacity installed)2025</v>
      </c>
      <c r="U4" s="20" t="str">
        <f t="shared" si="1"/>
        <v>Fixed cost (EUR/Capacity installed/y)2025</v>
      </c>
      <c r="V4" s="20" t="str">
        <f>V2&amp;V3</f>
        <v>Variable cost (EUR/output)2025</v>
      </c>
      <c r="W4" s="20" t="str">
        <f>W2&amp;W3</f>
        <v>Fuel selling price (EUR/output)2025</v>
      </c>
      <c r="X4" s="20" t="str">
        <f>X2&amp;X3</f>
        <v>Fuel buying price (EUR/output)2025</v>
      </c>
      <c r="Y4" s="20" t="str">
        <f>Y2&amp;Y3</f>
        <v>Annuity factor2025</v>
      </c>
    </row>
    <row r="5" spans="1:25" s="10" customFormat="1" ht="19.5" customHeight="1" x14ac:dyDescent="0.35">
      <c r="B5" s="71"/>
      <c r="C5" s="72"/>
      <c r="D5" s="71"/>
      <c r="E5" s="67" t="s">
        <v>8</v>
      </c>
      <c r="F5" s="10">
        <f t="shared" ref="F5:Y5" si="2">COLUMN(F2)-COLUMN($E$5)</f>
        <v>1</v>
      </c>
      <c r="G5" s="10">
        <f t="shared" si="2"/>
        <v>2</v>
      </c>
      <c r="H5" s="10">
        <f t="shared" si="2"/>
        <v>3</v>
      </c>
      <c r="I5" s="10">
        <f t="shared" si="2"/>
        <v>4</v>
      </c>
      <c r="J5" s="10">
        <f t="shared" si="2"/>
        <v>5</v>
      </c>
      <c r="K5" s="10">
        <f t="shared" si="2"/>
        <v>6</v>
      </c>
      <c r="L5" s="10">
        <f t="shared" si="2"/>
        <v>7</v>
      </c>
      <c r="M5" s="10">
        <f t="shared" si="2"/>
        <v>8</v>
      </c>
      <c r="N5" s="10">
        <f t="shared" si="2"/>
        <v>9</v>
      </c>
      <c r="P5" s="10">
        <f t="shared" si="2"/>
        <v>11</v>
      </c>
      <c r="Q5" s="10">
        <f t="shared" si="2"/>
        <v>12</v>
      </c>
      <c r="R5" s="10">
        <f t="shared" si="2"/>
        <v>13</v>
      </c>
      <c r="S5" s="10">
        <f t="shared" si="2"/>
        <v>14</v>
      </c>
      <c r="T5" s="10">
        <f t="shared" si="2"/>
        <v>15</v>
      </c>
      <c r="U5" s="10">
        <f t="shared" si="2"/>
        <v>16</v>
      </c>
      <c r="V5" s="10">
        <f t="shared" si="2"/>
        <v>17</v>
      </c>
      <c r="W5" s="10">
        <f t="shared" si="2"/>
        <v>18</v>
      </c>
      <c r="X5" s="10">
        <f t="shared" si="2"/>
        <v>19</v>
      </c>
      <c r="Y5" s="10">
        <f t="shared" si="2"/>
        <v>20</v>
      </c>
    </row>
    <row r="6" spans="1:25" ht="19.5" customHeight="1" x14ac:dyDescent="0.35">
      <c r="A6" s="70" t="s">
        <v>9</v>
      </c>
      <c r="B6" s="5" t="s">
        <v>56</v>
      </c>
      <c r="C6" s="6" t="s">
        <v>124</v>
      </c>
      <c r="D6" s="58" t="s">
        <v>88</v>
      </c>
      <c r="E6" s="12">
        <f t="shared" ref="E6:E18" si="3">ROW(D6)-ROW($E$5)</f>
        <v>1</v>
      </c>
      <c r="F6" s="16">
        <v>1</v>
      </c>
      <c r="G6" s="16" t="s">
        <v>87</v>
      </c>
      <c r="H6">
        <v>100000000</v>
      </c>
      <c r="I6" s="29" t="str">
        <f>B9</f>
        <v>Reactant3</v>
      </c>
      <c r="J6">
        <v>0</v>
      </c>
      <c r="K6">
        <v>0</v>
      </c>
      <c r="L6">
        <v>0</v>
      </c>
      <c r="M6">
        <v>0</v>
      </c>
      <c r="N6">
        <v>5.55</v>
      </c>
      <c r="P6" s="17">
        <v>0.4</v>
      </c>
      <c r="Q6" s="17">
        <v>1</v>
      </c>
      <c r="R6" s="17">
        <v>1</v>
      </c>
      <c r="S6">
        <v>0.38</v>
      </c>
      <c r="T6">
        <v>4192</v>
      </c>
      <c r="U6">
        <v>436</v>
      </c>
      <c r="V6">
        <v>0</v>
      </c>
      <c r="W6">
        <v>0</v>
      </c>
      <c r="X6">
        <v>0</v>
      </c>
      <c r="Y6">
        <v>0.12047788778229077</v>
      </c>
    </row>
    <row r="7" spans="1:25" ht="19.5" customHeight="1" x14ac:dyDescent="0.35">
      <c r="A7" s="70"/>
      <c r="B7" s="30" t="s">
        <v>74</v>
      </c>
      <c r="C7" s="6" t="str">
        <f>IF(H7&lt;&gt;0,"Min_demand","-")</f>
        <v>-</v>
      </c>
      <c r="D7" s="58" t="s">
        <v>78</v>
      </c>
      <c r="E7" s="12">
        <f t="shared" si="3"/>
        <v>2</v>
      </c>
      <c r="F7" s="16">
        <v>1</v>
      </c>
      <c r="G7" s="16" t="s">
        <v>11</v>
      </c>
      <c r="H7">
        <v>0</v>
      </c>
      <c r="I7" t="s">
        <v>10</v>
      </c>
      <c r="J7">
        <v>0</v>
      </c>
      <c r="K7">
        <v>0</v>
      </c>
      <c r="L7">
        <v>0</v>
      </c>
      <c r="M7">
        <v>0</v>
      </c>
      <c r="N7">
        <v>0</v>
      </c>
      <c r="P7" s="17">
        <v>0</v>
      </c>
      <c r="Q7" s="17">
        <v>1</v>
      </c>
      <c r="R7" s="1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9.5" customHeight="1" x14ac:dyDescent="0.35">
      <c r="A8" s="70"/>
      <c r="B8" s="5" t="s">
        <v>75</v>
      </c>
      <c r="C8" s="6" t="s">
        <v>10</v>
      </c>
      <c r="D8" s="58" t="s">
        <v>30</v>
      </c>
      <c r="E8" s="12">
        <f t="shared" si="3"/>
        <v>3</v>
      </c>
      <c r="F8" s="16">
        <v>1</v>
      </c>
      <c r="G8" s="16" t="s">
        <v>39</v>
      </c>
      <c r="H8">
        <v>0</v>
      </c>
      <c r="I8" s="29" t="str">
        <f>B7</f>
        <v>Reactant1</v>
      </c>
      <c r="J8">
        <v>0</v>
      </c>
      <c r="K8">
        <v>0</v>
      </c>
      <c r="L8">
        <v>1</v>
      </c>
      <c r="M8">
        <v>0</v>
      </c>
      <c r="N8">
        <v>0.11235000000000001</v>
      </c>
      <c r="P8" s="17">
        <v>0</v>
      </c>
      <c r="Q8" s="17">
        <v>1</v>
      </c>
      <c r="R8" s="17">
        <v>1</v>
      </c>
      <c r="S8">
        <f>51.5</f>
        <v>51.5</v>
      </c>
      <c r="T8">
        <v>56467</v>
      </c>
      <c r="U8">
        <v>1129</v>
      </c>
      <c r="V8">
        <v>0</v>
      </c>
      <c r="W8">
        <v>0</v>
      </c>
      <c r="X8">
        <v>0</v>
      </c>
      <c r="Y8">
        <v>0.12047788778229077</v>
      </c>
    </row>
    <row r="9" spans="1:25" ht="19.5" customHeight="1" x14ac:dyDescent="0.35">
      <c r="A9" s="70"/>
      <c r="B9" s="30" t="s">
        <v>76</v>
      </c>
      <c r="C9" s="6" t="str">
        <f>IF(H9&lt;&gt;0,"Min_demand","-")</f>
        <v>-</v>
      </c>
      <c r="D9" s="58" t="s">
        <v>83</v>
      </c>
      <c r="E9" s="12">
        <f t="shared" si="3"/>
        <v>4</v>
      </c>
      <c r="F9" s="16">
        <v>1</v>
      </c>
      <c r="G9" s="16" t="s">
        <v>84</v>
      </c>
      <c r="H9" s="13">
        <v>0</v>
      </c>
      <c r="I9" t="s">
        <v>10</v>
      </c>
      <c r="J9">
        <v>0</v>
      </c>
      <c r="K9">
        <v>0</v>
      </c>
      <c r="L9">
        <v>-1</v>
      </c>
      <c r="M9">
        <v>0</v>
      </c>
      <c r="N9" s="13">
        <v>0</v>
      </c>
      <c r="O9" s="13"/>
      <c r="P9" s="17">
        <v>0</v>
      </c>
      <c r="Q9" s="17">
        <v>1</v>
      </c>
      <c r="R9" s="17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</row>
    <row r="10" spans="1:25" ht="19.5" customHeight="1" x14ac:dyDescent="0.35">
      <c r="A10" s="70"/>
      <c r="B10" s="5" t="s">
        <v>12</v>
      </c>
      <c r="C10" s="6" t="str">
        <f>IF(H10&lt;&gt;0,"Min_demand","-")</f>
        <v>-</v>
      </c>
      <c r="D10" s="8" t="s">
        <v>129</v>
      </c>
      <c r="E10" s="12">
        <f t="shared" si="3"/>
        <v>5</v>
      </c>
      <c r="F10" s="16">
        <v>1</v>
      </c>
      <c r="G10" s="16" t="s">
        <v>71</v>
      </c>
      <c r="H10">
        <v>0</v>
      </c>
      <c r="I10" t="s">
        <v>10</v>
      </c>
      <c r="J10">
        <v>0</v>
      </c>
      <c r="K10">
        <v>0</v>
      </c>
      <c r="L10" s="40">
        <v>-1</v>
      </c>
      <c r="M10">
        <v>0</v>
      </c>
      <c r="N10" s="13">
        <v>0</v>
      </c>
      <c r="O10" s="13"/>
      <c r="P10" s="17">
        <v>0</v>
      </c>
      <c r="Q10" s="17">
        <v>1</v>
      </c>
      <c r="R10" s="17">
        <v>1</v>
      </c>
      <c r="S10">
        <v>0.94</v>
      </c>
      <c r="T10" s="54">
        <v>0</v>
      </c>
      <c r="U10">
        <v>0</v>
      </c>
      <c r="V10">
        <v>0</v>
      </c>
      <c r="W10">
        <v>0</v>
      </c>
      <c r="X10">
        <v>0</v>
      </c>
      <c r="Y10">
        <v>0.12047788778229077</v>
      </c>
    </row>
    <row r="11" spans="1:25" ht="19.5" customHeight="1" x14ac:dyDescent="0.35">
      <c r="A11" s="70"/>
      <c r="B11" s="5" t="s">
        <v>13</v>
      </c>
      <c r="C11" s="6" t="str">
        <f>IF(H11&lt;&gt;0,"Min_demand","-")</f>
        <v>-</v>
      </c>
      <c r="D11" s="8" t="s">
        <v>130</v>
      </c>
      <c r="E11" s="12">
        <f t="shared" si="3"/>
        <v>6</v>
      </c>
      <c r="F11" s="16">
        <v>1</v>
      </c>
      <c r="G11" s="16" t="s">
        <v>72</v>
      </c>
      <c r="H11">
        <v>0</v>
      </c>
      <c r="I11" t="s">
        <v>10</v>
      </c>
      <c r="J11">
        <v>0</v>
      </c>
      <c r="K11">
        <v>0</v>
      </c>
      <c r="L11" s="40">
        <v>1</v>
      </c>
      <c r="M11">
        <v>0</v>
      </c>
      <c r="N11" s="13">
        <v>0</v>
      </c>
      <c r="O11" s="13"/>
      <c r="P11" s="17">
        <v>0</v>
      </c>
      <c r="Q11" s="17">
        <v>1</v>
      </c>
      <c r="R11" s="17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</row>
    <row r="12" spans="1:25" ht="19.5" customHeight="1" x14ac:dyDescent="0.35">
      <c r="A12" s="70"/>
      <c r="B12" s="5" t="s">
        <v>14</v>
      </c>
      <c r="C12" s="6" t="s">
        <v>10</v>
      </c>
      <c r="D12" s="8" t="s">
        <v>128</v>
      </c>
      <c r="E12" s="12">
        <f t="shared" si="3"/>
        <v>7</v>
      </c>
      <c r="F12" s="16">
        <v>1</v>
      </c>
      <c r="G12" s="16" t="s">
        <v>73</v>
      </c>
      <c r="H12">
        <v>0</v>
      </c>
      <c r="I12" t="s">
        <v>10</v>
      </c>
      <c r="J12">
        <v>0</v>
      </c>
      <c r="K12">
        <v>0</v>
      </c>
      <c r="L12">
        <v>0</v>
      </c>
      <c r="M12">
        <v>0</v>
      </c>
      <c r="N12">
        <v>0</v>
      </c>
      <c r="P12" s="17">
        <v>0.09</v>
      </c>
      <c r="Q12" s="17">
        <v>1</v>
      </c>
      <c r="R12" s="17">
        <v>1</v>
      </c>
      <c r="S12">
        <v>0</v>
      </c>
      <c r="T12">
        <v>460.75542459148141</v>
      </c>
      <c r="U12">
        <v>0.99167600700525393</v>
      </c>
      <c r="V12">
        <v>0</v>
      </c>
      <c r="W12">
        <v>0</v>
      </c>
      <c r="X12">
        <v>0</v>
      </c>
      <c r="Y12">
        <v>0.11255735837293397</v>
      </c>
    </row>
    <row r="13" spans="1:25" ht="19.5" customHeight="1" x14ac:dyDescent="0.35">
      <c r="A13" s="70" t="s">
        <v>15</v>
      </c>
      <c r="B13" s="52" t="s">
        <v>125</v>
      </c>
      <c r="C13" s="6" t="str">
        <f>IF(H13&lt;&gt;0,"Min_demand","-")</f>
        <v>-</v>
      </c>
      <c r="D13" s="58" t="s">
        <v>126</v>
      </c>
      <c r="E13" s="12">
        <f t="shared" si="3"/>
        <v>8</v>
      </c>
      <c r="F13" s="16">
        <v>1</v>
      </c>
      <c r="G13" s="16" t="s">
        <v>127</v>
      </c>
      <c r="H13">
        <v>0</v>
      </c>
      <c r="I13" t="s">
        <v>10</v>
      </c>
      <c r="J13">
        <v>1</v>
      </c>
      <c r="K13">
        <v>0</v>
      </c>
      <c r="L13">
        <v>0</v>
      </c>
      <c r="M13">
        <v>0</v>
      </c>
      <c r="N13" s="13">
        <v>0</v>
      </c>
      <c r="O13" s="13"/>
      <c r="P13" s="17">
        <v>0</v>
      </c>
      <c r="Q13" s="17">
        <v>1</v>
      </c>
      <c r="R13" s="17">
        <v>1</v>
      </c>
      <c r="S13">
        <v>0</v>
      </c>
      <c r="T13">
        <v>550</v>
      </c>
      <c r="U13" s="53">
        <v>9.1</v>
      </c>
      <c r="V13">
        <v>0</v>
      </c>
      <c r="W13">
        <v>0</v>
      </c>
      <c r="X13">
        <v>0</v>
      </c>
      <c r="Y13">
        <v>0.11479416639431929</v>
      </c>
    </row>
    <row r="14" spans="1:25" ht="19.5" customHeight="1" x14ac:dyDescent="0.35">
      <c r="A14" s="70"/>
      <c r="B14" s="14" t="s">
        <v>21</v>
      </c>
      <c r="C14" s="6" t="s">
        <v>23</v>
      </c>
      <c r="D14" s="8" t="s">
        <v>25</v>
      </c>
      <c r="E14" s="12">
        <f t="shared" si="3"/>
        <v>9</v>
      </c>
      <c r="F14" s="16">
        <v>0</v>
      </c>
      <c r="G14" s="16" t="s">
        <v>16</v>
      </c>
      <c r="H14">
        <v>0</v>
      </c>
      <c r="I14" t="s">
        <v>10</v>
      </c>
      <c r="J14">
        <v>1</v>
      </c>
      <c r="K14">
        <v>0</v>
      </c>
      <c r="L14">
        <v>0</v>
      </c>
      <c r="M14">
        <v>0</v>
      </c>
      <c r="N14" s="13">
        <v>0</v>
      </c>
      <c r="O14" s="13"/>
      <c r="P14" s="17">
        <v>0</v>
      </c>
      <c r="Q14" s="17">
        <v>1</v>
      </c>
      <c r="R14" s="17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f>0.01665*10</f>
        <v>0.16650000000000001</v>
      </c>
      <c r="Y14">
        <v>0.11479416639431929</v>
      </c>
    </row>
    <row r="15" spans="1:25" ht="19.5" customHeight="1" x14ac:dyDescent="0.35">
      <c r="A15" s="70"/>
      <c r="B15" s="14" t="s">
        <v>22</v>
      </c>
      <c r="C15" s="6" t="s">
        <v>24</v>
      </c>
      <c r="D15" s="8" t="s">
        <v>26</v>
      </c>
      <c r="E15" s="12">
        <f t="shared" si="3"/>
        <v>10</v>
      </c>
      <c r="F15" s="16">
        <v>1</v>
      </c>
      <c r="G15" s="16" t="s">
        <v>17</v>
      </c>
      <c r="H15">
        <v>0</v>
      </c>
      <c r="I15" t="s">
        <v>10</v>
      </c>
      <c r="J15">
        <v>-1</v>
      </c>
      <c r="K15">
        <v>0</v>
      </c>
      <c r="L15">
        <v>0</v>
      </c>
      <c r="M15">
        <v>0</v>
      </c>
      <c r="N15">
        <v>0</v>
      </c>
      <c r="P15" s="17">
        <v>0</v>
      </c>
      <c r="Q15" s="17">
        <v>1</v>
      </c>
      <c r="R15" s="17">
        <v>1</v>
      </c>
      <c r="S15">
        <v>0</v>
      </c>
      <c r="T15">
        <v>0</v>
      </c>
      <c r="U15">
        <v>0</v>
      </c>
      <c r="V15">
        <f>0+0.003</f>
        <v>3.0000000000000001E-3</v>
      </c>
      <c r="W15">
        <v>0</v>
      </c>
      <c r="X15">
        <v>0</v>
      </c>
      <c r="Y15">
        <v>0</v>
      </c>
    </row>
    <row r="16" spans="1:25" ht="19.5" customHeight="1" x14ac:dyDescent="0.35">
      <c r="A16" s="70"/>
      <c r="B16" s="14" t="s">
        <v>12</v>
      </c>
      <c r="C16" s="6" t="s">
        <v>10</v>
      </c>
      <c r="D16" s="8" t="s">
        <v>27</v>
      </c>
      <c r="E16" s="12">
        <f t="shared" si="3"/>
        <v>11</v>
      </c>
      <c r="F16" s="16">
        <v>1</v>
      </c>
      <c r="G16" s="16" t="s">
        <v>18</v>
      </c>
      <c r="H16">
        <v>0</v>
      </c>
      <c r="I16" t="s">
        <v>10</v>
      </c>
      <c r="J16">
        <v>-1</v>
      </c>
      <c r="K16">
        <v>0</v>
      </c>
      <c r="L16">
        <v>0</v>
      </c>
      <c r="M16">
        <v>0</v>
      </c>
      <c r="N16" s="13">
        <v>0</v>
      </c>
      <c r="O16" s="13"/>
      <c r="P16" s="17">
        <v>0</v>
      </c>
      <c r="Q16" s="17">
        <v>1</v>
      </c>
      <c r="R16" s="17">
        <v>1</v>
      </c>
      <c r="S16">
        <v>0</v>
      </c>
      <c r="T16">
        <v>0</v>
      </c>
      <c r="U16">
        <v>0</v>
      </c>
      <c r="V16">
        <v>2.0855800000000001E-3</v>
      </c>
      <c r="W16">
        <v>0</v>
      </c>
      <c r="X16">
        <v>0</v>
      </c>
      <c r="Y16">
        <v>0</v>
      </c>
    </row>
    <row r="17" spans="1:25" ht="19.5" customHeight="1" x14ac:dyDescent="0.35">
      <c r="A17" s="70"/>
      <c r="B17" s="14" t="s">
        <v>13</v>
      </c>
      <c r="C17" s="6" t="s">
        <v>10</v>
      </c>
      <c r="D17" s="8" t="s">
        <v>28</v>
      </c>
      <c r="E17" s="12">
        <f t="shared" si="3"/>
        <v>12</v>
      </c>
      <c r="F17" s="16">
        <v>1</v>
      </c>
      <c r="G17" s="16" t="s">
        <v>19</v>
      </c>
      <c r="H17">
        <v>0</v>
      </c>
      <c r="I17" t="s">
        <v>10</v>
      </c>
      <c r="J17">
        <v>1</v>
      </c>
      <c r="K17">
        <v>0</v>
      </c>
      <c r="L17">
        <v>0</v>
      </c>
      <c r="M17">
        <v>0</v>
      </c>
      <c r="N17" s="13">
        <v>0</v>
      </c>
      <c r="O17" s="13"/>
      <c r="P17" s="17">
        <v>0</v>
      </c>
      <c r="Q17" s="17">
        <v>1</v>
      </c>
      <c r="R17" s="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9.5" customHeight="1" x14ac:dyDescent="0.35">
      <c r="A18" s="70"/>
      <c r="B18" s="14" t="s">
        <v>14</v>
      </c>
      <c r="C18" s="6" t="s">
        <v>10</v>
      </c>
      <c r="D18" s="58" t="s">
        <v>29</v>
      </c>
      <c r="E18" s="12">
        <f t="shared" si="3"/>
        <v>13</v>
      </c>
      <c r="F18" s="16">
        <v>1</v>
      </c>
      <c r="G18" s="16" t="s">
        <v>20</v>
      </c>
      <c r="H18">
        <v>0</v>
      </c>
      <c r="I18" t="s">
        <v>10</v>
      </c>
      <c r="J18">
        <v>0</v>
      </c>
      <c r="K18">
        <v>0</v>
      </c>
      <c r="L18">
        <v>0</v>
      </c>
      <c r="M18">
        <v>0</v>
      </c>
      <c r="N18" s="13">
        <v>0</v>
      </c>
      <c r="O18" s="13"/>
      <c r="P18" s="17">
        <v>0.2</v>
      </c>
      <c r="Q18" s="17">
        <v>1</v>
      </c>
      <c r="R18" s="17">
        <v>1</v>
      </c>
      <c r="S18">
        <v>0</v>
      </c>
      <c r="T18">
        <v>361.82973436935299</v>
      </c>
      <c r="U18">
        <v>5.0761000000000003</v>
      </c>
      <c r="V18">
        <v>0</v>
      </c>
      <c r="W18">
        <v>0</v>
      </c>
      <c r="X18">
        <v>0</v>
      </c>
      <c r="Y18">
        <v>0.12722179122366067</v>
      </c>
    </row>
    <row r="21" spans="1:25" ht="19.5" customHeight="1" x14ac:dyDescent="0.35">
      <c r="I21" s="15"/>
      <c r="J21" s="15"/>
      <c r="K21" s="15"/>
      <c r="L21" s="15"/>
      <c r="M21" s="15"/>
    </row>
  </sheetData>
  <mergeCells count="5">
    <mergeCell ref="B2:B5"/>
    <mergeCell ref="C2:C5"/>
    <mergeCell ref="D2:D5"/>
    <mergeCell ref="A6:A12"/>
    <mergeCell ref="A13:A18"/>
  </mergeCells>
  <pageMargins left="0.7" right="0.7" top="0.75" bottom="0.75" header="0.3" footer="0.3"/>
  <pageSetup paperSize="9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"/>
  <sheetViews>
    <sheetView workbookViewId="0">
      <pane xSplit="5" ySplit="5" topLeftCell="W6" activePane="bottomRight" state="frozen"/>
      <selection pane="topRight" activeCell="F1" sqref="F1"/>
      <selection pane="bottomLeft" activeCell="A12" sqref="A12"/>
      <selection pane="bottomRight" activeCell="W20" sqref="W20"/>
    </sheetView>
  </sheetViews>
  <sheetFormatPr defaultColWidth="22.54296875" defaultRowHeight="19.5" customHeight="1" x14ac:dyDescent="0.35"/>
  <cols>
    <col min="1" max="1" width="6.81640625" customWidth="1"/>
    <col min="2" max="2" width="18.1796875" style="5" customWidth="1"/>
    <col min="3" max="3" width="21.81640625" style="6" customWidth="1"/>
    <col min="4" max="4" width="22.54296875" style="58" customWidth="1"/>
    <col min="5" max="5" width="17.90625" style="12" customWidth="1"/>
    <col min="6" max="6" width="22.54296875" style="58" customWidth="1"/>
    <col min="7" max="7" width="23" style="58" customWidth="1"/>
    <col min="14" max="15" width="26.81640625" customWidth="1"/>
    <col min="19" max="19" width="33.36328125" customWidth="1"/>
    <col min="20" max="20" width="30.81640625" customWidth="1"/>
    <col min="21" max="21" width="27" customWidth="1"/>
  </cols>
  <sheetData>
    <row r="1" spans="1:25" ht="19.5" customHeight="1" x14ac:dyDescent="0.35">
      <c r="A1" s="2" t="s">
        <v>0</v>
      </c>
      <c r="B1" s="46"/>
      <c r="C1" s="46"/>
      <c r="D1" s="45"/>
      <c r="E1" s="3"/>
      <c r="F1" s="9" t="s">
        <v>55</v>
      </c>
      <c r="G1" s="9" t="s">
        <v>62</v>
      </c>
      <c r="H1" s="7" t="s">
        <v>31</v>
      </c>
      <c r="I1" s="7" t="s">
        <v>2</v>
      </c>
      <c r="J1" s="7" t="s">
        <v>4</v>
      </c>
      <c r="K1" s="7" t="s">
        <v>149</v>
      </c>
      <c r="L1" s="43" t="s">
        <v>3</v>
      </c>
      <c r="M1" s="43" t="s">
        <v>150</v>
      </c>
      <c r="N1" s="43" t="s">
        <v>32</v>
      </c>
      <c r="O1" s="43" t="s">
        <v>151</v>
      </c>
      <c r="P1" s="43" t="s">
        <v>33</v>
      </c>
      <c r="Q1" s="43" t="s">
        <v>34</v>
      </c>
      <c r="R1" s="43" t="s">
        <v>35</v>
      </c>
      <c r="S1" s="43" t="s">
        <v>36</v>
      </c>
      <c r="T1" s="43" t="s">
        <v>152</v>
      </c>
      <c r="U1" s="43" t="s">
        <v>153</v>
      </c>
      <c r="V1" s="43" t="s">
        <v>154</v>
      </c>
      <c r="W1" s="43" t="s">
        <v>155</v>
      </c>
      <c r="X1" s="43" t="s">
        <v>156</v>
      </c>
      <c r="Y1" s="43" t="s">
        <v>37</v>
      </c>
    </row>
    <row r="2" spans="1:25" s="7" customFormat="1" ht="19.5" customHeight="1" x14ac:dyDescent="0.35">
      <c r="B2" s="71" t="s">
        <v>5</v>
      </c>
      <c r="C2" s="72" t="s">
        <v>6</v>
      </c>
      <c r="D2" s="71" t="s">
        <v>7</v>
      </c>
      <c r="E2" s="43" t="s">
        <v>1</v>
      </c>
      <c r="F2" s="27" t="str">
        <f>F1</f>
        <v>Used (1 or 0)</v>
      </c>
      <c r="G2" s="27" t="str">
        <f t="shared" ref="G2:Y2" si="0">G1</f>
        <v>Unit tag</v>
      </c>
      <c r="H2" s="27" t="str">
        <f t="shared" si="0"/>
        <v>Yearly demand (kg fuel)</v>
      </c>
      <c r="I2" s="27" t="str">
        <f t="shared" si="0"/>
        <v>Produced from</v>
      </c>
      <c r="J2" s="27" t="str">
        <f t="shared" si="0"/>
        <v>El balance</v>
      </c>
      <c r="K2" s="27" t="str">
        <f t="shared" si="0"/>
        <v>Heat balance</v>
      </c>
      <c r="L2" s="27" t="str">
        <f t="shared" si="0"/>
        <v>H2 balance</v>
      </c>
      <c r="M2" s="27" t="str">
        <f t="shared" si="0"/>
        <v>Max Capacity</v>
      </c>
      <c r="N2" s="27" t="str">
        <f t="shared" si="0"/>
        <v>Fuel production rate (kg output/kg input)</v>
      </c>
      <c r="O2" s="27" t="str">
        <f t="shared" si="0"/>
        <v>Heat generated (kWh/output)</v>
      </c>
      <c r="P2" s="27" t="str">
        <f t="shared" si="0"/>
        <v>Load min (% of max capacity)</v>
      </c>
      <c r="Q2" s="27" t="str">
        <f t="shared" si="0"/>
        <v>Ramp up (% of capacity /h)</v>
      </c>
      <c r="R2" s="27" t="str">
        <f t="shared" si="0"/>
        <v>Ramp down (% of capacity /h)</v>
      </c>
      <c r="S2" s="27" t="str">
        <f t="shared" si="0"/>
        <v>Electrical consumption (kWh/output)</v>
      </c>
      <c r="T2" s="27" t="str">
        <f t="shared" si="0"/>
        <v>Investment (EUR/Capacity installed)</v>
      </c>
      <c r="U2" s="27" t="str">
        <f t="shared" si="0"/>
        <v>Fixed cost (EUR/Capacity installed/y)</v>
      </c>
      <c r="V2" s="27" t="str">
        <f t="shared" si="0"/>
        <v>Variable cost (EUR/output)</v>
      </c>
      <c r="W2" s="27" t="str">
        <f t="shared" si="0"/>
        <v>Fuel selling price (EUR/output)</v>
      </c>
      <c r="X2" s="27" t="str">
        <f t="shared" si="0"/>
        <v>Fuel buying price (EUR/output)</v>
      </c>
      <c r="Y2" s="27" t="str">
        <f t="shared" si="0"/>
        <v>Annuity factor</v>
      </c>
    </row>
    <row r="3" spans="1:25" s="7" customFormat="1" ht="20.5" customHeight="1" x14ac:dyDescent="0.35">
      <c r="B3" s="71"/>
      <c r="C3" s="72"/>
      <c r="D3" s="71"/>
      <c r="E3" s="43" t="s">
        <v>43</v>
      </c>
      <c r="F3" s="20" t="s">
        <v>148</v>
      </c>
      <c r="G3" s="20" t="s">
        <v>148</v>
      </c>
      <c r="H3" s="20" t="s">
        <v>148</v>
      </c>
      <c r="I3" s="20" t="s">
        <v>148</v>
      </c>
      <c r="J3" s="20" t="s">
        <v>148</v>
      </c>
      <c r="K3" s="20" t="s">
        <v>148</v>
      </c>
      <c r="L3" s="20" t="s">
        <v>148</v>
      </c>
      <c r="M3" s="20" t="s">
        <v>148</v>
      </c>
      <c r="N3" s="20">
        <v>2025</v>
      </c>
      <c r="O3" s="20">
        <v>2025</v>
      </c>
      <c r="P3" s="20">
        <v>2025</v>
      </c>
      <c r="Q3" s="20">
        <v>2025</v>
      </c>
      <c r="R3" s="20">
        <v>2025</v>
      </c>
      <c r="S3" s="20">
        <v>2025</v>
      </c>
      <c r="T3" s="20">
        <v>2025</v>
      </c>
      <c r="U3" s="20">
        <v>2025</v>
      </c>
      <c r="V3" s="20">
        <v>2025</v>
      </c>
      <c r="W3" s="20">
        <v>2025</v>
      </c>
      <c r="X3" s="20">
        <v>2025</v>
      </c>
      <c r="Y3" s="20">
        <v>2025</v>
      </c>
    </row>
    <row r="4" spans="1:25" s="7" customFormat="1" ht="19.5" customHeight="1" x14ac:dyDescent="0.35">
      <c r="B4" s="71"/>
      <c r="C4" s="72"/>
      <c r="D4" s="71"/>
      <c r="E4" s="43"/>
      <c r="F4" s="20" t="str">
        <f>F2&amp;F3</f>
        <v>Used (1 or 0)All</v>
      </c>
      <c r="G4" s="20" t="str">
        <f t="shared" ref="G4:U4" si="1">G2&amp;G3</f>
        <v>Unit tagAll</v>
      </c>
      <c r="H4" s="20" t="str">
        <f t="shared" si="1"/>
        <v>Yearly demand (kg fuel)All</v>
      </c>
      <c r="I4" s="20" t="str">
        <f t="shared" si="1"/>
        <v>Produced fromAll</v>
      </c>
      <c r="J4" s="20" t="str">
        <f t="shared" si="1"/>
        <v>El balanceAll</v>
      </c>
      <c r="K4" s="20" t="str">
        <f t="shared" si="1"/>
        <v>Heat balanceAll</v>
      </c>
      <c r="L4" s="20" t="str">
        <f t="shared" si="1"/>
        <v>H2 balanceAll</v>
      </c>
      <c r="M4" s="20" t="str">
        <f t="shared" si="1"/>
        <v>Max CapacityAll</v>
      </c>
      <c r="N4" s="20" t="str">
        <f t="shared" si="1"/>
        <v>Fuel production rate (kg output/kg input)2025</v>
      </c>
      <c r="O4" s="20" t="str">
        <f t="shared" si="1"/>
        <v>Heat generated (kWh/output)2025</v>
      </c>
      <c r="P4" s="20" t="str">
        <f t="shared" si="1"/>
        <v>Load min (% of max capacity)2025</v>
      </c>
      <c r="Q4" s="20" t="str">
        <f t="shared" si="1"/>
        <v>Ramp up (% of capacity /h)2025</v>
      </c>
      <c r="R4" s="20" t="str">
        <f t="shared" si="1"/>
        <v>Ramp down (% of capacity /h)2025</v>
      </c>
      <c r="S4" s="20" t="str">
        <f t="shared" si="1"/>
        <v>Electrical consumption (kWh/output)2025</v>
      </c>
      <c r="T4" s="20" t="str">
        <f t="shared" si="1"/>
        <v>Investment (EUR/Capacity installed)2025</v>
      </c>
      <c r="U4" s="20" t="str">
        <f t="shared" si="1"/>
        <v>Fixed cost (EUR/Capacity installed/y)2025</v>
      </c>
      <c r="V4" s="20" t="str">
        <f>V2&amp;V3</f>
        <v>Variable cost (EUR/output)2025</v>
      </c>
      <c r="W4" s="20" t="str">
        <f>W2&amp;W3</f>
        <v>Fuel selling price (EUR/output)2025</v>
      </c>
      <c r="X4" s="20" t="str">
        <f>X2&amp;X3</f>
        <v>Fuel buying price (EUR/output)2025</v>
      </c>
      <c r="Y4" s="20" t="str">
        <f>Y2&amp;Y3</f>
        <v>Annuity factor2025</v>
      </c>
    </row>
    <row r="5" spans="1:25" s="10" customFormat="1" ht="19.5" customHeight="1" x14ac:dyDescent="0.35">
      <c r="B5" s="71"/>
      <c r="C5" s="72"/>
      <c r="D5" s="71"/>
      <c r="E5" s="67" t="s">
        <v>8</v>
      </c>
      <c r="F5" s="10">
        <f t="shared" ref="F5:Y5" si="2">COLUMN(F2)-COLUMN($E$5)</f>
        <v>1</v>
      </c>
      <c r="G5" s="10">
        <f t="shared" si="2"/>
        <v>2</v>
      </c>
      <c r="H5" s="10">
        <f t="shared" si="2"/>
        <v>3</v>
      </c>
      <c r="I5" s="10">
        <f t="shared" si="2"/>
        <v>4</v>
      </c>
      <c r="J5" s="10">
        <f t="shared" si="2"/>
        <v>5</v>
      </c>
      <c r="K5" s="10">
        <f t="shared" si="2"/>
        <v>6</v>
      </c>
      <c r="L5" s="10">
        <f t="shared" si="2"/>
        <v>7</v>
      </c>
      <c r="M5" s="10">
        <f t="shared" si="2"/>
        <v>8</v>
      </c>
      <c r="N5" s="10">
        <f t="shared" si="2"/>
        <v>9</v>
      </c>
      <c r="P5" s="10">
        <f t="shared" si="2"/>
        <v>11</v>
      </c>
      <c r="Q5" s="10">
        <f t="shared" si="2"/>
        <v>12</v>
      </c>
      <c r="R5" s="10">
        <f t="shared" si="2"/>
        <v>13</v>
      </c>
      <c r="S5" s="10">
        <f t="shared" si="2"/>
        <v>14</v>
      </c>
      <c r="T5" s="10">
        <f t="shared" si="2"/>
        <v>15</v>
      </c>
      <c r="U5" s="10">
        <f t="shared" si="2"/>
        <v>16</v>
      </c>
      <c r="V5" s="10">
        <f t="shared" si="2"/>
        <v>17</v>
      </c>
      <c r="W5" s="10">
        <f t="shared" si="2"/>
        <v>18</v>
      </c>
      <c r="X5" s="10">
        <f t="shared" si="2"/>
        <v>19</v>
      </c>
      <c r="Y5" s="10">
        <f t="shared" si="2"/>
        <v>20</v>
      </c>
    </row>
    <row r="6" spans="1:25" ht="19.5" customHeight="1" x14ac:dyDescent="0.35">
      <c r="A6" s="70" t="s">
        <v>9</v>
      </c>
      <c r="B6" s="5" t="s">
        <v>56</v>
      </c>
      <c r="C6" s="6" t="s">
        <v>124</v>
      </c>
      <c r="D6" s="58" t="s">
        <v>88</v>
      </c>
      <c r="E6" s="12">
        <f t="shared" ref="E6:E18" si="3">ROW(D6)-ROW($E$5)</f>
        <v>1</v>
      </c>
      <c r="F6" s="16">
        <v>1</v>
      </c>
      <c r="G6" s="16" t="s">
        <v>87</v>
      </c>
      <c r="H6">
        <v>100000000</v>
      </c>
      <c r="I6" s="29" t="str">
        <f>B9</f>
        <v>Reactant3</v>
      </c>
      <c r="J6">
        <v>0</v>
      </c>
      <c r="K6">
        <v>0</v>
      </c>
      <c r="L6">
        <v>0</v>
      </c>
      <c r="M6">
        <v>0</v>
      </c>
      <c r="N6">
        <v>5.55</v>
      </c>
      <c r="P6" s="17">
        <v>0.4</v>
      </c>
      <c r="Q6" s="17">
        <v>1</v>
      </c>
      <c r="R6" s="17">
        <v>1</v>
      </c>
      <c r="S6">
        <v>0.38</v>
      </c>
      <c r="T6">
        <v>4192</v>
      </c>
      <c r="U6">
        <v>436</v>
      </c>
      <c r="V6">
        <v>0</v>
      </c>
      <c r="W6">
        <v>0</v>
      </c>
      <c r="X6">
        <v>0</v>
      </c>
      <c r="Y6">
        <v>0.13462840777915291</v>
      </c>
    </row>
    <row r="7" spans="1:25" ht="19.5" customHeight="1" x14ac:dyDescent="0.35">
      <c r="A7" s="70"/>
      <c r="B7" s="30" t="s">
        <v>74</v>
      </c>
      <c r="C7" s="6" t="str">
        <f>IF(H7&lt;&gt;0,"Min_demand","-")</f>
        <v>-</v>
      </c>
      <c r="D7" s="58" t="s">
        <v>78</v>
      </c>
      <c r="E7" s="12">
        <f t="shared" si="3"/>
        <v>2</v>
      </c>
      <c r="F7" s="16">
        <v>1</v>
      </c>
      <c r="G7" s="16" t="s">
        <v>11</v>
      </c>
      <c r="H7">
        <v>0</v>
      </c>
      <c r="I7" t="s">
        <v>10</v>
      </c>
      <c r="J7">
        <v>0</v>
      </c>
      <c r="K7">
        <v>0</v>
      </c>
      <c r="L7">
        <v>0</v>
      </c>
      <c r="M7">
        <v>0</v>
      </c>
      <c r="N7">
        <v>0</v>
      </c>
      <c r="P7" s="17">
        <v>0</v>
      </c>
      <c r="Q7" s="17">
        <v>1</v>
      </c>
      <c r="R7" s="1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9.5" customHeight="1" x14ac:dyDescent="0.35">
      <c r="A8" s="70"/>
      <c r="B8" s="5" t="s">
        <v>75</v>
      </c>
      <c r="C8" s="6" t="s">
        <v>10</v>
      </c>
      <c r="D8" s="58" t="s">
        <v>30</v>
      </c>
      <c r="E8" s="12">
        <f t="shared" si="3"/>
        <v>3</v>
      </c>
      <c r="F8" s="16">
        <v>1</v>
      </c>
      <c r="G8" s="16" t="s">
        <v>39</v>
      </c>
      <c r="H8">
        <v>0</v>
      </c>
      <c r="I8" s="29" t="str">
        <f>B7</f>
        <v>Reactant1</v>
      </c>
      <c r="J8">
        <v>0</v>
      </c>
      <c r="K8">
        <v>0</v>
      </c>
      <c r="L8">
        <v>1</v>
      </c>
      <c r="M8">
        <v>0</v>
      </c>
      <c r="N8">
        <v>0.11235000000000001</v>
      </c>
      <c r="P8" s="17">
        <v>0</v>
      </c>
      <c r="Q8" s="17">
        <v>1</v>
      </c>
      <c r="R8" s="17">
        <v>1</v>
      </c>
      <c r="S8">
        <f>51.5</f>
        <v>51.5</v>
      </c>
      <c r="T8">
        <v>56467</v>
      </c>
      <c r="U8">
        <v>1129</v>
      </c>
      <c r="V8">
        <v>0</v>
      </c>
      <c r="W8">
        <v>0</v>
      </c>
      <c r="X8">
        <v>0</v>
      </c>
      <c r="Y8">
        <v>0.13462840777915291</v>
      </c>
    </row>
    <row r="9" spans="1:25" ht="19.5" customHeight="1" x14ac:dyDescent="0.35">
      <c r="A9" s="70"/>
      <c r="B9" s="30" t="s">
        <v>76</v>
      </c>
      <c r="C9" s="6" t="str">
        <f>IF(H9&lt;&gt;0,"Min_demand","-")</f>
        <v>-</v>
      </c>
      <c r="D9" s="58" t="s">
        <v>83</v>
      </c>
      <c r="E9" s="12">
        <f t="shared" si="3"/>
        <v>4</v>
      </c>
      <c r="F9" s="16">
        <v>1</v>
      </c>
      <c r="G9" s="16" t="s">
        <v>84</v>
      </c>
      <c r="H9" s="13">
        <v>0</v>
      </c>
      <c r="I9" t="s">
        <v>10</v>
      </c>
      <c r="J9">
        <v>0</v>
      </c>
      <c r="K9">
        <v>0</v>
      </c>
      <c r="L9">
        <v>-1</v>
      </c>
      <c r="M9">
        <v>0</v>
      </c>
      <c r="N9" s="13">
        <v>0</v>
      </c>
      <c r="O9" s="13"/>
      <c r="P9" s="17">
        <v>0</v>
      </c>
      <c r="Q9" s="17">
        <v>1</v>
      </c>
      <c r="R9" s="17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</row>
    <row r="10" spans="1:25" ht="19.5" customHeight="1" x14ac:dyDescent="0.35">
      <c r="A10" s="70"/>
      <c r="B10" s="5" t="s">
        <v>12</v>
      </c>
      <c r="C10" s="6" t="str">
        <f>IF(H10&lt;&gt;0,"Min_demand","-")</f>
        <v>-</v>
      </c>
      <c r="D10" s="8" t="s">
        <v>129</v>
      </c>
      <c r="E10" s="12">
        <f t="shared" si="3"/>
        <v>5</v>
      </c>
      <c r="F10" s="16">
        <v>1</v>
      </c>
      <c r="G10" s="16" t="s">
        <v>71</v>
      </c>
      <c r="H10">
        <v>0</v>
      </c>
      <c r="I10" t="s">
        <v>10</v>
      </c>
      <c r="J10">
        <v>0</v>
      </c>
      <c r="K10">
        <v>0</v>
      </c>
      <c r="L10" s="40">
        <v>-1</v>
      </c>
      <c r="M10">
        <v>0</v>
      </c>
      <c r="N10" s="13">
        <v>0</v>
      </c>
      <c r="O10" s="13"/>
      <c r="P10" s="17">
        <v>0</v>
      </c>
      <c r="Q10" s="17">
        <v>1</v>
      </c>
      <c r="R10" s="17">
        <v>1</v>
      </c>
      <c r="S10">
        <v>0.94</v>
      </c>
      <c r="T10" s="54">
        <v>0</v>
      </c>
      <c r="U10">
        <v>0</v>
      </c>
      <c r="V10">
        <v>0</v>
      </c>
      <c r="W10">
        <v>0</v>
      </c>
      <c r="X10">
        <v>0</v>
      </c>
      <c r="Y10">
        <v>0.13462840777915291</v>
      </c>
    </row>
    <row r="11" spans="1:25" ht="19.5" customHeight="1" x14ac:dyDescent="0.35">
      <c r="A11" s="70"/>
      <c r="B11" s="5" t="s">
        <v>13</v>
      </c>
      <c r="C11" s="6" t="str">
        <f>IF(H11&lt;&gt;0,"Min_demand","-")</f>
        <v>-</v>
      </c>
      <c r="D11" s="8" t="s">
        <v>130</v>
      </c>
      <c r="E11" s="12">
        <f t="shared" si="3"/>
        <v>6</v>
      </c>
      <c r="F11" s="16">
        <v>1</v>
      </c>
      <c r="G11" s="16" t="s">
        <v>72</v>
      </c>
      <c r="H11">
        <v>0</v>
      </c>
      <c r="I11" t="s">
        <v>10</v>
      </c>
      <c r="J11">
        <v>0</v>
      </c>
      <c r="K11">
        <v>0</v>
      </c>
      <c r="L11" s="40">
        <v>1</v>
      </c>
      <c r="M11">
        <v>0</v>
      </c>
      <c r="N11" s="13">
        <v>0</v>
      </c>
      <c r="O11" s="13"/>
      <c r="P11" s="17">
        <v>0</v>
      </c>
      <c r="Q11" s="17">
        <v>1</v>
      </c>
      <c r="R11" s="17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</row>
    <row r="12" spans="1:25" ht="19.5" customHeight="1" x14ac:dyDescent="0.35">
      <c r="A12" s="70"/>
      <c r="B12" s="5" t="s">
        <v>14</v>
      </c>
      <c r="C12" s="6" t="s">
        <v>10</v>
      </c>
      <c r="D12" s="8" t="s">
        <v>128</v>
      </c>
      <c r="E12" s="12">
        <f t="shared" si="3"/>
        <v>7</v>
      </c>
      <c r="F12" s="16">
        <v>1</v>
      </c>
      <c r="G12" s="16" t="s">
        <v>73</v>
      </c>
      <c r="H12">
        <v>0</v>
      </c>
      <c r="I12" t="s">
        <v>10</v>
      </c>
      <c r="J12">
        <v>0</v>
      </c>
      <c r="K12">
        <v>0</v>
      </c>
      <c r="L12">
        <v>0</v>
      </c>
      <c r="M12">
        <v>0</v>
      </c>
      <c r="N12">
        <v>0</v>
      </c>
      <c r="P12" s="17">
        <v>0.09</v>
      </c>
      <c r="Q12" s="17">
        <v>1</v>
      </c>
      <c r="R12" s="17">
        <v>1</v>
      </c>
      <c r="S12">
        <v>0</v>
      </c>
      <c r="T12">
        <v>460.75542459148141</v>
      </c>
      <c r="U12">
        <v>0.99167600700525393</v>
      </c>
      <c r="V12">
        <v>0</v>
      </c>
      <c r="W12">
        <v>0</v>
      </c>
      <c r="X12">
        <v>0</v>
      </c>
      <c r="Y12">
        <v>0.12831103483051834</v>
      </c>
    </row>
    <row r="13" spans="1:25" ht="19.5" customHeight="1" x14ac:dyDescent="0.35">
      <c r="A13" s="70" t="s">
        <v>15</v>
      </c>
      <c r="B13" s="52" t="s">
        <v>125</v>
      </c>
      <c r="C13" s="6" t="str">
        <f>IF(H13&lt;&gt;0,"Min_demand","-")</f>
        <v>-</v>
      </c>
      <c r="D13" s="58" t="s">
        <v>126</v>
      </c>
      <c r="E13" s="12">
        <f t="shared" si="3"/>
        <v>8</v>
      </c>
      <c r="F13" s="16">
        <v>1</v>
      </c>
      <c r="G13" s="16" t="s">
        <v>127</v>
      </c>
      <c r="H13">
        <v>0</v>
      </c>
      <c r="I13" t="s">
        <v>10</v>
      </c>
      <c r="J13">
        <v>1</v>
      </c>
      <c r="K13">
        <v>0</v>
      </c>
      <c r="L13">
        <v>0</v>
      </c>
      <c r="M13">
        <v>0</v>
      </c>
      <c r="N13" s="13">
        <v>0</v>
      </c>
      <c r="O13" s="13"/>
      <c r="P13" s="17">
        <v>0</v>
      </c>
      <c r="Q13" s="17">
        <v>1</v>
      </c>
      <c r="R13" s="17">
        <v>1</v>
      </c>
      <c r="S13">
        <v>0</v>
      </c>
      <c r="T13">
        <v>550</v>
      </c>
      <c r="U13" s="53">
        <v>9.1</v>
      </c>
      <c r="V13">
        <v>0</v>
      </c>
      <c r="W13">
        <v>0</v>
      </c>
      <c r="X13">
        <v>0</v>
      </c>
      <c r="Y13">
        <v>0.12991801002201869</v>
      </c>
    </row>
    <row r="14" spans="1:25" ht="19.5" customHeight="1" x14ac:dyDescent="0.35">
      <c r="A14" s="70"/>
      <c r="B14" s="14" t="s">
        <v>21</v>
      </c>
      <c r="C14" s="6" t="s">
        <v>23</v>
      </c>
      <c r="D14" s="8" t="s">
        <v>25</v>
      </c>
      <c r="E14" s="12">
        <f t="shared" si="3"/>
        <v>9</v>
      </c>
      <c r="F14" s="16">
        <v>0</v>
      </c>
      <c r="G14" s="16" t="s">
        <v>16</v>
      </c>
      <c r="H14">
        <v>0</v>
      </c>
      <c r="I14" t="s">
        <v>10</v>
      </c>
      <c r="J14">
        <v>1</v>
      </c>
      <c r="K14">
        <v>0</v>
      </c>
      <c r="L14">
        <v>0</v>
      </c>
      <c r="M14">
        <v>0</v>
      </c>
      <c r="N14" s="13">
        <v>0</v>
      </c>
      <c r="O14" s="13"/>
      <c r="P14" s="17">
        <v>0</v>
      </c>
      <c r="Q14" s="17">
        <v>1</v>
      </c>
      <c r="R14" s="17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f>0.01665*10</f>
        <v>0.16650000000000001</v>
      </c>
      <c r="Y14">
        <v>0.12991801002201869</v>
      </c>
    </row>
    <row r="15" spans="1:25" ht="19.5" customHeight="1" x14ac:dyDescent="0.35">
      <c r="A15" s="70"/>
      <c r="B15" s="14" t="s">
        <v>22</v>
      </c>
      <c r="C15" s="6" t="s">
        <v>24</v>
      </c>
      <c r="D15" s="8" t="s">
        <v>26</v>
      </c>
      <c r="E15" s="12">
        <f t="shared" si="3"/>
        <v>10</v>
      </c>
      <c r="F15" s="16">
        <v>1</v>
      </c>
      <c r="G15" s="16" t="s">
        <v>17</v>
      </c>
      <c r="H15">
        <v>0</v>
      </c>
      <c r="I15" t="s">
        <v>10</v>
      </c>
      <c r="J15">
        <v>-1</v>
      </c>
      <c r="K15">
        <v>0</v>
      </c>
      <c r="L15">
        <v>0</v>
      </c>
      <c r="M15">
        <v>0</v>
      </c>
      <c r="N15">
        <v>0</v>
      </c>
      <c r="P15" s="17">
        <v>0</v>
      </c>
      <c r="Q15" s="17">
        <v>1</v>
      </c>
      <c r="R15" s="17">
        <v>1</v>
      </c>
      <c r="S15">
        <v>0</v>
      </c>
      <c r="T15">
        <v>0</v>
      </c>
      <c r="U15">
        <v>0</v>
      </c>
      <c r="V15">
        <f>0+0.003</f>
        <v>3.0000000000000001E-3</v>
      </c>
      <c r="W15">
        <v>0</v>
      </c>
      <c r="X15">
        <v>0</v>
      </c>
      <c r="Y15">
        <v>0</v>
      </c>
    </row>
    <row r="16" spans="1:25" ht="19.5" customHeight="1" x14ac:dyDescent="0.35">
      <c r="A16" s="70"/>
      <c r="B16" s="14" t="s">
        <v>12</v>
      </c>
      <c r="C16" s="6" t="s">
        <v>10</v>
      </c>
      <c r="D16" s="8" t="s">
        <v>27</v>
      </c>
      <c r="E16" s="12">
        <f t="shared" si="3"/>
        <v>11</v>
      </c>
      <c r="F16" s="16">
        <v>1</v>
      </c>
      <c r="G16" s="16" t="s">
        <v>18</v>
      </c>
      <c r="H16">
        <v>0</v>
      </c>
      <c r="I16" t="s">
        <v>10</v>
      </c>
      <c r="J16">
        <v>-1</v>
      </c>
      <c r="K16">
        <v>0</v>
      </c>
      <c r="L16">
        <v>0</v>
      </c>
      <c r="M16">
        <v>0</v>
      </c>
      <c r="N16" s="13">
        <v>0</v>
      </c>
      <c r="O16" s="13"/>
      <c r="P16" s="17">
        <v>0</v>
      </c>
      <c r="Q16" s="17">
        <v>1</v>
      </c>
      <c r="R16" s="17">
        <v>1</v>
      </c>
      <c r="S16">
        <v>0</v>
      </c>
      <c r="T16">
        <v>0</v>
      </c>
      <c r="U16">
        <v>0</v>
      </c>
      <c r="V16">
        <v>2.0855800000000001E-3</v>
      </c>
      <c r="W16">
        <v>0</v>
      </c>
      <c r="X16">
        <v>0</v>
      </c>
      <c r="Y16">
        <v>0</v>
      </c>
    </row>
    <row r="17" spans="1:25" ht="19.5" customHeight="1" x14ac:dyDescent="0.35">
      <c r="A17" s="70"/>
      <c r="B17" s="14" t="s">
        <v>13</v>
      </c>
      <c r="C17" s="6" t="s">
        <v>10</v>
      </c>
      <c r="D17" s="8" t="s">
        <v>28</v>
      </c>
      <c r="E17" s="12">
        <f t="shared" si="3"/>
        <v>12</v>
      </c>
      <c r="F17" s="16">
        <v>1</v>
      </c>
      <c r="G17" s="16" t="s">
        <v>19</v>
      </c>
      <c r="H17">
        <v>0</v>
      </c>
      <c r="I17" t="s">
        <v>10</v>
      </c>
      <c r="J17">
        <v>1</v>
      </c>
      <c r="K17">
        <v>0</v>
      </c>
      <c r="L17">
        <v>0</v>
      </c>
      <c r="M17">
        <v>0</v>
      </c>
      <c r="N17" s="13">
        <v>0</v>
      </c>
      <c r="O17" s="13"/>
      <c r="P17" s="17">
        <v>0</v>
      </c>
      <c r="Q17" s="17">
        <v>1</v>
      </c>
      <c r="R17" s="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9.5" customHeight="1" x14ac:dyDescent="0.35">
      <c r="A18" s="70"/>
      <c r="B18" s="14" t="s">
        <v>14</v>
      </c>
      <c r="C18" s="6" t="s">
        <v>10</v>
      </c>
      <c r="D18" s="58" t="s">
        <v>29</v>
      </c>
      <c r="E18" s="12">
        <f t="shared" si="3"/>
        <v>13</v>
      </c>
      <c r="F18" s="16">
        <v>1</v>
      </c>
      <c r="G18" s="16" t="s">
        <v>20</v>
      </c>
      <c r="H18">
        <v>0</v>
      </c>
      <c r="I18" t="s">
        <v>10</v>
      </c>
      <c r="J18">
        <v>0</v>
      </c>
      <c r="K18">
        <v>0</v>
      </c>
      <c r="L18">
        <v>0</v>
      </c>
      <c r="M18">
        <v>0</v>
      </c>
      <c r="N18" s="13">
        <v>0</v>
      </c>
      <c r="O18" s="13"/>
      <c r="P18" s="17">
        <v>0.2</v>
      </c>
      <c r="Q18" s="17">
        <v>1</v>
      </c>
      <c r="R18" s="17">
        <v>1</v>
      </c>
      <c r="S18">
        <v>0</v>
      </c>
      <c r="T18">
        <v>361.82973436935299</v>
      </c>
      <c r="U18">
        <v>5.0761000000000003</v>
      </c>
      <c r="V18">
        <v>0</v>
      </c>
      <c r="W18">
        <v>0</v>
      </c>
      <c r="X18">
        <v>0</v>
      </c>
      <c r="Y18">
        <v>0.14064575091384623</v>
      </c>
    </row>
    <row r="21" spans="1:25" ht="19.5" customHeight="1" x14ac:dyDescent="0.35">
      <c r="I21" s="15"/>
      <c r="J21" s="15"/>
      <c r="K21" s="15"/>
      <c r="L21" s="15"/>
      <c r="M21" s="15"/>
    </row>
  </sheetData>
  <mergeCells count="5">
    <mergeCell ref="B2:B5"/>
    <mergeCell ref="C2:C5"/>
    <mergeCell ref="D2:D5"/>
    <mergeCell ref="A6:A12"/>
    <mergeCell ref="A13:A18"/>
  </mergeCells>
  <pageMargins left="0.7" right="0.7" top="0.75" bottom="0.75" header="0.3" footer="0.3"/>
  <pageSetup paperSize="9" orientation="portrait" horizontalDpi="429496729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2" workbookViewId="0">
      <selection activeCell="B6" sqref="B6:B18"/>
    </sheetView>
  </sheetViews>
  <sheetFormatPr defaultRowHeight="14.5" x14ac:dyDescent="0.35"/>
  <cols>
    <col min="1" max="1" width="2.7265625" style="15" customWidth="1"/>
    <col min="2" max="2" width="32.81640625" style="15" customWidth="1"/>
    <col min="3" max="3" width="15.90625" style="15" customWidth="1"/>
    <col min="4" max="16384" width="8.7265625" style="15"/>
  </cols>
  <sheetData>
    <row r="1" spans="1:3" customFormat="1" x14ac:dyDescent="0.35">
      <c r="A1" s="62"/>
      <c r="B1" s="7" t="s">
        <v>131</v>
      </c>
      <c r="C1" t="s">
        <v>132</v>
      </c>
    </row>
    <row r="2" spans="1:3" customFormat="1" x14ac:dyDescent="0.35">
      <c r="A2" s="15"/>
      <c r="B2" s="7" t="s">
        <v>133</v>
      </c>
      <c r="C2" s="63">
        <v>18.600000000000001</v>
      </c>
    </row>
    <row r="3" spans="1:3" customFormat="1" x14ac:dyDescent="0.35">
      <c r="A3" s="62"/>
      <c r="B3" t="s">
        <v>47</v>
      </c>
      <c r="C3" t="s">
        <v>38</v>
      </c>
    </row>
    <row r="4" spans="1:3" customFormat="1" x14ac:dyDescent="0.35">
      <c r="A4" s="15"/>
      <c r="B4" t="s">
        <v>134</v>
      </c>
      <c r="C4" t="s">
        <v>135</v>
      </c>
    </row>
    <row r="5" spans="1:3" x14ac:dyDescent="0.35">
      <c r="B5" s="28" t="s">
        <v>54</v>
      </c>
      <c r="C5" s="3" t="str">
        <f>C1&amp;"_"&amp;C3&amp;"_"&amp;C4</f>
        <v>NH3_AEC_None</v>
      </c>
    </row>
    <row r="6" spans="1:3" x14ac:dyDescent="0.35">
      <c r="B6" s="4" t="str">
        <f>Data_base_case!D6</f>
        <v>H2 user (ammonia plant)</v>
      </c>
      <c r="C6" s="4">
        <v>1</v>
      </c>
    </row>
    <row r="7" spans="1:3" x14ac:dyDescent="0.35">
      <c r="B7" s="4" t="str">
        <f>Data_base_case!D7</f>
        <v>Water supply</v>
      </c>
      <c r="C7" s="4">
        <v>1</v>
      </c>
    </row>
    <row r="8" spans="1:3" x14ac:dyDescent="0.35">
      <c r="B8" s="4" t="str">
        <f>Data_base_case!D8</f>
        <v>Electrolyser AEC</v>
      </c>
      <c r="C8" s="4">
        <v>1</v>
      </c>
    </row>
    <row r="9" spans="1:3" x14ac:dyDescent="0.35">
      <c r="B9" s="4" t="str">
        <f>Data_base_case!D9</f>
        <v>H2 pipeline to demand</v>
      </c>
      <c r="C9" s="4">
        <v>1</v>
      </c>
    </row>
    <row r="10" spans="1:3" x14ac:dyDescent="0.35">
      <c r="B10" s="4" t="str">
        <f>Data_base_case!D10</f>
        <v>H2 storage compressor</v>
      </c>
      <c r="C10" s="4">
        <v>1</v>
      </c>
    </row>
    <row r="11" spans="1:3" x14ac:dyDescent="0.35">
      <c r="B11" s="4" t="str">
        <f>Data_base_case!D11</f>
        <v>H2 storage valve</v>
      </c>
      <c r="C11" s="4">
        <v>1</v>
      </c>
    </row>
    <row r="12" spans="1:3" x14ac:dyDescent="0.35">
      <c r="B12" s="4" t="str">
        <f>Data_base_case!D12</f>
        <v>H2 underground pipe</v>
      </c>
      <c r="C12" s="4">
        <v>1</v>
      </c>
    </row>
    <row r="13" spans="1:3" x14ac:dyDescent="0.35">
      <c r="B13" s="4" t="str">
        <f>Data_base_case!D13</f>
        <v>Solar fixed</v>
      </c>
      <c r="C13" s="4">
        <v>1</v>
      </c>
    </row>
    <row r="14" spans="1:3" x14ac:dyDescent="0.35">
      <c r="B14" s="4" t="str">
        <f>Data_base_case!D14</f>
        <v>Electricity from the grid</v>
      </c>
      <c r="C14" s="26">
        <f t="shared" ref="C14" si="0">C15</f>
        <v>1</v>
      </c>
    </row>
    <row r="15" spans="1:3" x14ac:dyDescent="0.35">
      <c r="B15" s="4" t="str">
        <f>Data_base_case!D15</f>
        <v>Electricity to the grid</v>
      </c>
      <c r="C15" s="26">
        <v>1</v>
      </c>
    </row>
    <row r="16" spans="1:3" x14ac:dyDescent="0.35">
      <c r="B16" s="4" t="str">
        <f>Data_base_case!D16</f>
        <v>Charge batteries</v>
      </c>
      <c r="C16" s="26">
        <v>1</v>
      </c>
    </row>
    <row r="17" spans="2:3" x14ac:dyDescent="0.35">
      <c r="B17" s="4" t="str">
        <f>Data_base_case!D17</f>
        <v>Discharge batteries</v>
      </c>
      <c r="C17" s="26">
        <v>1</v>
      </c>
    </row>
    <row r="18" spans="2:3" x14ac:dyDescent="0.35">
      <c r="B18" s="4" t="str">
        <f>Data_base_case!D18</f>
        <v>Batteries</v>
      </c>
      <c r="C18" s="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workbookViewId="0">
      <selection activeCell="B45" sqref="B45"/>
    </sheetView>
  </sheetViews>
  <sheetFormatPr defaultRowHeight="14.5" x14ac:dyDescent="0.35"/>
  <cols>
    <col min="1" max="1" width="25" style="1" customWidth="1"/>
    <col min="2" max="2" width="22.08984375" style="1" customWidth="1"/>
    <col min="3" max="3" width="21.90625" style="1" customWidth="1"/>
    <col min="4" max="4" width="32" style="1" customWidth="1"/>
    <col min="5" max="5" width="13.6328125" style="1" customWidth="1"/>
    <col min="6" max="6" width="9.81640625" style="1" customWidth="1"/>
    <col min="7" max="7" width="13.453125" style="1" customWidth="1"/>
    <col min="8" max="8" width="12.7265625" style="1" customWidth="1"/>
    <col min="9" max="9" width="9.54296875" style="1" customWidth="1"/>
    <col min="10" max="16384" width="8.7265625" style="1"/>
  </cols>
  <sheetData>
    <row r="4" spans="1:9" s="23" customFormat="1" x14ac:dyDescent="0.35">
      <c r="A4" s="64" t="s">
        <v>136</v>
      </c>
      <c r="B4" s="7" t="s">
        <v>61</v>
      </c>
      <c r="C4" s="7" t="s">
        <v>60</v>
      </c>
      <c r="D4" s="7" t="s">
        <v>40</v>
      </c>
      <c r="E4" s="7" t="s">
        <v>58</v>
      </c>
      <c r="F4" s="7" t="s">
        <v>41</v>
      </c>
      <c r="G4" s="23" t="s">
        <v>57</v>
      </c>
      <c r="H4" s="23" t="s">
        <v>42</v>
      </c>
    </row>
    <row r="5" spans="1:9" ht="14.5" customHeight="1" x14ac:dyDescent="0.35">
      <c r="A5" s="32"/>
      <c r="B5" s="1" t="s">
        <v>95</v>
      </c>
      <c r="C5" s="1" t="str">
        <f>Data_base_case!D14</f>
        <v>Electricity from the grid</v>
      </c>
      <c r="D5" s="1" t="str">
        <f>Data_base_case!$F$1</f>
        <v>Used (1 or 0)</v>
      </c>
      <c r="E5" s="31" t="s">
        <v>148</v>
      </c>
      <c r="F5" s="1">
        <v>0</v>
      </c>
      <c r="G5" s="31" t="s">
        <v>148</v>
      </c>
      <c r="H5" s="1">
        <f>INDEX(Data_base_case!$D$4:$Y$15,MATCH(Scenarios_definition!C5,Data_base_case!$D$4:$D$15,0),MATCH(Scenarios_definition!D5&amp;Scenarios_definition!G5,Data_base_case!$D$4:$Y$4,0))</f>
        <v>0</v>
      </c>
    </row>
    <row r="6" spans="1:9" ht="14.5" customHeight="1" x14ac:dyDescent="0.35">
      <c r="A6" s="32"/>
      <c r="B6" s="1" t="s">
        <v>86</v>
      </c>
      <c r="C6" s="1" t="s">
        <v>88</v>
      </c>
      <c r="D6" s="1" t="s">
        <v>33</v>
      </c>
      <c r="E6" s="31">
        <v>2025</v>
      </c>
      <c r="F6" s="1">
        <v>1</v>
      </c>
      <c r="G6" s="31">
        <v>2025</v>
      </c>
      <c r="H6" s="1">
        <f>INDEX(Data_base_case!$D$4:$Y$15,MATCH(Scenarios_definition!C6,Data_base_case!$D$4:$D$15,0),MATCH(Scenarios_definition!D6&amp;Scenarios_definition!G6,Data_base_case!$D$4:$Y$4,0))</f>
        <v>0.4</v>
      </c>
    </row>
    <row r="7" spans="1:9" ht="14.5" customHeight="1" x14ac:dyDescent="0.35">
      <c r="A7" s="32"/>
      <c r="B7" s="1" t="s">
        <v>121</v>
      </c>
      <c r="C7" s="1" t="s">
        <v>88</v>
      </c>
      <c r="D7" s="1" t="s">
        <v>33</v>
      </c>
      <c r="E7" s="31">
        <v>2025</v>
      </c>
      <c r="F7" s="1">
        <v>0</v>
      </c>
      <c r="G7" s="31">
        <v>2025</v>
      </c>
      <c r="H7" s="1">
        <f>INDEX(Data_base_case!$D$4:$Y$15,MATCH(Scenarios_definition!C7,Data_base_case!$D$4:$D$15,0),MATCH(Scenarios_definition!D7&amp;Scenarios_definition!G7,Data_base_case!$D$4:$Y$4,0))</f>
        <v>0.4</v>
      </c>
    </row>
    <row r="8" spans="1:9" x14ac:dyDescent="0.35">
      <c r="B8" s="1" t="s">
        <v>90</v>
      </c>
      <c r="C8" s="1" t="s">
        <v>30</v>
      </c>
      <c r="D8" s="1" t="s">
        <v>152</v>
      </c>
      <c r="E8" s="31">
        <v>2025</v>
      </c>
      <c r="F8" s="1">
        <f t="shared" ref="F8:F34" si="0">H8*I8</f>
        <v>22586.800000000003</v>
      </c>
      <c r="G8" s="31">
        <v>2025</v>
      </c>
      <c r="H8" s="1">
        <f>INDEX(Data_base_case!$D$4:$Y$15,MATCH(Scenarios_definition!C8,Data_base_case!$D$4:$D$15,0),MATCH(Scenarios_definition!D8&amp;Scenarios_definition!G8,Data_base_case!$D$4:$Y$4,0))</f>
        <v>56467</v>
      </c>
      <c r="I8" s="1">
        <v>0.4</v>
      </c>
    </row>
    <row r="9" spans="1:9" x14ac:dyDescent="0.35">
      <c r="B9" s="1" t="s">
        <v>91</v>
      </c>
      <c r="C9" s="1" t="s">
        <v>30</v>
      </c>
      <c r="D9" s="1" t="s">
        <v>152</v>
      </c>
      <c r="E9" s="31">
        <v>2025</v>
      </c>
      <c r="F9" s="1">
        <f t="shared" si="0"/>
        <v>33880.199999999997</v>
      </c>
      <c r="G9" s="31">
        <v>2025</v>
      </c>
      <c r="H9" s="1">
        <f>INDEX(Data_base_case!$D$4:$Y$15,MATCH(Scenarios_definition!C9,Data_base_case!$D$4:$D$15,0),MATCH(Scenarios_definition!D9&amp;Scenarios_definition!G9,Data_base_case!$D$4:$Y$4,0))</f>
        <v>56467</v>
      </c>
      <c r="I9" s="1">
        <v>0.6</v>
      </c>
    </row>
    <row r="10" spans="1:9" x14ac:dyDescent="0.35">
      <c r="B10" s="1" t="s">
        <v>89</v>
      </c>
      <c r="C10" s="1" t="s">
        <v>30</v>
      </c>
      <c r="D10" s="1" t="s">
        <v>152</v>
      </c>
      <c r="E10" s="31">
        <v>2025</v>
      </c>
      <c r="F10" s="1">
        <f t="shared" si="0"/>
        <v>45173.600000000006</v>
      </c>
      <c r="G10" s="31">
        <v>2025</v>
      </c>
      <c r="H10" s="1">
        <f>INDEX(Data_base_case!$D$4:$Y$15,MATCH(Scenarios_definition!C10,Data_base_case!$D$4:$D$15,0),MATCH(Scenarios_definition!D10&amp;Scenarios_definition!G10,Data_base_case!$D$4:$Y$4,0))</f>
        <v>56467</v>
      </c>
      <c r="I10" s="1">
        <v>0.8</v>
      </c>
    </row>
    <row r="11" spans="1:9" x14ac:dyDescent="0.35">
      <c r="B11" s="1" t="s">
        <v>92</v>
      </c>
      <c r="C11" s="1" t="s">
        <v>30</v>
      </c>
      <c r="D11" s="1" t="s">
        <v>152</v>
      </c>
      <c r="E11" s="31">
        <v>2025</v>
      </c>
      <c r="F11" s="1">
        <f t="shared" si="0"/>
        <v>67760.399999999994</v>
      </c>
      <c r="G11" s="31">
        <v>2025</v>
      </c>
      <c r="H11" s="1">
        <f>INDEX(Data_base_case!$D$4:$Y$15,MATCH(Scenarios_definition!C11,Data_base_case!$D$4:$D$15,0),MATCH(Scenarios_definition!D11&amp;Scenarios_definition!G11,Data_base_case!$D$4:$Y$4,0))</f>
        <v>56467</v>
      </c>
      <c r="I11" s="1">
        <v>1.2</v>
      </c>
    </row>
    <row r="12" spans="1:9" x14ac:dyDescent="0.35">
      <c r="B12" s="1" t="s">
        <v>93</v>
      </c>
      <c r="C12" s="1" t="s">
        <v>30</v>
      </c>
      <c r="D12" s="1" t="s">
        <v>152</v>
      </c>
      <c r="E12" s="31">
        <v>2025</v>
      </c>
      <c r="F12" s="1">
        <f t="shared" si="0"/>
        <v>79053.799999999988</v>
      </c>
      <c r="G12" s="31">
        <v>2025</v>
      </c>
      <c r="H12" s="1">
        <f>INDEX(Data_base_case!$D$4:$Y$15,MATCH(Scenarios_definition!C12,Data_base_case!$D$4:$D$15,0),MATCH(Scenarios_definition!D12&amp;Scenarios_definition!G12,Data_base_case!$D$4:$Y$4,0))</f>
        <v>56467</v>
      </c>
      <c r="I12" s="1">
        <v>1.4</v>
      </c>
    </row>
    <row r="13" spans="1:9" x14ac:dyDescent="0.35">
      <c r="B13" s="1" t="s">
        <v>94</v>
      </c>
      <c r="C13" s="1" t="s">
        <v>30</v>
      </c>
      <c r="D13" s="1" t="s">
        <v>152</v>
      </c>
      <c r="E13" s="31">
        <v>2025</v>
      </c>
      <c r="F13" s="1">
        <f t="shared" si="0"/>
        <v>90347.200000000012</v>
      </c>
      <c r="G13" s="31">
        <v>2025</v>
      </c>
      <c r="H13" s="1">
        <f>INDEX(Data_base_case!$D$4:$Y$15,MATCH(Scenarios_definition!C13,Data_base_case!$D$4:$D$15,0),MATCH(Scenarios_definition!D13&amp;Scenarios_definition!G13,Data_base_case!$D$4:$Y$4,0))</f>
        <v>56467</v>
      </c>
      <c r="I13" s="1">
        <v>1.6</v>
      </c>
    </row>
    <row r="14" spans="1:9" x14ac:dyDescent="0.35">
      <c r="B14" s="1" t="s">
        <v>90</v>
      </c>
      <c r="C14" s="1" t="s">
        <v>30</v>
      </c>
      <c r="D14" s="1" t="s">
        <v>153</v>
      </c>
      <c r="E14" s="31">
        <v>2025</v>
      </c>
      <c r="F14" s="1">
        <f t="shared" si="0"/>
        <v>451.6</v>
      </c>
      <c r="G14" s="31">
        <v>2025</v>
      </c>
      <c r="H14" s="1">
        <f>INDEX(Data_base_case!$D$4:$Y$15,MATCH(Scenarios_definition!C14,Data_base_case!$D$4:$D$15,0),MATCH(Scenarios_definition!D14&amp;Scenarios_definition!G14,Data_base_case!$D$4:$Y$4,0))</f>
        <v>1129</v>
      </c>
      <c r="I14" s="1">
        <v>0.4</v>
      </c>
    </row>
    <row r="15" spans="1:9" x14ac:dyDescent="0.35">
      <c r="B15" s="1" t="s">
        <v>91</v>
      </c>
      <c r="C15" s="1" t="s">
        <v>30</v>
      </c>
      <c r="D15" s="1" t="s">
        <v>153</v>
      </c>
      <c r="E15" s="31">
        <v>2025</v>
      </c>
      <c r="F15" s="1">
        <f t="shared" si="0"/>
        <v>677.4</v>
      </c>
      <c r="G15" s="31">
        <v>2025</v>
      </c>
      <c r="H15" s="1">
        <f>INDEX(Data_base_case!$D$4:$Y$15,MATCH(Scenarios_definition!C15,Data_base_case!$D$4:$D$15,0),MATCH(Scenarios_definition!D15&amp;Scenarios_definition!G15,Data_base_case!$D$4:$Y$4,0))</f>
        <v>1129</v>
      </c>
      <c r="I15" s="1">
        <v>0.6</v>
      </c>
    </row>
    <row r="16" spans="1:9" x14ac:dyDescent="0.35">
      <c r="B16" s="1" t="s">
        <v>89</v>
      </c>
      <c r="C16" s="1" t="s">
        <v>30</v>
      </c>
      <c r="D16" s="1" t="s">
        <v>153</v>
      </c>
      <c r="E16" s="31">
        <v>2025</v>
      </c>
      <c r="F16" s="1">
        <f t="shared" si="0"/>
        <v>903.2</v>
      </c>
      <c r="G16" s="31">
        <v>2025</v>
      </c>
      <c r="H16" s="1">
        <f>INDEX(Data_base_case!$D$4:$Y$15,MATCH(Scenarios_definition!C16,Data_base_case!$D$4:$D$15,0),MATCH(Scenarios_definition!D16&amp;Scenarios_definition!G16,Data_base_case!$D$4:$Y$4,0))</f>
        <v>1129</v>
      </c>
      <c r="I16" s="1">
        <v>0.8</v>
      </c>
    </row>
    <row r="17" spans="2:9" x14ac:dyDescent="0.35">
      <c r="B17" s="1" t="s">
        <v>92</v>
      </c>
      <c r="C17" s="1" t="s">
        <v>30</v>
      </c>
      <c r="D17" s="1" t="s">
        <v>153</v>
      </c>
      <c r="E17" s="31">
        <v>2025</v>
      </c>
      <c r="F17" s="1">
        <f t="shared" si="0"/>
        <v>1354.8</v>
      </c>
      <c r="G17" s="31">
        <v>2025</v>
      </c>
      <c r="H17" s="1">
        <f>INDEX(Data_base_case!$D$4:$Y$15,MATCH(Scenarios_definition!C17,Data_base_case!$D$4:$D$15,0),MATCH(Scenarios_definition!D17&amp;Scenarios_definition!G17,Data_base_case!$D$4:$Y$4,0))</f>
        <v>1129</v>
      </c>
      <c r="I17" s="1">
        <v>1.2</v>
      </c>
    </row>
    <row r="18" spans="2:9" x14ac:dyDescent="0.35">
      <c r="B18" s="1" t="s">
        <v>93</v>
      </c>
      <c r="C18" s="1" t="s">
        <v>30</v>
      </c>
      <c r="D18" s="1" t="s">
        <v>153</v>
      </c>
      <c r="E18" s="31">
        <v>2025</v>
      </c>
      <c r="F18" s="1">
        <f t="shared" si="0"/>
        <v>1580.6</v>
      </c>
      <c r="G18" s="31">
        <v>2025</v>
      </c>
      <c r="H18" s="1">
        <f>INDEX(Data_base_case!$D$4:$Y$15,MATCH(Scenarios_definition!C18,Data_base_case!$D$4:$D$15,0),MATCH(Scenarios_definition!D18&amp;Scenarios_definition!G18,Data_base_case!$D$4:$Y$4,0))</f>
        <v>1129</v>
      </c>
      <c r="I18" s="1">
        <v>1.4</v>
      </c>
    </row>
    <row r="19" spans="2:9" x14ac:dyDescent="0.35">
      <c r="B19" s="1" t="s">
        <v>94</v>
      </c>
      <c r="C19" s="1" t="s">
        <v>30</v>
      </c>
      <c r="D19" s="1" t="s">
        <v>153</v>
      </c>
      <c r="E19" s="31">
        <v>2025</v>
      </c>
      <c r="F19" s="1">
        <f t="shared" si="0"/>
        <v>1806.4</v>
      </c>
      <c r="G19" s="31">
        <v>2025</v>
      </c>
      <c r="H19" s="1">
        <f>INDEX(Data_base_case!$D$4:$Y$15,MATCH(Scenarios_definition!C19,Data_base_case!$D$4:$D$15,0),MATCH(Scenarios_definition!D19&amp;Scenarios_definition!G19,Data_base_case!$D$4:$Y$4,0))</f>
        <v>1129</v>
      </c>
      <c r="I19" s="1">
        <v>1.6</v>
      </c>
    </row>
    <row r="20" spans="2:9" x14ac:dyDescent="0.35">
      <c r="B20" s="1" t="s">
        <v>96</v>
      </c>
      <c r="C20" s="1" t="s">
        <v>126</v>
      </c>
      <c r="D20" s="1" t="s">
        <v>152</v>
      </c>
      <c r="E20" s="31">
        <v>2025</v>
      </c>
      <c r="F20" s="1">
        <f t="shared" si="0"/>
        <v>220</v>
      </c>
      <c r="G20" s="31">
        <v>2025</v>
      </c>
      <c r="H20" s="1">
        <f>INDEX(Data_base_case!$D$4:$Y$15,MATCH(Scenarios_definition!C20,Data_base_case!$D$4:$D$15,0),MATCH(Scenarios_definition!D20&amp;Scenarios_definition!G20,Data_base_case!$D$4:$Y$4,0))</f>
        <v>550</v>
      </c>
      <c r="I20" s="1">
        <v>0.4</v>
      </c>
    </row>
    <row r="21" spans="2:9" x14ac:dyDescent="0.35">
      <c r="B21" s="1" t="s">
        <v>97</v>
      </c>
      <c r="C21" s="1" t="s">
        <v>126</v>
      </c>
      <c r="D21" s="1" t="s">
        <v>152</v>
      </c>
      <c r="E21" s="31">
        <v>2025</v>
      </c>
      <c r="F21" s="1">
        <f t="shared" si="0"/>
        <v>330</v>
      </c>
      <c r="G21" s="31">
        <v>2025</v>
      </c>
      <c r="H21" s="1">
        <f>INDEX(Data_base_case!$D$4:$Y$15,MATCH(Scenarios_definition!C21,Data_base_case!$D$4:$D$15,0),MATCH(Scenarios_definition!D21&amp;Scenarios_definition!G21,Data_base_case!$D$4:$Y$4,0))</f>
        <v>550</v>
      </c>
      <c r="I21" s="1">
        <v>0.6</v>
      </c>
    </row>
    <row r="22" spans="2:9" x14ac:dyDescent="0.35">
      <c r="B22" s="1" t="s">
        <v>98</v>
      </c>
      <c r="C22" s="1" t="s">
        <v>126</v>
      </c>
      <c r="D22" s="1" t="s">
        <v>152</v>
      </c>
      <c r="E22" s="31">
        <v>2025</v>
      </c>
      <c r="F22" s="1">
        <f t="shared" si="0"/>
        <v>440</v>
      </c>
      <c r="G22" s="31">
        <v>2025</v>
      </c>
      <c r="H22" s="1">
        <f>INDEX(Data_base_case!$D$4:$Y$15,MATCH(Scenarios_definition!C22,Data_base_case!$D$4:$D$15,0),MATCH(Scenarios_definition!D22&amp;Scenarios_definition!G22,Data_base_case!$D$4:$Y$4,0))</f>
        <v>550</v>
      </c>
      <c r="I22" s="1">
        <v>0.8</v>
      </c>
    </row>
    <row r="23" spans="2:9" x14ac:dyDescent="0.35">
      <c r="B23" s="1" t="s">
        <v>99</v>
      </c>
      <c r="C23" s="1" t="s">
        <v>126</v>
      </c>
      <c r="D23" s="1" t="s">
        <v>152</v>
      </c>
      <c r="E23" s="31">
        <v>2025</v>
      </c>
      <c r="F23" s="1">
        <f t="shared" si="0"/>
        <v>660</v>
      </c>
      <c r="G23" s="31">
        <v>2025</v>
      </c>
      <c r="H23" s="1">
        <f>INDEX(Data_base_case!$D$4:$Y$15,MATCH(Scenarios_definition!C23,Data_base_case!$D$4:$D$15,0),MATCH(Scenarios_definition!D23&amp;Scenarios_definition!G23,Data_base_case!$D$4:$Y$4,0))</f>
        <v>550</v>
      </c>
      <c r="I23" s="1">
        <v>1.2</v>
      </c>
    </row>
    <row r="24" spans="2:9" x14ac:dyDescent="0.35">
      <c r="B24" s="1" t="s">
        <v>100</v>
      </c>
      <c r="C24" s="1" t="s">
        <v>126</v>
      </c>
      <c r="D24" s="1" t="s">
        <v>152</v>
      </c>
      <c r="E24" s="31">
        <v>2025</v>
      </c>
      <c r="F24" s="1">
        <f t="shared" si="0"/>
        <v>770</v>
      </c>
      <c r="G24" s="31">
        <v>2025</v>
      </c>
      <c r="H24" s="1">
        <f>INDEX(Data_base_case!$D$4:$Y$15,MATCH(Scenarios_definition!C24,Data_base_case!$D$4:$D$15,0),MATCH(Scenarios_definition!D24&amp;Scenarios_definition!G24,Data_base_case!$D$4:$Y$4,0))</f>
        <v>550</v>
      </c>
      <c r="I24" s="1">
        <v>1.4</v>
      </c>
    </row>
    <row r="25" spans="2:9" x14ac:dyDescent="0.35">
      <c r="B25" s="1" t="s">
        <v>101</v>
      </c>
      <c r="C25" s="1" t="s">
        <v>126</v>
      </c>
      <c r="D25" s="1" t="s">
        <v>152</v>
      </c>
      <c r="E25" s="31">
        <v>2025</v>
      </c>
      <c r="F25" s="1">
        <f t="shared" si="0"/>
        <v>880</v>
      </c>
      <c r="G25" s="31">
        <v>2025</v>
      </c>
      <c r="H25" s="1">
        <f>INDEX(Data_base_case!$D$4:$Y$15,MATCH(Scenarios_definition!C25,Data_base_case!$D$4:$D$15,0),MATCH(Scenarios_definition!D25&amp;Scenarios_definition!G25,Data_base_case!$D$4:$Y$4,0))</f>
        <v>550</v>
      </c>
      <c r="I25" s="1">
        <v>1.6</v>
      </c>
    </row>
    <row r="26" spans="2:9" x14ac:dyDescent="0.35">
      <c r="B26" s="1" t="s">
        <v>96</v>
      </c>
      <c r="C26" s="1" t="s">
        <v>126</v>
      </c>
      <c r="D26" s="1" t="s">
        <v>153</v>
      </c>
      <c r="E26" s="31">
        <v>2025</v>
      </c>
      <c r="F26" s="1">
        <f t="shared" si="0"/>
        <v>3.64</v>
      </c>
      <c r="G26" s="31">
        <v>2025</v>
      </c>
      <c r="H26" s="1">
        <f>INDEX(Data_base_case!$D$4:$Y$15,MATCH(Scenarios_definition!C26,Data_base_case!$D$4:$D$15,0),MATCH(Scenarios_definition!D26&amp;Scenarios_definition!G26,Data_base_case!$D$4:$Y$4,0))</f>
        <v>9.1</v>
      </c>
      <c r="I26" s="1">
        <v>0.4</v>
      </c>
    </row>
    <row r="27" spans="2:9" x14ac:dyDescent="0.35">
      <c r="B27" s="1" t="s">
        <v>97</v>
      </c>
      <c r="C27" s="1" t="s">
        <v>126</v>
      </c>
      <c r="D27" s="1" t="s">
        <v>153</v>
      </c>
      <c r="E27" s="31">
        <v>2025</v>
      </c>
      <c r="F27" s="1">
        <f t="shared" si="0"/>
        <v>5.46</v>
      </c>
      <c r="G27" s="31">
        <v>2025</v>
      </c>
      <c r="H27" s="1">
        <f>INDEX(Data_base_case!$D$4:$Y$15,MATCH(Scenarios_definition!C27,Data_base_case!$D$4:$D$15,0),MATCH(Scenarios_definition!D27&amp;Scenarios_definition!G27,Data_base_case!$D$4:$Y$4,0))</f>
        <v>9.1</v>
      </c>
      <c r="I27" s="1">
        <v>0.6</v>
      </c>
    </row>
    <row r="28" spans="2:9" x14ac:dyDescent="0.35">
      <c r="B28" s="1" t="s">
        <v>98</v>
      </c>
      <c r="C28" s="1" t="s">
        <v>126</v>
      </c>
      <c r="D28" s="1" t="s">
        <v>153</v>
      </c>
      <c r="E28" s="31">
        <v>2025</v>
      </c>
      <c r="F28" s="1">
        <f t="shared" si="0"/>
        <v>7.28</v>
      </c>
      <c r="G28" s="31">
        <v>2025</v>
      </c>
      <c r="H28" s="1">
        <f>INDEX(Data_base_case!$D$4:$Y$15,MATCH(Scenarios_definition!C28,Data_base_case!$D$4:$D$15,0),MATCH(Scenarios_definition!D28&amp;Scenarios_definition!G28,Data_base_case!$D$4:$Y$4,0))</f>
        <v>9.1</v>
      </c>
      <c r="I28" s="1">
        <v>0.8</v>
      </c>
    </row>
    <row r="29" spans="2:9" x14ac:dyDescent="0.35">
      <c r="B29" s="1" t="s">
        <v>99</v>
      </c>
      <c r="C29" s="1" t="s">
        <v>126</v>
      </c>
      <c r="D29" s="1" t="s">
        <v>153</v>
      </c>
      <c r="E29" s="31">
        <v>2025</v>
      </c>
      <c r="F29" s="1">
        <f t="shared" si="0"/>
        <v>10.92</v>
      </c>
      <c r="G29" s="31">
        <v>2025</v>
      </c>
      <c r="H29" s="1">
        <f>INDEX(Data_base_case!$D$4:$Y$15,MATCH(Scenarios_definition!C29,Data_base_case!$D$4:$D$15,0),MATCH(Scenarios_definition!D29&amp;Scenarios_definition!G29,Data_base_case!$D$4:$Y$4,0))</f>
        <v>9.1</v>
      </c>
      <c r="I29" s="1">
        <v>1.2</v>
      </c>
    </row>
    <row r="30" spans="2:9" x14ac:dyDescent="0.35">
      <c r="B30" s="1" t="s">
        <v>100</v>
      </c>
      <c r="C30" s="1" t="s">
        <v>126</v>
      </c>
      <c r="D30" s="1" t="s">
        <v>153</v>
      </c>
      <c r="E30" s="31">
        <v>2025</v>
      </c>
      <c r="F30" s="1">
        <f t="shared" si="0"/>
        <v>12.739999999999998</v>
      </c>
      <c r="G30" s="31">
        <v>2025</v>
      </c>
      <c r="H30" s="1">
        <f>INDEX(Data_base_case!$D$4:$Y$15,MATCH(Scenarios_definition!C30,Data_base_case!$D$4:$D$15,0),MATCH(Scenarios_definition!D30&amp;Scenarios_definition!G30,Data_base_case!$D$4:$Y$4,0))</f>
        <v>9.1</v>
      </c>
      <c r="I30" s="1">
        <v>1.4</v>
      </c>
    </row>
    <row r="31" spans="2:9" x14ac:dyDescent="0.35">
      <c r="B31" s="1" t="s">
        <v>101</v>
      </c>
      <c r="C31" s="1" t="s">
        <v>126</v>
      </c>
      <c r="D31" s="1" t="s">
        <v>153</v>
      </c>
      <c r="E31" s="31">
        <v>2025</v>
      </c>
      <c r="F31" s="1">
        <f t="shared" si="0"/>
        <v>14.56</v>
      </c>
      <c r="G31" s="31">
        <v>2025</v>
      </c>
      <c r="H31" s="1">
        <f>INDEX(Data_base_case!$D$4:$Y$15,MATCH(Scenarios_definition!C31,Data_base_case!$D$4:$D$15,0),MATCH(Scenarios_definition!D31&amp;Scenarios_definition!G31,Data_base_case!$D$4:$Y$4,0))</f>
        <v>9.1</v>
      </c>
      <c r="I31" s="1">
        <v>1.6</v>
      </c>
    </row>
    <row r="32" spans="2:9" x14ac:dyDescent="0.35">
      <c r="B32" s="1" t="s">
        <v>102</v>
      </c>
      <c r="C32" s="1" t="s">
        <v>30</v>
      </c>
      <c r="D32" s="1" t="s">
        <v>36</v>
      </c>
      <c r="E32" s="31">
        <v>2025</v>
      </c>
      <c r="F32" s="1">
        <f t="shared" si="0"/>
        <v>61.8</v>
      </c>
      <c r="G32" s="31">
        <v>2025</v>
      </c>
      <c r="H32" s="1">
        <f>INDEX(Data_base_case!$D$4:$Y$15,MATCH(Scenarios_definition!C32,Data_base_case!$D$4:$D$15,0),MATCH(Scenarios_definition!D32&amp;Scenarios_definition!G32,Data_base_case!$D$4:$Y$4,0))</f>
        <v>51.5</v>
      </c>
      <c r="I32" s="1">
        <v>1.2</v>
      </c>
    </row>
    <row r="33" spans="2:9" x14ac:dyDescent="0.35">
      <c r="B33" s="1" t="s">
        <v>103</v>
      </c>
      <c r="C33" s="1" t="s">
        <v>30</v>
      </c>
      <c r="D33" s="1" t="s">
        <v>36</v>
      </c>
      <c r="E33" s="31">
        <v>2025</v>
      </c>
      <c r="F33" s="1">
        <f t="shared" si="0"/>
        <v>72.099999999999994</v>
      </c>
      <c r="G33" s="31">
        <v>2025</v>
      </c>
      <c r="H33" s="1">
        <f>INDEX(Data_base_case!$D$4:$Y$15,MATCH(Scenarios_definition!C33,Data_base_case!$D$4:$D$15,0),MATCH(Scenarios_definition!D33&amp;Scenarios_definition!G33,Data_base_case!$D$4:$Y$4,0))</f>
        <v>51.5</v>
      </c>
      <c r="I33" s="1">
        <v>1.4</v>
      </c>
    </row>
    <row r="34" spans="2:9" x14ac:dyDescent="0.35">
      <c r="B34" s="1" t="s">
        <v>104</v>
      </c>
      <c r="C34" s="1" t="s">
        <v>30</v>
      </c>
      <c r="D34" s="1" t="s">
        <v>36</v>
      </c>
      <c r="E34" s="31">
        <v>2025</v>
      </c>
      <c r="F34" s="1">
        <f t="shared" si="0"/>
        <v>82.4</v>
      </c>
      <c r="G34" s="31">
        <v>2025</v>
      </c>
      <c r="H34" s="1">
        <f>INDEX(Data_base_case!$D$4:$Y$15,MATCH(Scenarios_definition!C34,Data_base_case!$D$4:$D$15,0),MATCH(Scenarios_definition!D34&amp;Scenarios_definition!G34,Data_base_case!$D$4:$Y$4,0))</f>
        <v>51.5</v>
      </c>
      <c r="I34" s="1">
        <v>1.6</v>
      </c>
    </row>
    <row r="35" spans="2:9" x14ac:dyDescent="0.35">
      <c r="B35" s="56" t="s">
        <v>112</v>
      </c>
      <c r="C35" s="1" t="s">
        <v>126</v>
      </c>
      <c r="D35" s="1" t="s">
        <v>37</v>
      </c>
      <c r="E35" s="31">
        <v>2025</v>
      </c>
      <c r="F35" s="1">
        <v>9.048890574580952E-2</v>
      </c>
      <c r="G35" s="31">
        <v>2025</v>
      </c>
      <c r="H35" s="1">
        <f>INDEX(Data_base_case!$D$4:$Y$15,MATCH(Scenarios_definition!C35,Data_base_case!$D$4:$D$15,0),MATCH(Scenarios_definition!D35&amp;Scenarios_definition!G35,Data_base_case!$D$4:$Y$4,0))</f>
        <v>8.5803264560679798E-2</v>
      </c>
    </row>
    <row r="36" spans="2:9" x14ac:dyDescent="0.35">
      <c r="B36" s="56" t="s">
        <v>113</v>
      </c>
      <c r="C36" s="1" t="s">
        <v>126</v>
      </c>
      <c r="D36" s="1" t="s">
        <v>37</v>
      </c>
      <c r="E36" s="31">
        <v>2025</v>
      </c>
      <c r="F36" s="1">
        <v>9.9832250321928537E-2</v>
      </c>
      <c r="G36" s="31">
        <v>2025</v>
      </c>
      <c r="H36" s="1">
        <f>INDEX(Data_base_case!$D$4:$Y$15,MATCH(Scenarios_definition!C36,Data_base_case!$D$4:$D$15,0),MATCH(Scenarios_definition!D36&amp;Scenarios_definition!G36,Data_base_case!$D$4:$Y$4,0))</f>
        <v>8.5803264560679798E-2</v>
      </c>
    </row>
    <row r="37" spans="2:9" x14ac:dyDescent="0.35">
      <c r="B37" s="56" t="s">
        <v>114</v>
      </c>
      <c r="C37" s="1" t="s">
        <v>126</v>
      </c>
      <c r="D37" s="1" t="s">
        <v>37</v>
      </c>
      <c r="E37" s="31">
        <v>2025</v>
      </c>
      <c r="F37" s="1">
        <v>0.12129685282784076</v>
      </c>
      <c r="G37" s="31">
        <v>2025</v>
      </c>
      <c r="H37" s="1">
        <f>INDEX(Data_base_case!$D$4:$Y$15,MATCH(Scenarios_definition!C37,Data_base_case!$D$4:$D$15,0),MATCH(Scenarios_definition!D37&amp;Scenarios_definition!G37,Data_base_case!$D$4:$Y$4,0))</f>
        <v>8.5803264560679798E-2</v>
      </c>
    </row>
    <row r="38" spans="2:9" x14ac:dyDescent="0.35">
      <c r="B38" s="56" t="s">
        <v>120</v>
      </c>
      <c r="C38" s="1" t="s">
        <v>126</v>
      </c>
      <c r="D38" s="1" t="s">
        <v>37</v>
      </c>
      <c r="E38" s="31">
        <v>2025</v>
      </c>
      <c r="F38" s="1">
        <v>0.19207240142841048</v>
      </c>
      <c r="G38" s="31">
        <v>2025</v>
      </c>
      <c r="H38" s="1">
        <f>INDEX(Data_base_case!$D$4:$Y$15,MATCH(Scenarios_definition!C38,Data_base_case!$D$4:$D$15,0),MATCH(Scenarios_definition!D38&amp;Scenarios_definition!G38,Data_base_case!$D$4:$Y$4,0))</f>
        <v>8.5803264560679798E-2</v>
      </c>
    </row>
    <row r="39" spans="2:9" x14ac:dyDescent="0.35">
      <c r="B39" s="56" t="s">
        <v>115</v>
      </c>
      <c r="C39" s="1" t="s">
        <v>30</v>
      </c>
      <c r="D39" s="1" t="s">
        <v>37</v>
      </c>
      <c r="E39" s="31">
        <v>2025</v>
      </c>
      <c r="F39" s="1">
        <v>0.10185220882315059</v>
      </c>
      <c r="G39" s="31">
        <v>2025</v>
      </c>
      <c r="H39" s="1">
        <f>INDEX(Data_base_case!$D$4:$Y$15,MATCH(Scenarios_definition!C39,Data_base_case!$D$4:$D$15,0),MATCH(Scenarios_definition!D39&amp;Scenarios_definition!G39,Data_base_case!$D$4:$Y$4,0))</f>
        <v>9.3678779051968114E-2</v>
      </c>
    </row>
    <row r="40" spans="2:9" x14ac:dyDescent="0.35">
      <c r="B40" s="56" t="s">
        <v>116</v>
      </c>
      <c r="C40" s="1" t="s">
        <v>30</v>
      </c>
      <c r="D40" s="1" t="s">
        <v>37</v>
      </c>
      <c r="E40" s="31">
        <v>2025</v>
      </c>
      <c r="F40" s="1">
        <v>0.11682954493601999</v>
      </c>
      <c r="G40" s="31">
        <v>2025</v>
      </c>
      <c r="H40" s="1">
        <f>INDEX(Data_base_case!$D$4:$Y$15,MATCH(Scenarios_definition!C40,Data_base_case!$D$4:$D$15,0),MATCH(Scenarios_definition!D40&amp;Scenarios_definition!G40,Data_base_case!$D$4:$Y$4,0))</f>
        <v>9.3678779051968114E-2</v>
      </c>
    </row>
    <row r="41" spans="2:9" x14ac:dyDescent="0.35">
      <c r="B41" s="56" t="s">
        <v>117</v>
      </c>
      <c r="C41" s="1" t="s">
        <v>30</v>
      </c>
      <c r="D41" s="1" t="s">
        <v>37</v>
      </c>
      <c r="E41" s="31">
        <v>2025</v>
      </c>
      <c r="F41" s="1">
        <v>0.14902948869707539</v>
      </c>
      <c r="G41" s="31">
        <v>2025</v>
      </c>
      <c r="H41" s="1">
        <f>INDEX(Data_base_case!$D$4:$Y$15,MATCH(Scenarios_definition!C41,Data_base_case!$D$4:$D$15,0),MATCH(Scenarios_definition!D41&amp;Scenarios_definition!G41,Data_base_case!$D$4:$Y$4,0))</f>
        <v>9.3678779051968114E-2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tabSelected="1" topLeftCell="A51" workbookViewId="0">
      <selection activeCell="A64" sqref="A64:XFD64"/>
    </sheetView>
  </sheetViews>
  <sheetFormatPr defaultRowHeight="14.5" x14ac:dyDescent="0.35"/>
  <cols>
    <col min="1" max="1" width="15.08984375" bestFit="1" customWidth="1"/>
    <col min="2" max="2" width="33.54296875" customWidth="1"/>
    <col min="3" max="3" width="22.7265625" style="19" customWidth="1"/>
    <col min="4" max="4" width="17.453125" style="19" customWidth="1"/>
    <col min="5" max="5" width="14.90625" style="24" customWidth="1"/>
    <col min="6" max="6" width="12" style="19" customWidth="1"/>
    <col min="7" max="7" width="15.7265625" style="19" customWidth="1"/>
    <col min="8" max="8" width="7.26953125" style="19" customWidth="1"/>
    <col min="9" max="9" width="10.7265625" style="19" customWidth="1"/>
    <col min="10" max="10" width="11.1796875" style="19" customWidth="1"/>
    <col min="11" max="11" width="8.90625" style="19" customWidth="1"/>
    <col min="12" max="12" width="18.26953125" style="24" customWidth="1"/>
    <col min="13" max="13" width="23.90625" style="25" customWidth="1"/>
    <col min="14" max="14" width="13.90625" style="24" customWidth="1"/>
    <col min="15" max="15" width="8.08984375" style="24" customWidth="1"/>
    <col min="16" max="16" width="19.6328125" style="24" customWidth="1"/>
    <col min="17" max="17" width="13.90625" style="24" customWidth="1"/>
    <col min="18" max="18" width="19.1796875" style="25" bestFit="1" customWidth="1"/>
    <col min="19" max="19" width="17.54296875" customWidth="1"/>
    <col min="20" max="20" width="5.54296875" bestFit="1" customWidth="1"/>
  </cols>
  <sheetData>
    <row r="1" spans="1:20" x14ac:dyDescent="0.35">
      <c r="C1" s="65" t="s">
        <v>64</v>
      </c>
      <c r="D1" s="65"/>
      <c r="E1" s="65"/>
      <c r="F1" s="65"/>
      <c r="G1" s="65"/>
      <c r="H1" s="65"/>
      <c r="I1" s="65"/>
      <c r="J1" s="65"/>
      <c r="K1" s="65"/>
      <c r="L1" s="65"/>
      <c r="M1" s="49"/>
    </row>
    <row r="2" spans="1:20" ht="16.5" customHeight="1" x14ac:dyDescent="0.35">
      <c r="B2" s="75" t="s">
        <v>70</v>
      </c>
      <c r="C2" s="76" t="s">
        <v>63</v>
      </c>
      <c r="D2" s="18"/>
      <c r="E2" s="35"/>
      <c r="F2" s="18" t="s">
        <v>77</v>
      </c>
      <c r="G2" s="51"/>
      <c r="H2" s="18"/>
      <c r="I2" s="18"/>
      <c r="J2" s="18" t="s">
        <v>38</v>
      </c>
      <c r="K2" s="18">
        <v>2025</v>
      </c>
      <c r="L2" s="34" t="s">
        <v>65</v>
      </c>
      <c r="M2" s="47" t="s">
        <v>66</v>
      </c>
    </row>
    <row r="3" spans="1:20" x14ac:dyDescent="0.35">
      <c r="B3" s="75"/>
      <c r="C3" s="76"/>
      <c r="D3" s="18"/>
      <c r="E3" s="33"/>
      <c r="F3" s="18" t="s">
        <v>122</v>
      </c>
      <c r="G3" s="51"/>
      <c r="J3" s="18"/>
      <c r="K3" s="18"/>
      <c r="L3" s="33"/>
      <c r="M3" s="48"/>
    </row>
    <row r="4" spans="1:20" x14ac:dyDescent="0.35">
      <c r="B4" s="75"/>
      <c r="C4" s="76"/>
      <c r="D4" s="18"/>
      <c r="E4" s="33"/>
      <c r="F4" s="18" t="s">
        <v>144</v>
      </c>
      <c r="G4" s="51"/>
      <c r="H4" s="18"/>
      <c r="I4" s="18"/>
      <c r="J4" s="18"/>
      <c r="K4" s="18"/>
      <c r="L4" s="33"/>
      <c r="M4" s="48"/>
    </row>
    <row r="5" spans="1:20" x14ac:dyDescent="0.35">
      <c r="B5" s="75"/>
      <c r="C5" s="76"/>
      <c r="D5" s="18"/>
      <c r="E5" s="22"/>
      <c r="F5" s="18" t="s">
        <v>145</v>
      </c>
      <c r="G5" s="51"/>
      <c r="H5" s="18"/>
      <c r="I5" s="18"/>
      <c r="J5" s="18"/>
      <c r="K5" s="18"/>
      <c r="L5" s="22"/>
      <c r="M5" s="44"/>
      <c r="N5" s="22"/>
      <c r="O5" s="60"/>
      <c r="P5" s="60"/>
      <c r="Q5" s="60"/>
      <c r="R5" s="50"/>
      <c r="S5" s="73" t="s">
        <v>67</v>
      </c>
      <c r="T5" s="74"/>
    </row>
    <row r="6" spans="1:20" x14ac:dyDescent="0.35">
      <c r="E6" s="21"/>
      <c r="L6" s="21"/>
      <c r="M6" s="49"/>
      <c r="N6" s="22"/>
      <c r="O6" s="60"/>
      <c r="P6" s="60"/>
      <c r="Q6" s="60"/>
      <c r="R6" s="50"/>
      <c r="S6" s="37"/>
    </row>
    <row r="7" spans="1:20" s="36" customFormat="1" x14ac:dyDescent="0.35">
      <c r="A7" s="36" t="s">
        <v>44</v>
      </c>
      <c r="B7" s="36" t="s">
        <v>69</v>
      </c>
      <c r="C7" s="36" t="s">
        <v>68</v>
      </c>
      <c r="D7" s="43" t="s">
        <v>139</v>
      </c>
      <c r="E7" s="38" t="s">
        <v>49</v>
      </c>
      <c r="F7" s="36" t="s">
        <v>45</v>
      </c>
      <c r="G7" s="43" t="s">
        <v>146</v>
      </c>
      <c r="H7" s="36" t="s">
        <v>46</v>
      </c>
      <c r="I7" s="43" t="s">
        <v>138</v>
      </c>
      <c r="J7" s="36" t="s">
        <v>47</v>
      </c>
      <c r="K7" s="36" t="s">
        <v>137</v>
      </c>
      <c r="L7" s="38" t="s">
        <v>48</v>
      </c>
      <c r="M7" s="39" t="s">
        <v>50</v>
      </c>
      <c r="N7" s="43" t="s">
        <v>141</v>
      </c>
      <c r="O7" s="43" t="s">
        <v>51</v>
      </c>
      <c r="P7" s="43" t="s">
        <v>52</v>
      </c>
      <c r="Q7" s="43" t="s">
        <v>142</v>
      </c>
      <c r="R7" s="39" t="s">
        <v>143</v>
      </c>
      <c r="S7" s="36" t="s">
        <v>53</v>
      </c>
    </row>
    <row r="8" spans="1:20" x14ac:dyDescent="0.35">
      <c r="A8" s="16">
        <f t="shared" ref="A8:A28" si="0">ROW(A8)-ROW($A$7)</f>
        <v>1</v>
      </c>
      <c r="B8" s="3" t="s">
        <v>167</v>
      </c>
      <c r="C8" s="19" t="s">
        <v>86</v>
      </c>
      <c r="D8" s="19" t="s">
        <v>140</v>
      </c>
      <c r="E8" s="24" t="s">
        <v>166</v>
      </c>
      <c r="F8" s="19" t="s">
        <v>162</v>
      </c>
      <c r="G8" s="4" t="s">
        <v>82</v>
      </c>
      <c r="H8" s="19" t="s">
        <v>132</v>
      </c>
      <c r="I8" s="19" t="s">
        <v>135</v>
      </c>
      <c r="J8" s="19" t="s">
        <v>38</v>
      </c>
      <c r="K8" s="19">
        <v>2025</v>
      </c>
      <c r="L8" s="24" t="s">
        <v>59</v>
      </c>
      <c r="M8" s="25" t="s">
        <v>147</v>
      </c>
      <c r="N8" s="24" t="b">
        <v>0</v>
      </c>
      <c r="O8" s="24" t="b">
        <v>0</v>
      </c>
      <c r="P8" s="24" t="b">
        <v>1</v>
      </c>
      <c r="Q8" s="66" t="b">
        <v>0</v>
      </c>
      <c r="R8" s="25" t="b">
        <v>0</v>
      </c>
      <c r="S8" t="b">
        <v>1</v>
      </c>
    </row>
    <row r="9" spans="1:20" x14ac:dyDescent="0.35">
      <c r="A9" s="16">
        <f t="shared" si="0"/>
        <v>2</v>
      </c>
      <c r="B9" s="3" t="s">
        <v>167</v>
      </c>
      <c r="C9" s="19" t="s">
        <v>86</v>
      </c>
      <c r="D9" s="19" t="s">
        <v>140</v>
      </c>
      <c r="E9" s="24" t="s">
        <v>166</v>
      </c>
      <c r="F9" s="19" t="s">
        <v>162</v>
      </c>
      <c r="G9" s="58" t="s">
        <v>123</v>
      </c>
      <c r="H9" s="19" t="s">
        <v>132</v>
      </c>
      <c r="I9" s="19" t="s">
        <v>135</v>
      </c>
      <c r="J9" s="19" t="s">
        <v>38</v>
      </c>
      <c r="K9" s="19">
        <v>2025</v>
      </c>
      <c r="L9" s="24" t="s">
        <v>59</v>
      </c>
      <c r="M9" s="25" t="s">
        <v>147</v>
      </c>
      <c r="N9" s="24" t="b">
        <v>0</v>
      </c>
      <c r="O9" s="24" t="b">
        <v>0</v>
      </c>
      <c r="P9" s="24" t="b">
        <v>1</v>
      </c>
      <c r="Q9" s="66" t="b">
        <v>0</v>
      </c>
      <c r="R9" s="25" t="b">
        <v>0</v>
      </c>
      <c r="S9" t="b">
        <v>1</v>
      </c>
    </row>
    <row r="10" spans="1:20" x14ac:dyDescent="0.35">
      <c r="A10" s="16">
        <f t="shared" si="0"/>
        <v>3</v>
      </c>
      <c r="B10" s="3" t="s">
        <v>167</v>
      </c>
      <c r="C10" s="19" t="s">
        <v>86</v>
      </c>
      <c r="D10" s="19" t="s">
        <v>140</v>
      </c>
      <c r="E10" s="24" t="s">
        <v>166</v>
      </c>
      <c r="F10" s="19" t="s">
        <v>162</v>
      </c>
      <c r="G10" s="58" t="s">
        <v>157</v>
      </c>
      <c r="H10" s="19" t="s">
        <v>132</v>
      </c>
      <c r="I10" s="19" t="s">
        <v>135</v>
      </c>
      <c r="J10" s="19" t="s">
        <v>38</v>
      </c>
      <c r="K10" s="19">
        <v>2025</v>
      </c>
      <c r="L10" s="24" t="s">
        <v>59</v>
      </c>
      <c r="M10" s="25" t="s">
        <v>147</v>
      </c>
      <c r="N10" s="24" t="b">
        <v>0</v>
      </c>
      <c r="O10" s="24" t="b">
        <v>0</v>
      </c>
      <c r="P10" s="24" t="b">
        <v>1</v>
      </c>
      <c r="Q10" s="66" t="b">
        <v>0</v>
      </c>
      <c r="R10" s="25" t="b">
        <v>0</v>
      </c>
      <c r="S10" t="b">
        <v>1</v>
      </c>
    </row>
    <row r="11" spans="1:20" x14ac:dyDescent="0.35">
      <c r="A11" s="16">
        <f t="shared" si="0"/>
        <v>4</v>
      </c>
      <c r="B11" s="3" t="s">
        <v>167</v>
      </c>
      <c r="C11" s="19" t="s">
        <v>86</v>
      </c>
      <c r="D11" s="19" t="s">
        <v>140</v>
      </c>
      <c r="E11" s="24" t="s">
        <v>166</v>
      </c>
      <c r="F11" s="19" t="s">
        <v>162</v>
      </c>
      <c r="G11" s="58" t="s">
        <v>79</v>
      </c>
      <c r="H11" s="19" t="s">
        <v>132</v>
      </c>
      <c r="I11" s="19" t="s">
        <v>135</v>
      </c>
      <c r="J11" s="19" t="s">
        <v>38</v>
      </c>
      <c r="K11" s="19">
        <v>2025</v>
      </c>
      <c r="L11" s="24" t="s">
        <v>59</v>
      </c>
      <c r="M11" s="25" t="s">
        <v>147</v>
      </c>
      <c r="N11" s="24" t="b">
        <v>0</v>
      </c>
      <c r="O11" s="24" t="b">
        <v>0</v>
      </c>
      <c r="P11" s="24" t="b">
        <v>1</v>
      </c>
      <c r="Q11" s="66" t="b">
        <v>0</v>
      </c>
      <c r="R11" s="25" t="b">
        <v>0</v>
      </c>
      <c r="S11" t="b">
        <v>1</v>
      </c>
    </row>
    <row r="12" spans="1:20" x14ac:dyDescent="0.35">
      <c r="A12" s="16">
        <f t="shared" si="0"/>
        <v>5</v>
      </c>
      <c r="B12" s="3" t="s">
        <v>167</v>
      </c>
      <c r="C12" s="19" t="s">
        <v>86</v>
      </c>
      <c r="D12" s="19" t="s">
        <v>140</v>
      </c>
      <c r="E12" s="24" t="s">
        <v>166</v>
      </c>
      <c r="F12" s="19" t="s">
        <v>162</v>
      </c>
      <c r="G12" s="58" t="s">
        <v>80</v>
      </c>
      <c r="H12" s="19" t="s">
        <v>132</v>
      </c>
      <c r="I12" s="19" t="s">
        <v>135</v>
      </c>
      <c r="J12" s="19" t="s">
        <v>38</v>
      </c>
      <c r="K12" s="19">
        <v>2025</v>
      </c>
      <c r="L12" s="24" t="s">
        <v>59</v>
      </c>
      <c r="M12" s="25" t="s">
        <v>147</v>
      </c>
      <c r="N12" s="24" t="b">
        <v>0</v>
      </c>
      <c r="O12" s="24" t="b">
        <v>0</v>
      </c>
      <c r="P12" s="24" t="b">
        <v>1</v>
      </c>
      <c r="Q12" s="66" t="b">
        <v>0</v>
      </c>
      <c r="R12" s="25" t="b">
        <v>0</v>
      </c>
      <c r="S12" t="b">
        <v>1</v>
      </c>
    </row>
    <row r="13" spans="1:20" x14ac:dyDescent="0.35">
      <c r="A13" s="16">
        <f t="shared" si="0"/>
        <v>6</v>
      </c>
      <c r="B13" s="3" t="s">
        <v>167</v>
      </c>
      <c r="C13" s="19" t="s">
        <v>86</v>
      </c>
      <c r="D13" s="19" t="s">
        <v>140</v>
      </c>
      <c r="E13" s="24" t="s">
        <v>166</v>
      </c>
      <c r="F13" s="19" t="s">
        <v>162</v>
      </c>
      <c r="G13" s="58" t="s">
        <v>81</v>
      </c>
      <c r="H13" s="19" t="s">
        <v>132</v>
      </c>
      <c r="I13" s="19" t="s">
        <v>135</v>
      </c>
      <c r="J13" s="19" t="s">
        <v>38</v>
      </c>
      <c r="K13" s="19">
        <v>2025</v>
      </c>
      <c r="L13" s="24" t="s">
        <v>59</v>
      </c>
      <c r="M13" s="25" t="s">
        <v>147</v>
      </c>
      <c r="N13" s="24" t="b">
        <v>0</v>
      </c>
      <c r="O13" s="24" t="b">
        <v>0</v>
      </c>
      <c r="P13" s="24" t="b">
        <v>1</v>
      </c>
      <c r="Q13" s="66" t="b">
        <v>0</v>
      </c>
      <c r="R13" s="25" t="b">
        <v>0</v>
      </c>
      <c r="S13" t="b">
        <v>1</v>
      </c>
    </row>
    <row r="14" spans="1:20" x14ac:dyDescent="0.35">
      <c r="A14" s="16">
        <f t="shared" si="0"/>
        <v>7</v>
      </c>
      <c r="B14" s="3" t="s">
        <v>167</v>
      </c>
      <c r="C14" s="19" t="s">
        <v>86</v>
      </c>
      <c r="D14" s="19" t="s">
        <v>140</v>
      </c>
      <c r="E14" s="24" t="s">
        <v>166</v>
      </c>
      <c r="F14" s="19" t="s">
        <v>162</v>
      </c>
      <c r="G14" s="58" t="s">
        <v>85</v>
      </c>
      <c r="H14" s="19" t="s">
        <v>132</v>
      </c>
      <c r="I14" s="19" t="s">
        <v>135</v>
      </c>
      <c r="J14" s="19" t="s">
        <v>38</v>
      </c>
      <c r="K14" s="19">
        <v>2025</v>
      </c>
      <c r="L14" s="24" t="s">
        <v>59</v>
      </c>
      <c r="M14" s="25" t="s">
        <v>147</v>
      </c>
      <c r="N14" s="24" t="b">
        <v>0</v>
      </c>
      <c r="O14" s="24" t="b">
        <v>0</v>
      </c>
      <c r="P14" s="24" t="b">
        <v>1</v>
      </c>
      <c r="Q14" s="66" t="b">
        <v>0</v>
      </c>
      <c r="R14" s="25" t="b">
        <v>0</v>
      </c>
      <c r="S14" t="b">
        <v>1</v>
      </c>
    </row>
    <row r="15" spans="1:20" x14ac:dyDescent="0.35">
      <c r="A15" s="16">
        <f t="shared" si="0"/>
        <v>8</v>
      </c>
      <c r="B15" s="3" t="s">
        <v>168</v>
      </c>
      <c r="C15" s="19" t="s">
        <v>95</v>
      </c>
      <c r="D15" s="19" t="s">
        <v>140</v>
      </c>
      <c r="E15" s="24" t="s">
        <v>166</v>
      </c>
      <c r="F15" s="19" t="s">
        <v>162</v>
      </c>
      <c r="G15" s="4" t="s">
        <v>82</v>
      </c>
      <c r="H15" s="19" t="s">
        <v>132</v>
      </c>
      <c r="I15" s="19" t="s">
        <v>135</v>
      </c>
      <c r="J15" s="19" t="s">
        <v>38</v>
      </c>
      <c r="K15" s="19">
        <v>2025</v>
      </c>
      <c r="L15" s="24" t="s">
        <v>59</v>
      </c>
      <c r="M15" s="25" t="s">
        <v>147</v>
      </c>
      <c r="N15" s="24" t="b">
        <v>0</v>
      </c>
      <c r="O15" s="24" t="b">
        <v>0</v>
      </c>
      <c r="P15" s="24" t="b">
        <v>1</v>
      </c>
      <c r="Q15" s="66" t="b">
        <v>0</v>
      </c>
      <c r="R15" s="25" t="b">
        <v>0</v>
      </c>
      <c r="S15" t="b">
        <v>1</v>
      </c>
    </row>
    <row r="16" spans="1:20" x14ac:dyDescent="0.35">
      <c r="A16" s="16">
        <f t="shared" si="0"/>
        <v>9</v>
      </c>
      <c r="B16" s="3" t="s">
        <v>168</v>
      </c>
      <c r="C16" s="19" t="s">
        <v>95</v>
      </c>
      <c r="D16" s="19" t="s">
        <v>140</v>
      </c>
      <c r="E16" s="24" t="s">
        <v>166</v>
      </c>
      <c r="F16" s="19" t="s">
        <v>162</v>
      </c>
      <c r="G16" s="58" t="s">
        <v>123</v>
      </c>
      <c r="H16" s="19" t="s">
        <v>132</v>
      </c>
      <c r="I16" s="19" t="s">
        <v>135</v>
      </c>
      <c r="J16" s="19" t="s">
        <v>38</v>
      </c>
      <c r="K16" s="19">
        <v>2025</v>
      </c>
      <c r="L16" s="24" t="s">
        <v>59</v>
      </c>
      <c r="M16" s="25" t="s">
        <v>147</v>
      </c>
      <c r="N16" s="24" t="b">
        <v>0</v>
      </c>
      <c r="O16" s="24" t="b">
        <v>0</v>
      </c>
      <c r="P16" s="24" t="b">
        <v>1</v>
      </c>
      <c r="Q16" s="66" t="b">
        <v>0</v>
      </c>
      <c r="R16" s="25" t="b">
        <v>0</v>
      </c>
      <c r="S16" t="b">
        <v>1</v>
      </c>
    </row>
    <row r="17" spans="1:19" x14ac:dyDescent="0.35">
      <c r="A17" s="16">
        <f t="shared" si="0"/>
        <v>10</v>
      </c>
      <c r="B17" s="3" t="s">
        <v>168</v>
      </c>
      <c r="C17" s="19" t="s">
        <v>95</v>
      </c>
      <c r="D17" s="19" t="s">
        <v>140</v>
      </c>
      <c r="E17" s="24" t="s">
        <v>166</v>
      </c>
      <c r="F17" s="19" t="s">
        <v>162</v>
      </c>
      <c r="G17" s="58" t="s">
        <v>157</v>
      </c>
      <c r="H17" s="19" t="s">
        <v>132</v>
      </c>
      <c r="I17" s="19" t="s">
        <v>135</v>
      </c>
      <c r="J17" s="19" t="s">
        <v>38</v>
      </c>
      <c r="K17" s="19">
        <v>2025</v>
      </c>
      <c r="L17" s="24" t="s">
        <v>59</v>
      </c>
      <c r="M17" s="25" t="s">
        <v>147</v>
      </c>
      <c r="N17" s="24" t="b">
        <v>0</v>
      </c>
      <c r="O17" s="24" t="b">
        <v>0</v>
      </c>
      <c r="P17" s="24" t="b">
        <v>1</v>
      </c>
      <c r="Q17" s="66" t="b">
        <v>0</v>
      </c>
      <c r="R17" s="25" t="b">
        <v>0</v>
      </c>
      <c r="S17" t="b">
        <v>1</v>
      </c>
    </row>
    <row r="18" spans="1:19" x14ac:dyDescent="0.35">
      <c r="A18" s="16">
        <f t="shared" si="0"/>
        <v>11</v>
      </c>
      <c r="B18" s="3" t="s">
        <v>168</v>
      </c>
      <c r="C18" s="19" t="s">
        <v>95</v>
      </c>
      <c r="D18" s="19" t="s">
        <v>140</v>
      </c>
      <c r="E18" s="24" t="s">
        <v>166</v>
      </c>
      <c r="F18" s="19" t="s">
        <v>162</v>
      </c>
      <c r="G18" s="58" t="s">
        <v>79</v>
      </c>
      <c r="H18" s="19" t="s">
        <v>132</v>
      </c>
      <c r="I18" s="19" t="s">
        <v>135</v>
      </c>
      <c r="J18" s="19" t="s">
        <v>38</v>
      </c>
      <c r="K18" s="19">
        <v>2025</v>
      </c>
      <c r="L18" s="24" t="s">
        <v>59</v>
      </c>
      <c r="M18" s="25" t="s">
        <v>147</v>
      </c>
      <c r="N18" s="24" t="b">
        <v>0</v>
      </c>
      <c r="O18" s="24" t="b">
        <v>0</v>
      </c>
      <c r="P18" s="24" t="b">
        <v>1</v>
      </c>
      <c r="Q18" s="66" t="b">
        <v>0</v>
      </c>
      <c r="R18" s="25" t="b">
        <v>0</v>
      </c>
      <c r="S18" t="b">
        <v>1</v>
      </c>
    </row>
    <row r="19" spans="1:19" x14ac:dyDescent="0.35">
      <c r="A19" s="16">
        <f t="shared" si="0"/>
        <v>12</v>
      </c>
      <c r="B19" s="3" t="s">
        <v>168</v>
      </c>
      <c r="C19" s="19" t="s">
        <v>95</v>
      </c>
      <c r="D19" s="19" t="s">
        <v>140</v>
      </c>
      <c r="E19" s="24" t="s">
        <v>166</v>
      </c>
      <c r="F19" s="19" t="s">
        <v>162</v>
      </c>
      <c r="G19" s="58" t="s">
        <v>80</v>
      </c>
      <c r="H19" s="19" t="s">
        <v>132</v>
      </c>
      <c r="I19" s="19" t="s">
        <v>135</v>
      </c>
      <c r="J19" s="19" t="s">
        <v>38</v>
      </c>
      <c r="K19" s="19">
        <v>2025</v>
      </c>
      <c r="L19" s="24" t="s">
        <v>59</v>
      </c>
      <c r="M19" s="25" t="s">
        <v>147</v>
      </c>
      <c r="N19" s="24" t="b">
        <v>0</v>
      </c>
      <c r="O19" s="24" t="b">
        <v>0</v>
      </c>
      <c r="P19" s="24" t="b">
        <v>1</v>
      </c>
      <c r="Q19" s="66" t="b">
        <v>0</v>
      </c>
      <c r="R19" s="25" t="b">
        <v>0</v>
      </c>
      <c r="S19" t="b">
        <v>1</v>
      </c>
    </row>
    <row r="20" spans="1:19" x14ac:dyDescent="0.35">
      <c r="A20" s="16">
        <f t="shared" si="0"/>
        <v>13</v>
      </c>
      <c r="B20" s="3" t="s">
        <v>168</v>
      </c>
      <c r="C20" s="19" t="s">
        <v>95</v>
      </c>
      <c r="D20" s="19" t="s">
        <v>140</v>
      </c>
      <c r="E20" s="24" t="s">
        <v>166</v>
      </c>
      <c r="F20" s="19" t="s">
        <v>162</v>
      </c>
      <c r="G20" s="58" t="s">
        <v>81</v>
      </c>
      <c r="H20" s="19" t="s">
        <v>132</v>
      </c>
      <c r="I20" s="19" t="s">
        <v>135</v>
      </c>
      <c r="J20" s="19" t="s">
        <v>38</v>
      </c>
      <c r="K20" s="19">
        <v>2025</v>
      </c>
      <c r="L20" s="24" t="s">
        <v>59</v>
      </c>
      <c r="M20" s="25" t="s">
        <v>147</v>
      </c>
      <c r="N20" s="24" t="b">
        <v>0</v>
      </c>
      <c r="O20" s="24" t="b">
        <v>0</v>
      </c>
      <c r="P20" s="24" t="b">
        <v>1</v>
      </c>
      <c r="Q20" s="66" t="b">
        <v>0</v>
      </c>
      <c r="R20" s="25" t="b">
        <v>0</v>
      </c>
      <c r="S20" t="b">
        <v>1</v>
      </c>
    </row>
    <row r="21" spans="1:19" x14ac:dyDescent="0.35">
      <c r="A21" s="16">
        <f t="shared" si="0"/>
        <v>14</v>
      </c>
      <c r="B21" s="3" t="s">
        <v>168</v>
      </c>
      <c r="C21" s="19" t="s">
        <v>95</v>
      </c>
      <c r="D21" s="19" t="s">
        <v>140</v>
      </c>
      <c r="E21" s="24" t="s">
        <v>166</v>
      </c>
      <c r="F21" s="19" t="s">
        <v>162</v>
      </c>
      <c r="G21" s="58" t="s">
        <v>85</v>
      </c>
      <c r="H21" s="19" t="s">
        <v>132</v>
      </c>
      <c r="I21" s="19" t="s">
        <v>135</v>
      </c>
      <c r="J21" s="19" t="s">
        <v>38</v>
      </c>
      <c r="K21" s="19">
        <v>2025</v>
      </c>
      <c r="L21" s="24" t="s">
        <v>59</v>
      </c>
      <c r="M21" s="25" t="s">
        <v>147</v>
      </c>
      <c r="N21" s="24" t="b">
        <v>0</v>
      </c>
      <c r="O21" s="24" t="b">
        <v>0</v>
      </c>
      <c r="P21" s="24" t="b">
        <v>1</v>
      </c>
      <c r="Q21" s="66" t="b">
        <v>0</v>
      </c>
      <c r="R21" s="25" t="b">
        <v>0</v>
      </c>
      <c r="S21" t="b">
        <v>1</v>
      </c>
    </row>
    <row r="22" spans="1:19" x14ac:dyDescent="0.35">
      <c r="A22" s="16">
        <f t="shared" si="0"/>
        <v>15</v>
      </c>
      <c r="B22" s="3" t="s">
        <v>169</v>
      </c>
      <c r="C22" s="19" t="s">
        <v>121</v>
      </c>
      <c r="D22" s="19" t="s">
        <v>140</v>
      </c>
      <c r="E22" s="24" t="s">
        <v>166</v>
      </c>
      <c r="F22" s="19" t="s">
        <v>162</v>
      </c>
      <c r="G22" s="4" t="s">
        <v>82</v>
      </c>
      <c r="H22" s="19" t="s">
        <v>132</v>
      </c>
      <c r="I22" s="19" t="s">
        <v>135</v>
      </c>
      <c r="J22" s="19" t="s">
        <v>38</v>
      </c>
      <c r="K22" s="19">
        <v>2025</v>
      </c>
      <c r="L22" s="24" t="s">
        <v>59</v>
      </c>
      <c r="M22" s="25" t="s">
        <v>147</v>
      </c>
      <c r="N22" s="24" t="b">
        <v>0</v>
      </c>
      <c r="O22" s="24" t="b">
        <v>0</v>
      </c>
      <c r="P22" s="24" t="b">
        <v>1</v>
      </c>
      <c r="Q22" s="66" t="b">
        <v>0</v>
      </c>
      <c r="R22" s="25" t="b">
        <v>0</v>
      </c>
      <c r="S22" t="b">
        <v>1</v>
      </c>
    </row>
    <row r="23" spans="1:19" x14ac:dyDescent="0.35">
      <c r="A23" s="16">
        <f t="shared" si="0"/>
        <v>16</v>
      </c>
      <c r="B23" s="3" t="s">
        <v>169</v>
      </c>
      <c r="C23" s="19" t="s">
        <v>121</v>
      </c>
      <c r="D23" s="19" t="s">
        <v>140</v>
      </c>
      <c r="E23" s="24" t="s">
        <v>166</v>
      </c>
      <c r="F23" s="19" t="s">
        <v>162</v>
      </c>
      <c r="G23" s="58" t="s">
        <v>123</v>
      </c>
      <c r="H23" s="19" t="s">
        <v>132</v>
      </c>
      <c r="I23" s="19" t="s">
        <v>135</v>
      </c>
      <c r="J23" s="19" t="s">
        <v>38</v>
      </c>
      <c r="K23" s="19">
        <v>2025</v>
      </c>
      <c r="L23" s="24" t="s">
        <v>59</v>
      </c>
      <c r="M23" s="25" t="s">
        <v>147</v>
      </c>
      <c r="N23" s="24" t="b">
        <v>0</v>
      </c>
      <c r="O23" s="24" t="b">
        <v>0</v>
      </c>
      <c r="P23" s="24" t="b">
        <v>1</v>
      </c>
      <c r="Q23" s="66" t="b">
        <v>0</v>
      </c>
      <c r="R23" s="25" t="b">
        <v>0</v>
      </c>
      <c r="S23" t="b">
        <v>1</v>
      </c>
    </row>
    <row r="24" spans="1:19" x14ac:dyDescent="0.35">
      <c r="A24" s="16">
        <f t="shared" si="0"/>
        <v>17</v>
      </c>
      <c r="B24" s="3" t="s">
        <v>169</v>
      </c>
      <c r="C24" s="19" t="s">
        <v>121</v>
      </c>
      <c r="D24" s="19" t="s">
        <v>140</v>
      </c>
      <c r="E24" s="24" t="s">
        <v>166</v>
      </c>
      <c r="F24" s="19" t="s">
        <v>162</v>
      </c>
      <c r="G24" s="58" t="s">
        <v>157</v>
      </c>
      <c r="H24" s="19" t="s">
        <v>132</v>
      </c>
      <c r="I24" s="19" t="s">
        <v>135</v>
      </c>
      <c r="J24" s="19" t="s">
        <v>38</v>
      </c>
      <c r="K24" s="19">
        <v>2025</v>
      </c>
      <c r="L24" s="24" t="s">
        <v>59</v>
      </c>
      <c r="M24" s="25" t="s">
        <v>147</v>
      </c>
      <c r="N24" s="24" t="b">
        <v>0</v>
      </c>
      <c r="O24" s="24" t="b">
        <v>0</v>
      </c>
      <c r="P24" s="24" t="b">
        <v>1</v>
      </c>
      <c r="Q24" s="66" t="b">
        <v>0</v>
      </c>
      <c r="R24" s="25" t="b">
        <v>0</v>
      </c>
      <c r="S24" t="b">
        <v>1</v>
      </c>
    </row>
    <row r="25" spans="1:19" x14ac:dyDescent="0.35">
      <c r="A25" s="16">
        <f t="shared" si="0"/>
        <v>18</v>
      </c>
      <c r="B25" s="3" t="s">
        <v>169</v>
      </c>
      <c r="C25" s="19" t="s">
        <v>121</v>
      </c>
      <c r="D25" s="19" t="s">
        <v>140</v>
      </c>
      <c r="E25" s="24" t="s">
        <v>166</v>
      </c>
      <c r="F25" s="19" t="s">
        <v>162</v>
      </c>
      <c r="G25" s="58" t="s">
        <v>79</v>
      </c>
      <c r="H25" s="19" t="s">
        <v>132</v>
      </c>
      <c r="I25" s="19" t="s">
        <v>135</v>
      </c>
      <c r="J25" s="19" t="s">
        <v>38</v>
      </c>
      <c r="K25" s="19">
        <v>2025</v>
      </c>
      <c r="L25" s="24" t="s">
        <v>59</v>
      </c>
      <c r="M25" s="25" t="s">
        <v>147</v>
      </c>
      <c r="N25" s="24" t="b">
        <v>0</v>
      </c>
      <c r="O25" s="24" t="b">
        <v>0</v>
      </c>
      <c r="P25" s="24" t="b">
        <v>1</v>
      </c>
      <c r="Q25" s="66" t="b">
        <v>0</v>
      </c>
      <c r="R25" s="25" t="b">
        <v>0</v>
      </c>
      <c r="S25" t="b">
        <v>1</v>
      </c>
    </row>
    <row r="26" spans="1:19" x14ac:dyDescent="0.35">
      <c r="A26" s="16">
        <f t="shared" si="0"/>
        <v>19</v>
      </c>
      <c r="B26" s="3" t="s">
        <v>169</v>
      </c>
      <c r="C26" s="19" t="s">
        <v>121</v>
      </c>
      <c r="D26" s="19" t="s">
        <v>140</v>
      </c>
      <c r="E26" s="24" t="s">
        <v>166</v>
      </c>
      <c r="F26" s="19" t="s">
        <v>162</v>
      </c>
      <c r="G26" s="58" t="s">
        <v>80</v>
      </c>
      <c r="H26" s="19" t="s">
        <v>132</v>
      </c>
      <c r="I26" s="19" t="s">
        <v>135</v>
      </c>
      <c r="J26" s="19" t="s">
        <v>38</v>
      </c>
      <c r="K26" s="19">
        <v>2025</v>
      </c>
      <c r="L26" s="24" t="s">
        <v>59</v>
      </c>
      <c r="M26" s="25" t="s">
        <v>147</v>
      </c>
      <c r="N26" s="24" t="b">
        <v>0</v>
      </c>
      <c r="O26" s="24" t="b">
        <v>0</v>
      </c>
      <c r="P26" s="24" t="b">
        <v>1</v>
      </c>
      <c r="Q26" s="66" t="b">
        <v>0</v>
      </c>
      <c r="R26" s="25" t="b">
        <v>0</v>
      </c>
      <c r="S26" t="b">
        <v>1</v>
      </c>
    </row>
    <row r="27" spans="1:19" x14ac:dyDescent="0.35">
      <c r="A27" s="16">
        <f t="shared" si="0"/>
        <v>20</v>
      </c>
      <c r="B27" s="3" t="s">
        <v>169</v>
      </c>
      <c r="C27" s="19" t="s">
        <v>121</v>
      </c>
      <c r="D27" s="19" t="s">
        <v>140</v>
      </c>
      <c r="E27" s="24" t="s">
        <v>166</v>
      </c>
      <c r="F27" s="19" t="s">
        <v>162</v>
      </c>
      <c r="G27" s="58" t="s">
        <v>81</v>
      </c>
      <c r="H27" s="19" t="s">
        <v>132</v>
      </c>
      <c r="I27" s="19" t="s">
        <v>135</v>
      </c>
      <c r="J27" s="19" t="s">
        <v>38</v>
      </c>
      <c r="K27" s="19">
        <v>2025</v>
      </c>
      <c r="L27" s="24" t="s">
        <v>59</v>
      </c>
      <c r="M27" s="25" t="s">
        <v>147</v>
      </c>
      <c r="N27" s="24" t="b">
        <v>0</v>
      </c>
      <c r="O27" s="24" t="b">
        <v>0</v>
      </c>
      <c r="P27" s="24" t="b">
        <v>1</v>
      </c>
      <c r="Q27" s="66" t="b">
        <v>0</v>
      </c>
      <c r="R27" s="25" t="b">
        <v>0</v>
      </c>
      <c r="S27" t="b">
        <v>1</v>
      </c>
    </row>
    <row r="28" spans="1:19" x14ac:dyDescent="0.35">
      <c r="A28" s="16">
        <f t="shared" si="0"/>
        <v>21</v>
      </c>
      <c r="B28" s="3" t="s">
        <v>169</v>
      </c>
      <c r="C28" s="19" t="s">
        <v>121</v>
      </c>
      <c r="D28" s="19" t="s">
        <v>140</v>
      </c>
      <c r="E28" s="24" t="s">
        <v>166</v>
      </c>
      <c r="F28" s="19" t="s">
        <v>162</v>
      </c>
      <c r="G28" s="58" t="s">
        <v>85</v>
      </c>
      <c r="H28" s="19" t="s">
        <v>132</v>
      </c>
      <c r="I28" s="19" t="s">
        <v>135</v>
      </c>
      <c r="J28" s="19" t="s">
        <v>38</v>
      </c>
      <c r="K28" s="19">
        <v>2025</v>
      </c>
      <c r="L28" s="24" t="s">
        <v>59</v>
      </c>
      <c r="M28" s="25" t="s">
        <v>147</v>
      </c>
      <c r="N28" s="24" t="b">
        <v>0</v>
      </c>
      <c r="O28" s="24" t="b">
        <v>0</v>
      </c>
      <c r="P28" s="24" t="b">
        <v>1</v>
      </c>
      <c r="Q28" s="66" t="b">
        <v>0</v>
      </c>
      <c r="R28" s="25" t="b">
        <v>0</v>
      </c>
      <c r="S28" t="b">
        <v>1</v>
      </c>
    </row>
    <row r="29" spans="1:19" x14ac:dyDescent="0.35">
      <c r="A29" s="16">
        <f t="shared" ref="A29:A41" si="1">ROW(A29)-ROW($A$7)</f>
        <v>22</v>
      </c>
      <c r="B29" s="3" t="s">
        <v>167</v>
      </c>
      <c r="C29" s="19" t="s">
        <v>86</v>
      </c>
      <c r="D29" s="19" t="s">
        <v>140</v>
      </c>
      <c r="E29" s="24" t="s">
        <v>166</v>
      </c>
      <c r="F29" s="19" t="s">
        <v>163</v>
      </c>
      <c r="G29" s="4" t="s">
        <v>82</v>
      </c>
      <c r="H29" s="19" t="s">
        <v>132</v>
      </c>
      <c r="I29" s="19" t="s">
        <v>135</v>
      </c>
      <c r="J29" s="19" t="s">
        <v>38</v>
      </c>
      <c r="K29" s="19">
        <v>2025</v>
      </c>
      <c r="L29" s="24" t="s">
        <v>59</v>
      </c>
      <c r="M29" s="25" t="s">
        <v>147</v>
      </c>
      <c r="N29" s="24" t="b">
        <v>0</v>
      </c>
      <c r="O29" s="24" t="b">
        <v>0</v>
      </c>
      <c r="P29" s="24" t="b">
        <v>1</v>
      </c>
      <c r="Q29" s="66" t="b">
        <v>0</v>
      </c>
      <c r="R29" s="25" t="b">
        <v>0</v>
      </c>
      <c r="S29" t="b">
        <v>1</v>
      </c>
    </row>
    <row r="30" spans="1:19" x14ac:dyDescent="0.35">
      <c r="A30" s="16">
        <f t="shared" si="1"/>
        <v>23</v>
      </c>
      <c r="B30" s="3" t="s">
        <v>167</v>
      </c>
      <c r="C30" s="19" t="s">
        <v>86</v>
      </c>
      <c r="D30" s="19" t="s">
        <v>140</v>
      </c>
      <c r="E30" s="24" t="s">
        <v>166</v>
      </c>
      <c r="F30" s="19" t="s">
        <v>163</v>
      </c>
      <c r="G30" s="58" t="s">
        <v>123</v>
      </c>
      <c r="H30" s="19" t="s">
        <v>132</v>
      </c>
      <c r="I30" s="19" t="s">
        <v>135</v>
      </c>
      <c r="J30" s="19" t="s">
        <v>38</v>
      </c>
      <c r="K30" s="19">
        <v>2025</v>
      </c>
      <c r="L30" s="24" t="s">
        <v>59</v>
      </c>
      <c r="M30" s="25" t="s">
        <v>147</v>
      </c>
      <c r="N30" s="24" t="b">
        <v>0</v>
      </c>
      <c r="O30" s="24" t="b">
        <v>0</v>
      </c>
      <c r="P30" s="24" t="b">
        <v>1</v>
      </c>
      <c r="Q30" s="66" t="b">
        <v>0</v>
      </c>
      <c r="R30" s="25" t="b">
        <v>0</v>
      </c>
      <c r="S30" t="b">
        <v>1</v>
      </c>
    </row>
    <row r="31" spans="1:19" x14ac:dyDescent="0.35">
      <c r="A31" s="16">
        <f>ROW(A31)-ROW($A$7)</f>
        <v>24</v>
      </c>
      <c r="B31" s="3" t="s">
        <v>167</v>
      </c>
      <c r="C31" s="19" t="s">
        <v>86</v>
      </c>
      <c r="D31" s="19" t="s">
        <v>140</v>
      </c>
      <c r="E31" s="24" t="s">
        <v>166</v>
      </c>
      <c r="F31" s="19" t="s">
        <v>163</v>
      </c>
      <c r="G31" s="55" t="s">
        <v>157</v>
      </c>
      <c r="H31" s="19" t="s">
        <v>132</v>
      </c>
      <c r="I31" s="19" t="s">
        <v>135</v>
      </c>
      <c r="J31" s="19" t="s">
        <v>38</v>
      </c>
      <c r="K31" s="19">
        <v>2025</v>
      </c>
      <c r="L31" s="24" t="s">
        <v>59</v>
      </c>
      <c r="M31" s="25" t="s">
        <v>147</v>
      </c>
      <c r="N31" s="24" t="b">
        <v>0</v>
      </c>
      <c r="O31" s="24" t="b">
        <v>0</v>
      </c>
      <c r="P31" s="24" t="b">
        <v>1</v>
      </c>
      <c r="Q31" s="66" t="b">
        <v>0</v>
      </c>
      <c r="R31" s="25" t="b">
        <v>0</v>
      </c>
      <c r="S31" t="b">
        <v>1</v>
      </c>
    </row>
    <row r="32" spans="1:19" x14ac:dyDescent="0.35">
      <c r="A32" s="16">
        <f>ROW(A32)-ROW($A$7)</f>
        <v>25</v>
      </c>
      <c r="B32" s="3" t="s">
        <v>167</v>
      </c>
      <c r="C32" s="19" t="s">
        <v>86</v>
      </c>
      <c r="D32" s="19" t="s">
        <v>140</v>
      </c>
      <c r="E32" s="24" t="s">
        <v>166</v>
      </c>
      <c r="F32" s="19" t="s">
        <v>163</v>
      </c>
      <c r="G32" s="55" t="s">
        <v>79</v>
      </c>
      <c r="H32" s="19" t="s">
        <v>132</v>
      </c>
      <c r="I32" s="19" t="s">
        <v>135</v>
      </c>
      <c r="J32" s="19" t="s">
        <v>38</v>
      </c>
      <c r="K32" s="19">
        <v>2025</v>
      </c>
      <c r="L32" s="24" t="s">
        <v>59</v>
      </c>
      <c r="M32" s="25" t="s">
        <v>147</v>
      </c>
      <c r="N32" s="24" t="b">
        <v>0</v>
      </c>
      <c r="O32" s="24" t="b">
        <v>0</v>
      </c>
      <c r="P32" s="24" t="b">
        <v>1</v>
      </c>
      <c r="Q32" s="66" t="b">
        <v>0</v>
      </c>
      <c r="R32" s="25" t="b">
        <v>0</v>
      </c>
      <c r="S32" t="b">
        <v>1</v>
      </c>
    </row>
    <row r="33" spans="1:19" x14ac:dyDescent="0.35">
      <c r="A33" s="16">
        <f t="shared" si="1"/>
        <v>26</v>
      </c>
      <c r="B33" s="3" t="s">
        <v>167</v>
      </c>
      <c r="C33" s="19" t="s">
        <v>86</v>
      </c>
      <c r="D33" s="19" t="s">
        <v>140</v>
      </c>
      <c r="E33" s="24" t="s">
        <v>166</v>
      </c>
      <c r="F33" s="19" t="s">
        <v>163</v>
      </c>
      <c r="G33" s="55" t="s">
        <v>80</v>
      </c>
      <c r="H33" s="19" t="s">
        <v>132</v>
      </c>
      <c r="I33" s="19" t="s">
        <v>135</v>
      </c>
      <c r="J33" s="19" t="s">
        <v>38</v>
      </c>
      <c r="K33" s="19">
        <v>2025</v>
      </c>
      <c r="L33" s="24" t="s">
        <v>59</v>
      </c>
      <c r="M33" s="25" t="s">
        <v>147</v>
      </c>
      <c r="N33" s="24" t="b">
        <v>0</v>
      </c>
      <c r="O33" s="24" t="b">
        <v>0</v>
      </c>
      <c r="P33" s="24" t="b">
        <v>1</v>
      </c>
      <c r="Q33" s="66" t="b">
        <v>0</v>
      </c>
      <c r="R33" s="25" t="b">
        <v>0</v>
      </c>
      <c r="S33" t="b">
        <v>1</v>
      </c>
    </row>
    <row r="34" spans="1:19" x14ac:dyDescent="0.35">
      <c r="A34" s="16">
        <f t="shared" si="1"/>
        <v>27</v>
      </c>
      <c r="B34" s="3" t="s">
        <v>167</v>
      </c>
      <c r="C34" s="19" t="s">
        <v>86</v>
      </c>
      <c r="D34" s="19" t="s">
        <v>140</v>
      </c>
      <c r="E34" s="24" t="s">
        <v>166</v>
      </c>
      <c r="F34" s="19" t="s">
        <v>163</v>
      </c>
      <c r="G34" s="55" t="s">
        <v>81</v>
      </c>
      <c r="H34" s="19" t="s">
        <v>132</v>
      </c>
      <c r="I34" s="19" t="s">
        <v>135</v>
      </c>
      <c r="J34" s="19" t="s">
        <v>38</v>
      </c>
      <c r="K34" s="19">
        <v>2025</v>
      </c>
      <c r="L34" s="24" t="s">
        <v>59</v>
      </c>
      <c r="M34" s="25" t="s">
        <v>147</v>
      </c>
      <c r="N34" s="24" t="b">
        <v>0</v>
      </c>
      <c r="O34" s="24" t="b">
        <v>0</v>
      </c>
      <c r="P34" s="24" t="b">
        <v>1</v>
      </c>
      <c r="Q34" s="66" t="b">
        <v>0</v>
      </c>
      <c r="R34" s="25" t="b">
        <v>0</v>
      </c>
      <c r="S34" t="b">
        <v>1</v>
      </c>
    </row>
    <row r="35" spans="1:19" x14ac:dyDescent="0.35">
      <c r="A35" s="16">
        <f>ROW(A35)-ROW($A$7)</f>
        <v>28</v>
      </c>
      <c r="B35" s="3" t="s">
        <v>167</v>
      </c>
      <c r="C35" s="19" t="s">
        <v>86</v>
      </c>
      <c r="D35" s="19" t="s">
        <v>140</v>
      </c>
      <c r="E35" s="24" t="s">
        <v>166</v>
      </c>
      <c r="F35" s="19" t="s">
        <v>163</v>
      </c>
      <c r="G35" s="55" t="s">
        <v>85</v>
      </c>
      <c r="H35" s="19" t="s">
        <v>132</v>
      </c>
      <c r="I35" s="19" t="s">
        <v>135</v>
      </c>
      <c r="J35" s="19" t="s">
        <v>38</v>
      </c>
      <c r="K35" s="19">
        <v>2025</v>
      </c>
      <c r="L35" s="24" t="s">
        <v>59</v>
      </c>
      <c r="M35" s="25" t="s">
        <v>147</v>
      </c>
      <c r="N35" s="24" t="b">
        <v>0</v>
      </c>
      <c r="O35" s="24" t="b">
        <v>0</v>
      </c>
      <c r="P35" s="24" t="b">
        <v>1</v>
      </c>
      <c r="Q35" s="66" t="b">
        <v>0</v>
      </c>
      <c r="R35" s="25" t="b">
        <v>0</v>
      </c>
      <c r="S35" t="b">
        <v>1</v>
      </c>
    </row>
    <row r="36" spans="1:19" x14ac:dyDescent="0.35">
      <c r="A36" s="16">
        <f t="shared" si="1"/>
        <v>29</v>
      </c>
      <c r="B36" s="3" t="s">
        <v>168</v>
      </c>
      <c r="C36" s="19" t="s">
        <v>95</v>
      </c>
      <c r="D36" s="19" t="s">
        <v>140</v>
      </c>
      <c r="E36" s="24" t="s">
        <v>166</v>
      </c>
      <c r="F36" s="19" t="s">
        <v>163</v>
      </c>
      <c r="G36" s="4" t="s">
        <v>82</v>
      </c>
      <c r="H36" s="19" t="s">
        <v>132</v>
      </c>
      <c r="I36" s="19" t="s">
        <v>135</v>
      </c>
      <c r="J36" s="19" t="s">
        <v>38</v>
      </c>
      <c r="K36" s="19">
        <v>2025</v>
      </c>
      <c r="L36" s="24" t="s">
        <v>59</v>
      </c>
      <c r="M36" s="25" t="s">
        <v>147</v>
      </c>
      <c r="N36" s="24" t="b">
        <v>0</v>
      </c>
      <c r="O36" s="24" t="b">
        <v>0</v>
      </c>
      <c r="P36" s="24" t="b">
        <v>1</v>
      </c>
      <c r="Q36" s="66" t="b">
        <v>0</v>
      </c>
      <c r="R36" s="25" t="b">
        <v>0</v>
      </c>
      <c r="S36" t="b">
        <v>1</v>
      </c>
    </row>
    <row r="37" spans="1:19" x14ac:dyDescent="0.35">
      <c r="A37" s="16">
        <f t="shared" si="1"/>
        <v>30</v>
      </c>
      <c r="B37" s="3" t="s">
        <v>168</v>
      </c>
      <c r="C37" s="19" t="s">
        <v>95</v>
      </c>
      <c r="D37" s="19" t="s">
        <v>140</v>
      </c>
      <c r="E37" s="24" t="s">
        <v>166</v>
      </c>
      <c r="F37" s="19" t="s">
        <v>163</v>
      </c>
      <c r="G37" s="55" t="s">
        <v>123</v>
      </c>
      <c r="H37" s="19" t="s">
        <v>132</v>
      </c>
      <c r="I37" s="19" t="s">
        <v>135</v>
      </c>
      <c r="J37" s="19" t="s">
        <v>38</v>
      </c>
      <c r="K37" s="19">
        <v>2025</v>
      </c>
      <c r="L37" s="24" t="s">
        <v>59</v>
      </c>
      <c r="M37" s="25" t="s">
        <v>147</v>
      </c>
      <c r="N37" s="24" t="b">
        <v>0</v>
      </c>
      <c r="O37" s="24" t="b">
        <v>0</v>
      </c>
      <c r="P37" s="24" t="b">
        <v>1</v>
      </c>
      <c r="Q37" s="66" t="b">
        <v>0</v>
      </c>
      <c r="R37" s="25" t="b">
        <v>0</v>
      </c>
      <c r="S37" t="b">
        <v>1</v>
      </c>
    </row>
    <row r="38" spans="1:19" x14ac:dyDescent="0.35">
      <c r="A38" s="16">
        <f>ROW(A38)-ROW($A$7)</f>
        <v>31</v>
      </c>
      <c r="B38" s="3" t="s">
        <v>168</v>
      </c>
      <c r="C38" s="19" t="s">
        <v>95</v>
      </c>
      <c r="D38" s="19" t="s">
        <v>140</v>
      </c>
      <c r="E38" s="24" t="s">
        <v>166</v>
      </c>
      <c r="F38" s="19" t="s">
        <v>163</v>
      </c>
      <c r="G38" s="55" t="s">
        <v>157</v>
      </c>
      <c r="H38" s="19" t="s">
        <v>132</v>
      </c>
      <c r="I38" s="19" t="s">
        <v>135</v>
      </c>
      <c r="J38" s="19" t="s">
        <v>38</v>
      </c>
      <c r="K38" s="19">
        <v>2025</v>
      </c>
      <c r="L38" s="24" t="s">
        <v>59</v>
      </c>
      <c r="M38" s="25" t="s">
        <v>147</v>
      </c>
      <c r="N38" s="24" t="b">
        <v>0</v>
      </c>
      <c r="O38" s="24" t="b">
        <v>0</v>
      </c>
      <c r="P38" s="24" t="b">
        <v>1</v>
      </c>
      <c r="Q38" s="66" t="b">
        <v>0</v>
      </c>
      <c r="R38" s="25" t="b">
        <v>0</v>
      </c>
      <c r="S38" t="b">
        <v>1</v>
      </c>
    </row>
    <row r="39" spans="1:19" x14ac:dyDescent="0.35">
      <c r="A39" s="16">
        <f>ROW(A39)-ROW($A$7)</f>
        <v>32</v>
      </c>
      <c r="B39" s="3" t="s">
        <v>168</v>
      </c>
      <c r="C39" s="19" t="s">
        <v>95</v>
      </c>
      <c r="D39" s="19" t="s">
        <v>140</v>
      </c>
      <c r="E39" s="24" t="s">
        <v>166</v>
      </c>
      <c r="F39" s="19" t="s">
        <v>163</v>
      </c>
      <c r="G39" s="55" t="s">
        <v>79</v>
      </c>
      <c r="H39" s="19" t="s">
        <v>132</v>
      </c>
      <c r="I39" s="19" t="s">
        <v>135</v>
      </c>
      <c r="J39" s="19" t="s">
        <v>38</v>
      </c>
      <c r="K39" s="19">
        <v>2025</v>
      </c>
      <c r="L39" s="24" t="s">
        <v>59</v>
      </c>
      <c r="M39" s="25" t="s">
        <v>147</v>
      </c>
      <c r="N39" s="24" t="b">
        <v>0</v>
      </c>
      <c r="O39" s="24" t="b">
        <v>0</v>
      </c>
      <c r="P39" s="24" t="b">
        <v>1</v>
      </c>
      <c r="Q39" s="66" t="b">
        <v>0</v>
      </c>
      <c r="R39" s="25" t="b">
        <v>0</v>
      </c>
      <c r="S39" t="b">
        <v>1</v>
      </c>
    </row>
    <row r="40" spans="1:19" x14ac:dyDescent="0.35">
      <c r="A40" s="16">
        <f t="shared" si="1"/>
        <v>33</v>
      </c>
      <c r="B40" s="3" t="s">
        <v>168</v>
      </c>
      <c r="C40" s="19" t="s">
        <v>95</v>
      </c>
      <c r="D40" s="19" t="s">
        <v>140</v>
      </c>
      <c r="E40" s="24" t="s">
        <v>166</v>
      </c>
      <c r="F40" s="19" t="s">
        <v>163</v>
      </c>
      <c r="G40" s="55" t="s">
        <v>80</v>
      </c>
      <c r="H40" s="19" t="s">
        <v>132</v>
      </c>
      <c r="I40" s="19" t="s">
        <v>135</v>
      </c>
      <c r="J40" s="19" t="s">
        <v>38</v>
      </c>
      <c r="K40" s="19">
        <v>2025</v>
      </c>
      <c r="L40" s="24" t="s">
        <v>59</v>
      </c>
      <c r="M40" s="25" t="s">
        <v>147</v>
      </c>
      <c r="N40" s="24" t="b">
        <v>0</v>
      </c>
      <c r="O40" s="24" t="b">
        <v>0</v>
      </c>
      <c r="P40" s="24" t="b">
        <v>1</v>
      </c>
      <c r="Q40" s="66" t="b">
        <v>0</v>
      </c>
      <c r="R40" s="25" t="b">
        <v>0</v>
      </c>
      <c r="S40" t="b">
        <v>1</v>
      </c>
    </row>
    <row r="41" spans="1:19" x14ac:dyDescent="0.35">
      <c r="A41" s="16">
        <f t="shared" si="1"/>
        <v>34</v>
      </c>
      <c r="B41" s="3" t="s">
        <v>168</v>
      </c>
      <c r="C41" s="19" t="s">
        <v>95</v>
      </c>
      <c r="D41" s="19" t="s">
        <v>140</v>
      </c>
      <c r="E41" s="24" t="s">
        <v>166</v>
      </c>
      <c r="F41" s="19" t="s">
        <v>163</v>
      </c>
      <c r="G41" s="55" t="s">
        <v>81</v>
      </c>
      <c r="H41" s="19" t="s">
        <v>132</v>
      </c>
      <c r="I41" s="19" t="s">
        <v>135</v>
      </c>
      <c r="J41" s="19" t="s">
        <v>38</v>
      </c>
      <c r="K41" s="19">
        <v>2025</v>
      </c>
      <c r="L41" s="24" t="s">
        <v>59</v>
      </c>
      <c r="M41" s="25" t="s">
        <v>147</v>
      </c>
      <c r="N41" s="24" t="b">
        <v>0</v>
      </c>
      <c r="O41" s="24" t="b">
        <v>0</v>
      </c>
      <c r="P41" s="24" t="b">
        <v>1</v>
      </c>
      <c r="Q41" s="66" t="b">
        <v>0</v>
      </c>
      <c r="R41" s="25" t="b">
        <v>0</v>
      </c>
      <c r="S41" t="b">
        <v>1</v>
      </c>
    </row>
    <row r="42" spans="1:19" x14ac:dyDescent="0.35">
      <c r="A42" s="16">
        <f t="shared" ref="A42:A119" si="2">ROW(A42)-ROW($A$7)</f>
        <v>35</v>
      </c>
      <c r="B42" s="3" t="s">
        <v>168</v>
      </c>
      <c r="C42" s="19" t="s">
        <v>95</v>
      </c>
      <c r="D42" s="19" t="s">
        <v>140</v>
      </c>
      <c r="E42" s="24" t="s">
        <v>166</v>
      </c>
      <c r="F42" s="19" t="s">
        <v>163</v>
      </c>
      <c r="G42" s="55" t="s">
        <v>85</v>
      </c>
      <c r="H42" s="19" t="s">
        <v>132</v>
      </c>
      <c r="I42" s="19" t="s">
        <v>135</v>
      </c>
      <c r="J42" s="19" t="s">
        <v>38</v>
      </c>
      <c r="K42" s="19">
        <v>2025</v>
      </c>
      <c r="L42" s="24" t="s">
        <v>59</v>
      </c>
      <c r="M42" s="25" t="s">
        <v>147</v>
      </c>
      <c r="N42" s="24" t="b">
        <v>0</v>
      </c>
      <c r="O42" s="24" t="b">
        <v>0</v>
      </c>
      <c r="P42" s="24" t="b">
        <v>1</v>
      </c>
      <c r="Q42" s="66" t="b">
        <v>0</v>
      </c>
      <c r="R42" s="25" t="b">
        <v>0</v>
      </c>
      <c r="S42" t="b">
        <v>1</v>
      </c>
    </row>
    <row r="43" spans="1:19" x14ac:dyDescent="0.35">
      <c r="A43" s="16">
        <f t="shared" si="2"/>
        <v>36</v>
      </c>
      <c r="B43" s="3" t="s">
        <v>169</v>
      </c>
      <c r="C43" s="19" t="s">
        <v>121</v>
      </c>
      <c r="D43" s="19" t="s">
        <v>140</v>
      </c>
      <c r="E43" s="24" t="s">
        <v>166</v>
      </c>
      <c r="F43" s="19" t="s">
        <v>163</v>
      </c>
      <c r="G43" s="4" t="s">
        <v>82</v>
      </c>
      <c r="H43" s="19" t="s">
        <v>132</v>
      </c>
      <c r="I43" s="19" t="s">
        <v>135</v>
      </c>
      <c r="J43" s="19" t="s">
        <v>38</v>
      </c>
      <c r="K43" s="19">
        <v>2025</v>
      </c>
      <c r="L43" s="24" t="s">
        <v>59</v>
      </c>
      <c r="M43" s="25" t="s">
        <v>147</v>
      </c>
      <c r="N43" s="24" t="b">
        <v>0</v>
      </c>
      <c r="O43" s="24" t="b">
        <v>0</v>
      </c>
      <c r="P43" s="24" t="b">
        <v>1</v>
      </c>
      <c r="Q43" s="66" t="b">
        <v>0</v>
      </c>
      <c r="R43" s="25" t="b">
        <v>0</v>
      </c>
      <c r="S43" t="b">
        <v>1</v>
      </c>
    </row>
    <row r="44" spans="1:19" x14ac:dyDescent="0.35">
      <c r="A44" s="16">
        <f t="shared" si="2"/>
        <v>37</v>
      </c>
      <c r="B44" s="3" t="s">
        <v>169</v>
      </c>
      <c r="C44" s="19" t="s">
        <v>121</v>
      </c>
      <c r="D44" s="19" t="s">
        <v>140</v>
      </c>
      <c r="E44" s="24" t="s">
        <v>166</v>
      </c>
      <c r="F44" s="19" t="s">
        <v>163</v>
      </c>
      <c r="G44" s="58" t="s">
        <v>123</v>
      </c>
      <c r="H44" s="19" t="s">
        <v>132</v>
      </c>
      <c r="I44" s="19" t="s">
        <v>135</v>
      </c>
      <c r="J44" s="19" t="s">
        <v>38</v>
      </c>
      <c r="K44" s="19">
        <v>2025</v>
      </c>
      <c r="L44" s="24" t="s">
        <v>59</v>
      </c>
      <c r="M44" s="25" t="s">
        <v>147</v>
      </c>
      <c r="N44" s="24" t="b">
        <v>0</v>
      </c>
      <c r="O44" s="24" t="b">
        <v>0</v>
      </c>
      <c r="P44" s="24" t="b">
        <v>1</v>
      </c>
      <c r="Q44" s="66" t="b">
        <v>0</v>
      </c>
      <c r="R44" s="25" t="b">
        <v>0</v>
      </c>
      <c r="S44" t="b">
        <v>1</v>
      </c>
    </row>
    <row r="45" spans="1:19" x14ac:dyDescent="0.35">
      <c r="A45" s="16">
        <f t="shared" si="2"/>
        <v>38</v>
      </c>
      <c r="B45" s="3" t="s">
        <v>169</v>
      </c>
      <c r="C45" s="19" t="s">
        <v>121</v>
      </c>
      <c r="D45" s="19" t="s">
        <v>140</v>
      </c>
      <c r="E45" s="24" t="s">
        <v>166</v>
      </c>
      <c r="F45" s="19" t="s">
        <v>163</v>
      </c>
      <c r="G45" s="57" t="s">
        <v>157</v>
      </c>
      <c r="H45" s="19" t="s">
        <v>132</v>
      </c>
      <c r="I45" s="19" t="s">
        <v>135</v>
      </c>
      <c r="J45" s="19" t="s">
        <v>38</v>
      </c>
      <c r="K45" s="19">
        <v>2025</v>
      </c>
      <c r="L45" s="24" t="s">
        <v>59</v>
      </c>
      <c r="M45" s="25" t="s">
        <v>147</v>
      </c>
      <c r="N45" s="24" t="b">
        <v>0</v>
      </c>
      <c r="O45" s="24" t="b">
        <v>0</v>
      </c>
      <c r="P45" s="24" t="b">
        <v>1</v>
      </c>
      <c r="Q45" s="66" t="b">
        <v>0</v>
      </c>
      <c r="R45" s="25" t="b">
        <v>0</v>
      </c>
      <c r="S45" t="b">
        <v>1</v>
      </c>
    </row>
    <row r="46" spans="1:19" x14ac:dyDescent="0.35">
      <c r="A46" s="16">
        <f t="shared" si="2"/>
        <v>39</v>
      </c>
      <c r="B46" s="3" t="s">
        <v>169</v>
      </c>
      <c r="C46" s="19" t="s">
        <v>121</v>
      </c>
      <c r="D46" s="19" t="s">
        <v>140</v>
      </c>
      <c r="E46" s="24" t="s">
        <v>166</v>
      </c>
      <c r="F46" s="19" t="s">
        <v>163</v>
      </c>
      <c r="G46" s="57" t="s">
        <v>79</v>
      </c>
      <c r="H46" s="19" t="s">
        <v>132</v>
      </c>
      <c r="I46" s="19" t="s">
        <v>135</v>
      </c>
      <c r="J46" s="19" t="s">
        <v>38</v>
      </c>
      <c r="K46" s="19">
        <v>2025</v>
      </c>
      <c r="L46" s="24" t="s">
        <v>59</v>
      </c>
      <c r="M46" s="25" t="s">
        <v>147</v>
      </c>
      <c r="N46" s="24" t="b">
        <v>0</v>
      </c>
      <c r="O46" s="24" t="b">
        <v>0</v>
      </c>
      <c r="P46" s="24" t="b">
        <v>1</v>
      </c>
      <c r="Q46" s="66" t="b">
        <v>0</v>
      </c>
      <c r="R46" s="25" t="b">
        <v>0</v>
      </c>
      <c r="S46" t="b">
        <v>1</v>
      </c>
    </row>
    <row r="47" spans="1:19" x14ac:dyDescent="0.35">
      <c r="A47" s="16">
        <f t="shared" si="2"/>
        <v>40</v>
      </c>
      <c r="B47" s="3" t="s">
        <v>169</v>
      </c>
      <c r="C47" s="19" t="s">
        <v>121</v>
      </c>
      <c r="D47" s="19" t="s">
        <v>140</v>
      </c>
      <c r="E47" s="24" t="s">
        <v>166</v>
      </c>
      <c r="F47" s="19" t="s">
        <v>163</v>
      </c>
      <c r="G47" s="57" t="s">
        <v>80</v>
      </c>
      <c r="H47" s="19" t="s">
        <v>132</v>
      </c>
      <c r="I47" s="19" t="s">
        <v>135</v>
      </c>
      <c r="J47" s="19" t="s">
        <v>38</v>
      </c>
      <c r="K47" s="19">
        <v>2025</v>
      </c>
      <c r="L47" s="24" t="s">
        <v>59</v>
      </c>
      <c r="M47" s="25" t="s">
        <v>147</v>
      </c>
      <c r="N47" s="24" t="b">
        <v>0</v>
      </c>
      <c r="O47" s="24" t="b">
        <v>0</v>
      </c>
      <c r="P47" s="24" t="b">
        <v>1</v>
      </c>
      <c r="Q47" s="66" t="b">
        <v>0</v>
      </c>
      <c r="R47" s="25" t="b">
        <v>0</v>
      </c>
      <c r="S47" t="b">
        <v>1</v>
      </c>
    </row>
    <row r="48" spans="1:19" x14ac:dyDescent="0.35">
      <c r="A48" s="16">
        <f t="shared" si="2"/>
        <v>41</v>
      </c>
      <c r="B48" s="3" t="s">
        <v>169</v>
      </c>
      <c r="C48" s="19" t="s">
        <v>121</v>
      </c>
      <c r="D48" s="19" t="s">
        <v>140</v>
      </c>
      <c r="E48" s="24" t="s">
        <v>166</v>
      </c>
      <c r="F48" s="19" t="s">
        <v>163</v>
      </c>
      <c r="G48" s="57" t="s">
        <v>81</v>
      </c>
      <c r="H48" s="19" t="s">
        <v>132</v>
      </c>
      <c r="I48" s="19" t="s">
        <v>135</v>
      </c>
      <c r="J48" s="19" t="s">
        <v>38</v>
      </c>
      <c r="K48" s="19">
        <v>2025</v>
      </c>
      <c r="L48" s="24" t="s">
        <v>59</v>
      </c>
      <c r="M48" s="25" t="s">
        <v>147</v>
      </c>
      <c r="N48" s="24" t="b">
        <v>0</v>
      </c>
      <c r="O48" s="24" t="b">
        <v>0</v>
      </c>
      <c r="P48" s="24" t="b">
        <v>1</v>
      </c>
      <c r="Q48" s="66" t="b">
        <v>0</v>
      </c>
      <c r="R48" s="25" t="b">
        <v>0</v>
      </c>
      <c r="S48" t="b">
        <v>1</v>
      </c>
    </row>
    <row r="49" spans="1:19" x14ac:dyDescent="0.35">
      <c r="A49" s="16">
        <f t="shared" si="2"/>
        <v>42</v>
      </c>
      <c r="B49" s="3" t="s">
        <v>169</v>
      </c>
      <c r="C49" s="19" t="s">
        <v>121</v>
      </c>
      <c r="D49" s="19" t="s">
        <v>140</v>
      </c>
      <c r="E49" s="24" t="s">
        <v>166</v>
      </c>
      <c r="F49" s="19" t="s">
        <v>163</v>
      </c>
      <c r="G49" s="57" t="s">
        <v>85</v>
      </c>
      <c r="H49" s="19" t="s">
        <v>132</v>
      </c>
      <c r="I49" s="19" t="s">
        <v>135</v>
      </c>
      <c r="J49" s="19" t="s">
        <v>38</v>
      </c>
      <c r="K49" s="19">
        <v>2025</v>
      </c>
      <c r="L49" s="24" t="s">
        <v>59</v>
      </c>
      <c r="M49" s="25" t="s">
        <v>147</v>
      </c>
      <c r="N49" s="24" t="b">
        <v>0</v>
      </c>
      <c r="O49" s="24" t="b">
        <v>0</v>
      </c>
      <c r="P49" s="24" t="b">
        <v>1</v>
      </c>
      <c r="Q49" s="66" t="b">
        <v>0</v>
      </c>
      <c r="R49" s="25" t="b">
        <v>0</v>
      </c>
      <c r="S49" t="b">
        <v>1</v>
      </c>
    </row>
    <row r="50" spans="1:19" x14ac:dyDescent="0.35">
      <c r="A50" s="16">
        <f t="shared" ref="A50:A79" si="3">ROW(A50)-ROW($A$7)</f>
        <v>43</v>
      </c>
      <c r="B50" s="3" t="s">
        <v>167</v>
      </c>
      <c r="C50" s="19" t="s">
        <v>86</v>
      </c>
      <c r="D50" s="19" t="s">
        <v>140</v>
      </c>
      <c r="E50" s="24" t="s">
        <v>166</v>
      </c>
      <c r="F50" s="19" t="s">
        <v>159</v>
      </c>
      <c r="G50" s="4" t="s">
        <v>82</v>
      </c>
      <c r="H50" s="19" t="s">
        <v>132</v>
      </c>
      <c r="I50" s="19" t="s">
        <v>135</v>
      </c>
      <c r="J50" s="19" t="s">
        <v>38</v>
      </c>
      <c r="K50" s="19">
        <v>2025</v>
      </c>
      <c r="L50" s="24" t="s">
        <v>59</v>
      </c>
      <c r="M50" s="25" t="s">
        <v>147</v>
      </c>
      <c r="N50" s="24" t="b">
        <v>0</v>
      </c>
      <c r="O50" s="24" t="b">
        <v>0</v>
      </c>
      <c r="P50" s="24" t="b">
        <v>1</v>
      </c>
      <c r="Q50" s="66" t="b">
        <v>0</v>
      </c>
      <c r="R50" s="25" t="b">
        <v>0</v>
      </c>
      <c r="S50" t="b">
        <v>1</v>
      </c>
    </row>
    <row r="51" spans="1:19" x14ac:dyDescent="0.35">
      <c r="A51" s="16">
        <f t="shared" si="3"/>
        <v>44</v>
      </c>
      <c r="B51" s="3" t="s">
        <v>167</v>
      </c>
      <c r="C51" s="19" t="s">
        <v>86</v>
      </c>
      <c r="D51" s="19" t="s">
        <v>140</v>
      </c>
      <c r="E51" s="24" t="s">
        <v>166</v>
      </c>
      <c r="F51" s="19" t="s">
        <v>159</v>
      </c>
      <c r="G51" s="58" t="s">
        <v>123</v>
      </c>
      <c r="H51" s="19" t="s">
        <v>132</v>
      </c>
      <c r="I51" s="19" t="s">
        <v>135</v>
      </c>
      <c r="J51" s="19" t="s">
        <v>38</v>
      </c>
      <c r="K51" s="19">
        <v>2025</v>
      </c>
      <c r="L51" s="24" t="s">
        <v>59</v>
      </c>
      <c r="M51" s="25" t="s">
        <v>147</v>
      </c>
      <c r="N51" s="24" t="b">
        <v>0</v>
      </c>
      <c r="O51" s="24" t="b">
        <v>0</v>
      </c>
      <c r="P51" s="24" t="b">
        <v>1</v>
      </c>
      <c r="Q51" s="66" t="b">
        <v>0</v>
      </c>
      <c r="R51" s="25" t="b">
        <v>0</v>
      </c>
      <c r="S51" t="b">
        <v>1</v>
      </c>
    </row>
    <row r="52" spans="1:19" x14ac:dyDescent="0.35">
      <c r="A52" s="16">
        <f t="shared" si="3"/>
        <v>45</v>
      </c>
      <c r="B52" s="3" t="s">
        <v>167</v>
      </c>
      <c r="C52" s="19" t="s">
        <v>86</v>
      </c>
      <c r="D52" s="19" t="s">
        <v>140</v>
      </c>
      <c r="E52" s="24" t="s">
        <v>166</v>
      </c>
      <c r="F52" s="19" t="s">
        <v>159</v>
      </c>
      <c r="G52" s="58" t="s">
        <v>157</v>
      </c>
      <c r="H52" s="19" t="s">
        <v>132</v>
      </c>
      <c r="I52" s="19" t="s">
        <v>135</v>
      </c>
      <c r="J52" s="19" t="s">
        <v>38</v>
      </c>
      <c r="K52" s="19">
        <v>2025</v>
      </c>
      <c r="L52" s="24" t="s">
        <v>59</v>
      </c>
      <c r="M52" s="25" t="s">
        <v>147</v>
      </c>
      <c r="N52" s="24" t="b">
        <v>0</v>
      </c>
      <c r="O52" s="24" t="b">
        <v>0</v>
      </c>
      <c r="P52" s="24" t="b">
        <v>1</v>
      </c>
      <c r="Q52" s="66" t="b">
        <v>0</v>
      </c>
      <c r="R52" s="25" t="b">
        <v>0</v>
      </c>
      <c r="S52" t="b">
        <v>1</v>
      </c>
    </row>
    <row r="53" spans="1:19" x14ac:dyDescent="0.35">
      <c r="A53" s="16">
        <f t="shared" si="3"/>
        <v>46</v>
      </c>
      <c r="B53" s="3" t="s">
        <v>167</v>
      </c>
      <c r="C53" s="19" t="s">
        <v>86</v>
      </c>
      <c r="D53" s="19" t="s">
        <v>140</v>
      </c>
      <c r="E53" s="24" t="s">
        <v>166</v>
      </c>
      <c r="F53" s="19" t="s">
        <v>159</v>
      </c>
      <c r="G53" s="58" t="s">
        <v>79</v>
      </c>
      <c r="H53" s="19" t="s">
        <v>132</v>
      </c>
      <c r="I53" s="19" t="s">
        <v>135</v>
      </c>
      <c r="J53" s="19" t="s">
        <v>38</v>
      </c>
      <c r="K53" s="19">
        <v>2025</v>
      </c>
      <c r="L53" s="24" t="s">
        <v>59</v>
      </c>
      <c r="M53" s="25" t="s">
        <v>147</v>
      </c>
      <c r="N53" s="24" t="b">
        <v>0</v>
      </c>
      <c r="O53" s="24" t="b">
        <v>0</v>
      </c>
      <c r="P53" s="24" t="b">
        <v>1</v>
      </c>
      <c r="Q53" s="66" t="b">
        <v>0</v>
      </c>
      <c r="R53" s="25" t="b">
        <v>0</v>
      </c>
      <c r="S53" t="b">
        <v>1</v>
      </c>
    </row>
    <row r="54" spans="1:19" x14ac:dyDescent="0.35">
      <c r="A54" s="16">
        <f t="shared" si="3"/>
        <v>47</v>
      </c>
      <c r="B54" s="3" t="s">
        <v>167</v>
      </c>
      <c r="C54" s="19" t="s">
        <v>86</v>
      </c>
      <c r="D54" s="19" t="s">
        <v>140</v>
      </c>
      <c r="E54" s="24" t="s">
        <v>166</v>
      </c>
      <c r="F54" s="19" t="s">
        <v>159</v>
      </c>
      <c r="G54" s="58" t="s">
        <v>80</v>
      </c>
      <c r="H54" s="19" t="s">
        <v>132</v>
      </c>
      <c r="I54" s="19" t="s">
        <v>135</v>
      </c>
      <c r="J54" s="19" t="s">
        <v>38</v>
      </c>
      <c r="K54" s="19">
        <v>2025</v>
      </c>
      <c r="L54" s="24" t="s">
        <v>59</v>
      </c>
      <c r="M54" s="25" t="s">
        <v>147</v>
      </c>
      <c r="N54" s="24" t="b">
        <v>0</v>
      </c>
      <c r="O54" s="24" t="b">
        <v>0</v>
      </c>
      <c r="P54" s="24" t="b">
        <v>1</v>
      </c>
      <c r="Q54" s="66" t="b">
        <v>0</v>
      </c>
      <c r="R54" s="25" t="b">
        <v>0</v>
      </c>
      <c r="S54" t="b">
        <v>1</v>
      </c>
    </row>
    <row r="55" spans="1:19" x14ac:dyDescent="0.35">
      <c r="A55" s="16">
        <f t="shared" si="3"/>
        <v>48</v>
      </c>
      <c r="B55" s="3" t="s">
        <v>167</v>
      </c>
      <c r="C55" s="19" t="s">
        <v>86</v>
      </c>
      <c r="D55" s="19" t="s">
        <v>140</v>
      </c>
      <c r="E55" s="24" t="s">
        <v>166</v>
      </c>
      <c r="F55" s="19" t="s">
        <v>159</v>
      </c>
      <c r="G55" s="58" t="s">
        <v>81</v>
      </c>
      <c r="H55" s="19" t="s">
        <v>132</v>
      </c>
      <c r="I55" s="19" t="s">
        <v>135</v>
      </c>
      <c r="J55" s="19" t="s">
        <v>38</v>
      </c>
      <c r="K55" s="19">
        <v>2025</v>
      </c>
      <c r="L55" s="24" t="s">
        <v>59</v>
      </c>
      <c r="M55" s="25" t="s">
        <v>147</v>
      </c>
      <c r="N55" s="24" t="b">
        <v>0</v>
      </c>
      <c r="O55" s="24" t="b">
        <v>0</v>
      </c>
      <c r="P55" s="24" t="b">
        <v>1</v>
      </c>
      <c r="Q55" s="66" t="b">
        <v>0</v>
      </c>
      <c r="R55" s="25" t="b">
        <v>0</v>
      </c>
      <c r="S55" t="b">
        <v>1</v>
      </c>
    </row>
    <row r="56" spans="1:19" x14ac:dyDescent="0.35">
      <c r="A56" s="16">
        <f t="shared" si="3"/>
        <v>49</v>
      </c>
      <c r="B56" s="3" t="s">
        <v>167</v>
      </c>
      <c r="C56" s="19" t="s">
        <v>86</v>
      </c>
      <c r="D56" s="19" t="s">
        <v>140</v>
      </c>
      <c r="E56" s="24" t="s">
        <v>166</v>
      </c>
      <c r="F56" s="19" t="s">
        <v>159</v>
      </c>
      <c r="G56" s="58" t="s">
        <v>85</v>
      </c>
      <c r="H56" s="19" t="s">
        <v>132</v>
      </c>
      <c r="I56" s="19" t="s">
        <v>135</v>
      </c>
      <c r="J56" s="19" t="s">
        <v>38</v>
      </c>
      <c r="K56" s="19">
        <v>2025</v>
      </c>
      <c r="L56" s="24" t="s">
        <v>59</v>
      </c>
      <c r="M56" s="25" t="s">
        <v>147</v>
      </c>
      <c r="N56" s="24" t="b">
        <v>0</v>
      </c>
      <c r="O56" s="24" t="b">
        <v>0</v>
      </c>
      <c r="P56" s="24" t="b">
        <v>1</v>
      </c>
      <c r="Q56" s="66" t="b">
        <v>0</v>
      </c>
      <c r="R56" s="25" t="b">
        <v>0</v>
      </c>
      <c r="S56" t="b">
        <v>1</v>
      </c>
    </row>
    <row r="57" spans="1:19" x14ac:dyDescent="0.35">
      <c r="A57" s="16">
        <f t="shared" si="3"/>
        <v>50</v>
      </c>
      <c r="B57" s="3" t="s">
        <v>168</v>
      </c>
      <c r="C57" s="19" t="s">
        <v>95</v>
      </c>
      <c r="D57" s="19" t="s">
        <v>140</v>
      </c>
      <c r="E57" s="24" t="s">
        <v>166</v>
      </c>
      <c r="F57" s="19" t="s">
        <v>159</v>
      </c>
      <c r="G57" s="4" t="s">
        <v>82</v>
      </c>
      <c r="H57" s="19" t="s">
        <v>132</v>
      </c>
      <c r="I57" s="19" t="s">
        <v>135</v>
      </c>
      <c r="J57" s="19" t="s">
        <v>38</v>
      </c>
      <c r="K57" s="19">
        <v>2025</v>
      </c>
      <c r="L57" s="24" t="s">
        <v>59</v>
      </c>
      <c r="M57" s="25" t="s">
        <v>147</v>
      </c>
      <c r="N57" s="24" t="b">
        <v>0</v>
      </c>
      <c r="O57" s="24" t="b">
        <v>0</v>
      </c>
      <c r="P57" s="24" t="b">
        <v>1</v>
      </c>
      <c r="Q57" s="66" t="b">
        <v>0</v>
      </c>
      <c r="R57" s="25" t="b">
        <v>0</v>
      </c>
      <c r="S57" t="b">
        <v>1</v>
      </c>
    </row>
    <row r="58" spans="1:19" x14ac:dyDescent="0.35">
      <c r="A58" s="16">
        <f t="shared" si="3"/>
        <v>51</v>
      </c>
      <c r="B58" s="3" t="s">
        <v>168</v>
      </c>
      <c r="C58" s="19" t="s">
        <v>95</v>
      </c>
      <c r="D58" s="19" t="s">
        <v>140</v>
      </c>
      <c r="E58" s="24" t="s">
        <v>166</v>
      </c>
      <c r="F58" s="19" t="s">
        <v>159</v>
      </c>
      <c r="G58" s="58" t="s">
        <v>123</v>
      </c>
      <c r="H58" s="19" t="s">
        <v>132</v>
      </c>
      <c r="I58" s="19" t="s">
        <v>135</v>
      </c>
      <c r="J58" s="19" t="s">
        <v>38</v>
      </c>
      <c r="K58" s="19">
        <v>2025</v>
      </c>
      <c r="L58" s="24" t="s">
        <v>59</v>
      </c>
      <c r="M58" s="25" t="s">
        <v>147</v>
      </c>
      <c r="N58" s="24" t="b">
        <v>0</v>
      </c>
      <c r="O58" s="24" t="b">
        <v>0</v>
      </c>
      <c r="P58" s="24" t="b">
        <v>1</v>
      </c>
      <c r="Q58" s="66" t="b">
        <v>0</v>
      </c>
      <c r="R58" s="25" t="b">
        <v>0</v>
      </c>
      <c r="S58" t="b">
        <v>1</v>
      </c>
    </row>
    <row r="59" spans="1:19" x14ac:dyDescent="0.35">
      <c r="A59" s="16">
        <f t="shared" si="3"/>
        <v>52</v>
      </c>
      <c r="B59" s="3" t="s">
        <v>168</v>
      </c>
      <c r="C59" s="19" t="s">
        <v>95</v>
      </c>
      <c r="D59" s="19" t="s">
        <v>140</v>
      </c>
      <c r="E59" s="24" t="s">
        <v>166</v>
      </c>
      <c r="F59" s="19" t="s">
        <v>159</v>
      </c>
      <c r="G59" s="58" t="s">
        <v>157</v>
      </c>
      <c r="H59" s="19" t="s">
        <v>132</v>
      </c>
      <c r="I59" s="19" t="s">
        <v>135</v>
      </c>
      <c r="J59" s="19" t="s">
        <v>38</v>
      </c>
      <c r="K59" s="19">
        <v>2025</v>
      </c>
      <c r="L59" s="24" t="s">
        <v>59</v>
      </c>
      <c r="M59" s="25" t="s">
        <v>147</v>
      </c>
      <c r="N59" s="24" t="b">
        <v>0</v>
      </c>
      <c r="O59" s="24" t="b">
        <v>0</v>
      </c>
      <c r="P59" s="24" t="b">
        <v>1</v>
      </c>
      <c r="Q59" s="66" t="b">
        <v>0</v>
      </c>
      <c r="R59" s="25" t="b">
        <v>0</v>
      </c>
      <c r="S59" t="b">
        <v>1</v>
      </c>
    </row>
    <row r="60" spans="1:19" x14ac:dyDescent="0.35">
      <c r="A60" s="16">
        <f t="shared" si="3"/>
        <v>53</v>
      </c>
      <c r="B60" s="3" t="s">
        <v>168</v>
      </c>
      <c r="C60" s="19" t="s">
        <v>95</v>
      </c>
      <c r="D60" s="19" t="s">
        <v>140</v>
      </c>
      <c r="E60" s="24" t="s">
        <v>166</v>
      </c>
      <c r="F60" s="19" t="s">
        <v>159</v>
      </c>
      <c r="G60" s="58" t="s">
        <v>79</v>
      </c>
      <c r="H60" s="19" t="s">
        <v>132</v>
      </c>
      <c r="I60" s="19" t="s">
        <v>135</v>
      </c>
      <c r="J60" s="19" t="s">
        <v>38</v>
      </c>
      <c r="K60" s="19">
        <v>2025</v>
      </c>
      <c r="L60" s="24" t="s">
        <v>59</v>
      </c>
      <c r="M60" s="25" t="s">
        <v>147</v>
      </c>
      <c r="N60" s="24" t="b">
        <v>0</v>
      </c>
      <c r="O60" s="24" t="b">
        <v>0</v>
      </c>
      <c r="P60" s="24" t="b">
        <v>1</v>
      </c>
      <c r="Q60" s="66" t="b">
        <v>0</v>
      </c>
      <c r="R60" s="25" t="b">
        <v>0</v>
      </c>
      <c r="S60" t="b">
        <v>1</v>
      </c>
    </row>
    <row r="61" spans="1:19" x14ac:dyDescent="0.35">
      <c r="A61" s="16">
        <f t="shared" si="3"/>
        <v>54</v>
      </c>
      <c r="B61" s="3" t="s">
        <v>168</v>
      </c>
      <c r="C61" s="19" t="s">
        <v>95</v>
      </c>
      <c r="D61" s="19" t="s">
        <v>140</v>
      </c>
      <c r="E61" s="24" t="s">
        <v>166</v>
      </c>
      <c r="F61" s="19" t="s">
        <v>159</v>
      </c>
      <c r="G61" s="58" t="s">
        <v>80</v>
      </c>
      <c r="H61" s="19" t="s">
        <v>132</v>
      </c>
      <c r="I61" s="19" t="s">
        <v>135</v>
      </c>
      <c r="J61" s="19" t="s">
        <v>38</v>
      </c>
      <c r="K61" s="19">
        <v>2025</v>
      </c>
      <c r="L61" s="24" t="s">
        <v>59</v>
      </c>
      <c r="M61" s="25" t="s">
        <v>147</v>
      </c>
      <c r="N61" s="24" t="b">
        <v>0</v>
      </c>
      <c r="O61" s="24" t="b">
        <v>0</v>
      </c>
      <c r="P61" s="24" t="b">
        <v>1</v>
      </c>
      <c r="Q61" s="66" t="b">
        <v>0</v>
      </c>
      <c r="R61" s="25" t="b">
        <v>0</v>
      </c>
      <c r="S61" t="b">
        <v>1</v>
      </c>
    </row>
    <row r="62" spans="1:19" x14ac:dyDescent="0.35">
      <c r="A62" s="16">
        <f t="shared" si="3"/>
        <v>55</v>
      </c>
      <c r="B62" s="3" t="s">
        <v>168</v>
      </c>
      <c r="C62" s="19" t="s">
        <v>95</v>
      </c>
      <c r="D62" s="19" t="s">
        <v>140</v>
      </c>
      <c r="E62" s="24" t="s">
        <v>166</v>
      </c>
      <c r="F62" s="19" t="s">
        <v>159</v>
      </c>
      <c r="G62" s="58" t="s">
        <v>81</v>
      </c>
      <c r="H62" s="19" t="s">
        <v>132</v>
      </c>
      <c r="I62" s="19" t="s">
        <v>135</v>
      </c>
      <c r="J62" s="19" t="s">
        <v>38</v>
      </c>
      <c r="K62" s="19">
        <v>2025</v>
      </c>
      <c r="L62" s="24" t="s">
        <v>59</v>
      </c>
      <c r="M62" s="25" t="s">
        <v>147</v>
      </c>
      <c r="N62" s="24" t="b">
        <v>0</v>
      </c>
      <c r="O62" s="24" t="b">
        <v>0</v>
      </c>
      <c r="P62" s="24" t="b">
        <v>1</v>
      </c>
      <c r="Q62" s="66" t="b">
        <v>0</v>
      </c>
      <c r="R62" s="25" t="b">
        <v>0</v>
      </c>
      <c r="S62" t="b">
        <v>1</v>
      </c>
    </row>
    <row r="63" spans="1:19" x14ac:dyDescent="0.35">
      <c r="A63" s="16">
        <f t="shared" si="3"/>
        <v>56</v>
      </c>
      <c r="B63" s="3" t="s">
        <v>168</v>
      </c>
      <c r="C63" s="19" t="s">
        <v>95</v>
      </c>
      <c r="D63" s="19" t="s">
        <v>140</v>
      </c>
      <c r="E63" s="24" t="s">
        <v>166</v>
      </c>
      <c r="F63" s="19" t="s">
        <v>159</v>
      </c>
      <c r="G63" s="58" t="s">
        <v>85</v>
      </c>
      <c r="H63" s="19" t="s">
        <v>132</v>
      </c>
      <c r="I63" s="19" t="s">
        <v>135</v>
      </c>
      <c r="J63" s="19" t="s">
        <v>38</v>
      </c>
      <c r="K63" s="19">
        <v>2025</v>
      </c>
      <c r="L63" s="24" t="s">
        <v>59</v>
      </c>
      <c r="M63" s="25" t="s">
        <v>147</v>
      </c>
      <c r="N63" s="24" t="b">
        <v>0</v>
      </c>
      <c r="O63" s="24" t="b">
        <v>0</v>
      </c>
      <c r="P63" s="24" t="b">
        <v>1</v>
      </c>
      <c r="Q63" s="66" t="b">
        <v>0</v>
      </c>
      <c r="R63" s="25" t="b">
        <v>0</v>
      </c>
      <c r="S63" t="b">
        <v>1</v>
      </c>
    </row>
    <row r="64" spans="1:19" x14ac:dyDescent="0.35">
      <c r="A64" s="16">
        <f t="shared" si="3"/>
        <v>57</v>
      </c>
      <c r="B64" s="3" t="s">
        <v>169</v>
      </c>
      <c r="C64" s="19" t="s">
        <v>121</v>
      </c>
      <c r="D64" s="19" t="s">
        <v>140</v>
      </c>
      <c r="E64" s="24" t="s">
        <v>166</v>
      </c>
      <c r="F64" s="19" t="s">
        <v>159</v>
      </c>
      <c r="G64" s="4" t="s">
        <v>82</v>
      </c>
      <c r="H64" s="19" t="s">
        <v>132</v>
      </c>
      <c r="I64" s="19" t="s">
        <v>135</v>
      </c>
      <c r="J64" s="19" t="s">
        <v>38</v>
      </c>
      <c r="K64" s="19">
        <v>2025</v>
      </c>
      <c r="L64" s="24" t="s">
        <v>59</v>
      </c>
      <c r="M64" s="25" t="s">
        <v>147</v>
      </c>
      <c r="N64" s="24" t="b">
        <v>0</v>
      </c>
      <c r="O64" s="24" t="b">
        <v>0</v>
      </c>
      <c r="P64" s="24" t="b">
        <v>1</v>
      </c>
      <c r="Q64" s="66" t="b">
        <v>0</v>
      </c>
      <c r="R64" s="25" t="b">
        <v>0</v>
      </c>
      <c r="S64" t="b">
        <v>1</v>
      </c>
    </row>
    <row r="65" spans="1:19" x14ac:dyDescent="0.35">
      <c r="A65" s="16">
        <f t="shared" si="3"/>
        <v>58</v>
      </c>
      <c r="B65" s="3" t="s">
        <v>169</v>
      </c>
      <c r="C65" s="19" t="s">
        <v>121</v>
      </c>
      <c r="D65" s="19" t="s">
        <v>140</v>
      </c>
      <c r="E65" s="24" t="s">
        <v>166</v>
      </c>
      <c r="F65" s="19" t="s">
        <v>159</v>
      </c>
      <c r="G65" s="58" t="s">
        <v>123</v>
      </c>
      <c r="H65" s="19" t="s">
        <v>132</v>
      </c>
      <c r="I65" s="19" t="s">
        <v>135</v>
      </c>
      <c r="J65" s="19" t="s">
        <v>38</v>
      </c>
      <c r="K65" s="19">
        <v>2025</v>
      </c>
      <c r="L65" s="24" t="s">
        <v>59</v>
      </c>
      <c r="M65" s="25" t="s">
        <v>147</v>
      </c>
      <c r="N65" s="24" t="b">
        <v>0</v>
      </c>
      <c r="O65" s="24" t="b">
        <v>0</v>
      </c>
      <c r="P65" s="24" t="b">
        <v>1</v>
      </c>
      <c r="Q65" s="66" t="b">
        <v>0</v>
      </c>
      <c r="R65" s="25" t="b">
        <v>0</v>
      </c>
      <c r="S65" t="b">
        <v>1</v>
      </c>
    </row>
    <row r="66" spans="1:19" x14ac:dyDescent="0.35">
      <c r="A66" s="16">
        <f t="shared" si="3"/>
        <v>59</v>
      </c>
      <c r="B66" s="3" t="s">
        <v>169</v>
      </c>
      <c r="C66" s="19" t="s">
        <v>121</v>
      </c>
      <c r="D66" s="19" t="s">
        <v>140</v>
      </c>
      <c r="E66" s="24" t="s">
        <v>166</v>
      </c>
      <c r="F66" s="19" t="s">
        <v>159</v>
      </c>
      <c r="G66" s="58" t="s">
        <v>157</v>
      </c>
      <c r="H66" s="19" t="s">
        <v>132</v>
      </c>
      <c r="I66" s="19" t="s">
        <v>135</v>
      </c>
      <c r="J66" s="19" t="s">
        <v>38</v>
      </c>
      <c r="K66" s="19">
        <v>2025</v>
      </c>
      <c r="L66" s="24" t="s">
        <v>59</v>
      </c>
      <c r="M66" s="25" t="s">
        <v>147</v>
      </c>
      <c r="N66" s="24" t="b">
        <v>0</v>
      </c>
      <c r="O66" s="24" t="b">
        <v>0</v>
      </c>
      <c r="P66" s="24" t="b">
        <v>1</v>
      </c>
      <c r="Q66" s="66" t="b">
        <v>0</v>
      </c>
      <c r="R66" s="25" t="b">
        <v>0</v>
      </c>
      <c r="S66" t="b">
        <v>1</v>
      </c>
    </row>
    <row r="67" spans="1:19" x14ac:dyDescent="0.35">
      <c r="A67" s="16">
        <f t="shared" si="3"/>
        <v>60</v>
      </c>
      <c r="B67" s="3" t="s">
        <v>169</v>
      </c>
      <c r="C67" s="19" t="s">
        <v>121</v>
      </c>
      <c r="D67" s="19" t="s">
        <v>140</v>
      </c>
      <c r="E67" s="24" t="s">
        <v>166</v>
      </c>
      <c r="F67" s="19" t="s">
        <v>159</v>
      </c>
      <c r="G67" s="58" t="s">
        <v>79</v>
      </c>
      <c r="H67" s="19" t="s">
        <v>132</v>
      </c>
      <c r="I67" s="19" t="s">
        <v>135</v>
      </c>
      <c r="J67" s="19" t="s">
        <v>38</v>
      </c>
      <c r="K67" s="19">
        <v>2025</v>
      </c>
      <c r="L67" s="24" t="s">
        <v>59</v>
      </c>
      <c r="M67" s="25" t="s">
        <v>147</v>
      </c>
      <c r="N67" s="24" t="b">
        <v>0</v>
      </c>
      <c r="O67" s="24" t="b">
        <v>0</v>
      </c>
      <c r="P67" s="24" t="b">
        <v>1</v>
      </c>
      <c r="Q67" s="66" t="b">
        <v>0</v>
      </c>
      <c r="R67" s="25" t="b">
        <v>0</v>
      </c>
      <c r="S67" t="b">
        <v>1</v>
      </c>
    </row>
    <row r="68" spans="1:19" x14ac:dyDescent="0.35">
      <c r="A68" s="16">
        <f t="shared" si="3"/>
        <v>61</v>
      </c>
      <c r="B68" s="3" t="s">
        <v>169</v>
      </c>
      <c r="C68" s="19" t="s">
        <v>121</v>
      </c>
      <c r="D68" s="19" t="s">
        <v>140</v>
      </c>
      <c r="E68" s="24" t="s">
        <v>166</v>
      </c>
      <c r="F68" s="19" t="s">
        <v>159</v>
      </c>
      <c r="G68" s="58" t="s">
        <v>80</v>
      </c>
      <c r="H68" s="19" t="s">
        <v>132</v>
      </c>
      <c r="I68" s="19" t="s">
        <v>135</v>
      </c>
      <c r="J68" s="19" t="s">
        <v>38</v>
      </c>
      <c r="K68" s="19">
        <v>2025</v>
      </c>
      <c r="L68" s="24" t="s">
        <v>59</v>
      </c>
      <c r="M68" s="25" t="s">
        <v>147</v>
      </c>
      <c r="N68" s="24" t="b">
        <v>0</v>
      </c>
      <c r="O68" s="24" t="b">
        <v>0</v>
      </c>
      <c r="P68" s="24" t="b">
        <v>1</v>
      </c>
      <c r="Q68" s="66" t="b">
        <v>0</v>
      </c>
      <c r="R68" s="25" t="b">
        <v>0</v>
      </c>
      <c r="S68" t="b">
        <v>1</v>
      </c>
    </row>
    <row r="69" spans="1:19" x14ac:dyDescent="0.35">
      <c r="A69" s="16">
        <f t="shared" si="3"/>
        <v>62</v>
      </c>
      <c r="B69" s="3" t="s">
        <v>169</v>
      </c>
      <c r="C69" s="19" t="s">
        <v>121</v>
      </c>
      <c r="D69" s="19" t="s">
        <v>140</v>
      </c>
      <c r="E69" s="24" t="s">
        <v>166</v>
      </c>
      <c r="F69" s="19" t="s">
        <v>159</v>
      </c>
      <c r="G69" s="58" t="s">
        <v>81</v>
      </c>
      <c r="H69" s="19" t="s">
        <v>132</v>
      </c>
      <c r="I69" s="19" t="s">
        <v>135</v>
      </c>
      <c r="J69" s="19" t="s">
        <v>38</v>
      </c>
      <c r="K69" s="19">
        <v>2025</v>
      </c>
      <c r="L69" s="24" t="s">
        <v>59</v>
      </c>
      <c r="M69" s="25" t="s">
        <v>147</v>
      </c>
      <c r="N69" s="24" t="b">
        <v>0</v>
      </c>
      <c r="O69" s="24" t="b">
        <v>0</v>
      </c>
      <c r="P69" s="24" t="b">
        <v>1</v>
      </c>
      <c r="Q69" s="66" t="b">
        <v>0</v>
      </c>
      <c r="R69" s="25" t="b">
        <v>0</v>
      </c>
      <c r="S69" t="b">
        <v>1</v>
      </c>
    </row>
    <row r="70" spans="1:19" x14ac:dyDescent="0.35">
      <c r="A70" s="16">
        <f t="shared" si="3"/>
        <v>63</v>
      </c>
      <c r="B70" s="3" t="s">
        <v>169</v>
      </c>
      <c r="C70" s="19" t="s">
        <v>121</v>
      </c>
      <c r="D70" s="19" t="s">
        <v>140</v>
      </c>
      <c r="E70" s="24" t="s">
        <v>166</v>
      </c>
      <c r="F70" s="19" t="s">
        <v>159</v>
      </c>
      <c r="G70" s="58" t="s">
        <v>85</v>
      </c>
      <c r="H70" s="19" t="s">
        <v>132</v>
      </c>
      <c r="I70" s="19" t="s">
        <v>135</v>
      </c>
      <c r="J70" s="19" t="s">
        <v>38</v>
      </c>
      <c r="K70" s="19">
        <v>2025</v>
      </c>
      <c r="L70" s="24" t="s">
        <v>59</v>
      </c>
      <c r="M70" s="25" t="s">
        <v>147</v>
      </c>
      <c r="N70" s="24" t="b">
        <v>0</v>
      </c>
      <c r="O70" s="24" t="b">
        <v>0</v>
      </c>
      <c r="P70" s="24" t="b">
        <v>1</v>
      </c>
      <c r="Q70" s="66" t="b">
        <v>0</v>
      </c>
      <c r="R70" s="25" t="b">
        <v>0</v>
      </c>
      <c r="S70" t="b">
        <v>1</v>
      </c>
    </row>
    <row r="71" spans="1:19" x14ac:dyDescent="0.35">
      <c r="A71" s="16">
        <f t="shared" si="3"/>
        <v>64</v>
      </c>
      <c r="B71" s="3" t="s">
        <v>167</v>
      </c>
      <c r="C71" s="19" t="s">
        <v>86</v>
      </c>
      <c r="D71" s="19" t="s">
        <v>140</v>
      </c>
      <c r="E71" s="24" t="s">
        <v>166</v>
      </c>
      <c r="F71" s="19" t="s">
        <v>160</v>
      </c>
      <c r="G71" s="4" t="s">
        <v>82</v>
      </c>
      <c r="H71" s="19" t="s">
        <v>132</v>
      </c>
      <c r="I71" s="19" t="s">
        <v>135</v>
      </c>
      <c r="J71" s="19" t="s">
        <v>38</v>
      </c>
      <c r="K71" s="19">
        <v>2025</v>
      </c>
      <c r="L71" s="24" t="s">
        <v>59</v>
      </c>
      <c r="M71" s="25" t="s">
        <v>147</v>
      </c>
      <c r="N71" s="24" t="b">
        <v>0</v>
      </c>
      <c r="O71" s="24" t="b">
        <v>0</v>
      </c>
      <c r="P71" s="24" t="b">
        <v>1</v>
      </c>
      <c r="Q71" s="66" t="b">
        <v>0</v>
      </c>
      <c r="R71" s="25" t="b">
        <v>0</v>
      </c>
      <c r="S71" t="b">
        <v>1</v>
      </c>
    </row>
    <row r="72" spans="1:19" x14ac:dyDescent="0.35">
      <c r="A72" s="16">
        <f t="shared" si="3"/>
        <v>65</v>
      </c>
      <c r="B72" s="3" t="s">
        <v>167</v>
      </c>
      <c r="C72" s="19" t="s">
        <v>86</v>
      </c>
      <c r="D72" s="19" t="s">
        <v>140</v>
      </c>
      <c r="E72" s="24" t="s">
        <v>166</v>
      </c>
      <c r="F72" s="19" t="s">
        <v>160</v>
      </c>
      <c r="G72" s="58" t="s">
        <v>123</v>
      </c>
      <c r="H72" s="19" t="s">
        <v>132</v>
      </c>
      <c r="I72" s="19" t="s">
        <v>135</v>
      </c>
      <c r="J72" s="19" t="s">
        <v>38</v>
      </c>
      <c r="K72" s="19">
        <v>2025</v>
      </c>
      <c r="L72" s="24" t="s">
        <v>59</v>
      </c>
      <c r="M72" s="25" t="s">
        <v>147</v>
      </c>
      <c r="N72" s="24" t="b">
        <v>0</v>
      </c>
      <c r="O72" s="24" t="b">
        <v>0</v>
      </c>
      <c r="P72" s="24" t="b">
        <v>1</v>
      </c>
      <c r="Q72" s="66" t="b">
        <v>0</v>
      </c>
      <c r="R72" s="25" t="b">
        <v>0</v>
      </c>
      <c r="S72" t="b">
        <v>1</v>
      </c>
    </row>
    <row r="73" spans="1:19" x14ac:dyDescent="0.35">
      <c r="A73" s="16">
        <f t="shared" si="3"/>
        <v>66</v>
      </c>
      <c r="B73" s="3" t="s">
        <v>167</v>
      </c>
      <c r="C73" s="19" t="s">
        <v>86</v>
      </c>
      <c r="D73" s="19" t="s">
        <v>140</v>
      </c>
      <c r="E73" s="24" t="s">
        <v>166</v>
      </c>
      <c r="F73" s="19" t="s">
        <v>160</v>
      </c>
      <c r="G73" s="58" t="s">
        <v>79</v>
      </c>
      <c r="H73" s="19" t="s">
        <v>132</v>
      </c>
      <c r="I73" s="19" t="s">
        <v>135</v>
      </c>
      <c r="J73" s="19" t="s">
        <v>38</v>
      </c>
      <c r="K73" s="19">
        <v>2025</v>
      </c>
      <c r="L73" s="24" t="s">
        <v>59</v>
      </c>
      <c r="M73" s="25" t="s">
        <v>147</v>
      </c>
      <c r="N73" s="24" t="b">
        <v>0</v>
      </c>
      <c r="O73" s="24" t="b">
        <v>0</v>
      </c>
      <c r="P73" s="24" t="b">
        <v>1</v>
      </c>
      <c r="Q73" s="66" t="b">
        <v>0</v>
      </c>
      <c r="R73" s="25" t="b">
        <v>0</v>
      </c>
      <c r="S73" t="b">
        <v>1</v>
      </c>
    </row>
    <row r="74" spans="1:19" x14ac:dyDescent="0.35">
      <c r="A74" s="16">
        <f t="shared" si="3"/>
        <v>67</v>
      </c>
      <c r="B74" s="3" t="s">
        <v>167</v>
      </c>
      <c r="C74" s="19" t="s">
        <v>86</v>
      </c>
      <c r="D74" s="19" t="s">
        <v>140</v>
      </c>
      <c r="E74" s="24" t="s">
        <v>166</v>
      </c>
      <c r="F74" s="19" t="s">
        <v>160</v>
      </c>
      <c r="G74" s="58" t="s">
        <v>80</v>
      </c>
      <c r="H74" s="19" t="s">
        <v>132</v>
      </c>
      <c r="I74" s="19" t="s">
        <v>135</v>
      </c>
      <c r="J74" s="19" t="s">
        <v>38</v>
      </c>
      <c r="K74" s="19">
        <v>2025</v>
      </c>
      <c r="L74" s="24" t="s">
        <v>59</v>
      </c>
      <c r="M74" s="25" t="s">
        <v>147</v>
      </c>
      <c r="N74" s="24" t="b">
        <v>0</v>
      </c>
      <c r="O74" s="24" t="b">
        <v>0</v>
      </c>
      <c r="P74" s="24" t="b">
        <v>1</v>
      </c>
      <c r="Q74" s="66" t="b">
        <v>0</v>
      </c>
      <c r="R74" s="25" t="b">
        <v>0</v>
      </c>
      <c r="S74" t="b">
        <v>1</v>
      </c>
    </row>
    <row r="75" spans="1:19" x14ac:dyDescent="0.35">
      <c r="A75" s="16">
        <f t="shared" si="3"/>
        <v>68</v>
      </c>
      <c r="B75" s="3" t="s">
        <v>167</v>
      </c>
      <c r="C75" s="19" t="s">
        <v>86</v>
      </c>
      <c r="D75" s="19" t="s">
        <v>140</v>
      </c>
      <c r="E75" s="24" t="s">
        <v>166</v>
      </c>
      <c r="F75" s="19" t="s">
        <v>160</v>
      </c>
      <c r="G75" s="58" t="s">
        <v>81</v>
      </c>
      <c r="H75" s="19" t="s">
        <v>132</v>
      </c>
      <c r="I75" s="19" t="s">
        <v>135</v>
      </c>
      <c r="J75" s="19" t="s">
        <v>38</v>
      </c>
      <c r="K75" s="19">
        <v>2025</v>
      </c>
      <c r="L75" s="24" t="s">
        <v>59</v>
      </c>
      <c r="M75" s="25" t="s">
        <v>147</v>
      </c>
      <c r="N75" s="24" t="b">
        <v>0</v>
      </c>
      <c r="O75" s="24" t="b">
        <v>0</v>
      </c>
      <c r="P75" s="24" t="b">
        <v>1</v>
      </c>
      <c r="Q75" s="66" t="b">
        <v>0</v>
      </c>
      <c r="R75" s="25" t="b">
        <v>0</v>
      </c>
      <c r="S75" t="b">
        <v>1</v>
      </c>
    </row>
    <row r="76" spans="1:19" x14ac:dyDescent="0.35">
      <c r="A76" s="16">
        <f t="shared" si="3"/>
        <v>69</v>
      </c>
      <c r="B76" s="3" t="s">
        <v>167</v>
      </c>
      <c r="C76" s="19" t="s">
        <v>86</v>
      </c>
      <c r="D76" s="19" t="s">
        <v>140</v>
      </c>
      <c r="E76" s="24" t="s">
        <v>166</v>
      </c>
      <c r="F76" s="19" t="s">
        <v>160</v>
      </c>
      <c r="G76" s="58" t="s">
        <v>85</v>
      </c>
      <c r="H76" s="19" t="s">
        <v>132</v>
      </c>
      <c r="I76" s="19" t="s">
        <v>135</v>
      </c>
      <c r="J76" s="19" t="s">
        <v>38</v>
      </c>
      <c r="K76" s="19">
        <v>2025</v>
      </c>
      <c r="L76" s="24" t="s">
        <v>59</v>
      </c>
      <c r="M76" s="25" t="s">
        <v>147</v>
      </c>
      <c r="N76" s="24" t="b">
        <v>0</v>
      </c>
      <c r="O76" s="24" t="b">
        <v>0</v>
      </c>
      <c r="P76" s="24" t="b">
        <v>1</v>
      </c>
      <c r="Q76" s="66" t="b">
        <v>0</v>
      </c>
      <c r="R76" s="25" t="b">
        <v>0</v>
      </c>
      <c r="S76" t="b">
        <v>1</v>
      </c>
    </row>
    <row r="77" spans="1:19" x14ac:dyDescent="0.35">
      <c r="A77" s="16">
        <f t="shared" si="3"/>
        <v>70</v>
      </c>
      <c r="B77" s="3" t="s">
        <v>168</v>
      </c>
      <c r="C77" s="19" t="s">
        <v>95</v>
      </c>
      <c r="D77" s="19" t="s">
        <v>140</v>
      </c>
      <c r="E77" s="24" t="s">
        <v>166</v>
      </c>
      <c r="F77" s="19" t="s">
        <v>160</v>
      </c>
      <c r="G77" s="4" t="s">
        <v>82</v>
      </c>
      <c r="H77" s="19" t="s">
        <v>132</v>
      </c>
      <c r="I77" s="19" t="s">
        <v>135</v>
      </c>
      <c r="J77" s="19" t="s">
        <v>38</v>
      </c>
      <c r="K77" s="19">
        <v>2025</v>
      </c>
      <c r="L77" s="24" t="s">
        <v>59</v>
      </c>
      <c r="M77" s="25" t="s">
        <v>147</v>
      </c>
      <c r="N77" s="24" t="b">
        <v>0</v>
      </c>
      <c r="O77" s="24" t="b">
        <v>0</v>
      </c>
      <c r="P77" s="24" t="b">
        <v>1</v>
      </c>
      <c r="Q77" s="66" t="b">
        <v>0</v>
      </c>
      <c r="R77" s="25" t="b">
        <v>0</v>
      </c>
      <c r="S77" t="b">
        <v>1</v>
      </c>
    </row>
    <row r="78" spans="1:19" x14ac:dyDescent="0.35">
      <c r="A78" s="16">
        <f t="shared" si="3"/>
        <v>71</v>
      </c>
      <c r="B78" s="3" t="s">
        <v>168</v>
      </c>
      <c r="C78" s="19" t="s">
        <v>95</v>
      </c>
      <c r="D78" s="19" t="s">
        <v>140</v>
      </c>
      <c r="E78" s="24" t="s">
        <v>166</v>
      </c>
      <c r="F78" s="19" t="s">
        <v>160</v>
      </c>
      <c r="G78" s="58" t="s">
        <v>123</v>
      </c>
      <c r="H78" s="19" t="s">
        <v>132</v>
      </c>
      <c r="I78" s="19" t="s">
        <v>135</v>
      </c>
      <c r="J78" s="19" t="s">
        <v>38</v>
      </c>
      <c r="K78" s="19">
        <v>2025</v>
      </c>
      <c r="L78" s="24" t="s">
        <v>59</v>
      </c>
      <c r="M78" s="25" t="s">
        <v>147</v>
      </c>
      <c r="N78" s="24" t="b">
        <v>0</v>
      </c>
      <c r="O78" s="24" t="b">
        <v>0</v>
      </c>
      <c r="P78" s="24" t="b">
        <v>1</v>
      </c>
      <c r="Q78" s="66" t="b">
        <v>0</v>
      </c>
      <c r="R78" s="25" t="b">
        <v>0</v>
      </c>
      <c r="S78" t="b">
        <v>1</v>
      </c>
    </row>
    <row r="79" spans="1:19" x14ac:dyDescent="0.35">
      <c r="A79" s="16">
        <f t="shared" si="3"/>
        <v>72</v>
      </c>
      <c r="B79" s="3" t="s">
        <v>168</v>
      </c>
      <c r="C79" s="19" t="s">
        <v>95</v>
      </c>
      <c r="D79" s="19" t="s">
        <v>140</v>
      </c>
      <c r="E79" s="24" t="s">
        <v>166</v>
      </c>
      <c r="F79" s="19" t="s">
        <v>160</v>
      </c>
      <c r="G79" s="58" t="s">
        <v>79</v>
      </c>
      <c r="H79" s="19" t="s">
        <v>132</v>
      </c>
      <c r="I79" s="19" t="s">
        <v>135</v>
      </c>
      <c r="J79" s="19" t="s">
        <v>38</v>
      </c>
      <c r="K79" s="19">
        <v>2025</v>
      </c>
      <c r="L79" s="24" t="s">
        <v>59</v>
      </c>
      <c r="M79" s="25" t="s">
        <v>147</v>
      </c>
      <c r="N79" s="24" t="b">
        <v>0</v>
      </c>
      <c r="O79" s="24" t="b">
        <v>0</v>
      </c>
      <c r="P79" s="24" t="b">
        <v>1</v>
      </c>
      <c r="Q79" s="66" t="b">
        <v>0</v>
      </c>
      <c r="R79" s="25" t="b">
        <v>0</v>
      </c>
      <c r="S79" t="b">
        <v>1</v>
      </c>
    </row>
    <row r="80" spans="1:19" x14ac:dyDescent="0.35">
      <c r="A80" s="16">
        <f t="shared" ref="A80:A94" si="4">ROW(A80)-ROW($A$7)</f>
        <v>73</v>
      </c>
      <c r="B80" s="3" t="s">
        <v>168</v>
      </c>
      <c r="C80" s="19" t="s">
        <v>95</v>
      </c>
      <c r="D80" s="19" t="s">
        <v>140</v>
      </c>
      <c r="E80" s="24" t="s">
        <v>166</v>
      </c>
      <c r="F80" s="19" t="s">
        <v>160</v>
      </c>
      <c r="G80" s="58" t="s">
        <v>80</v>
      </c>
      <c r="H80" s="19" t="s">
        <v>132</v>
      </c>
      <c r="I80" s="19" t="s">
        <v>135</v>
      </c>
      <c r="J80" s="19" t="s">
        <v>38</v>
      </c>
      <c r="K80" s="19">
        <v>2025</v>
      </c>
      <c r="L80" s="24" t="s">
        <v>59</v>
      </c>
      <c r="M80" s="25" t="s">
        <v>147</v>
      </c>
      <c r="N80" s="24" t="b">
        <v>0</v>
      </c>
      <c r="O80" s="24" t="b">
        <v>0</v>
      </c>
      <c r="P80" s="24" t="b">
        <v>1</v>
      </c>
      <c r="Q80" s="66" t="b">
        <v>0</v>
      </c>
      <c r="R80" s="25" t="b">
        <v>0</v>
      </c>
      <c r="S80" t="b">
        <v>1</v>
      </c>
    </row>
    <row r="81" spans="1:19" x14ac:dyDescent="0.35">
      <c r="A81" s="16">
        <f t="shared" si="4"/>
        <v>74</v>
      </c>
      <c r="B81" s="3" t="s">
        <v>168</v>
      </c>
      <c r="C81" s="19" t="s">
        <v>95</v>
      </c>
      <c r="D81" s="19" t="s">
        <v>140</v>
      </c>
      <c r="E81" s="24" t="s">
        <v>166</v>
      </c>
      <c r="F81" s="19" t="s">
        <v>160</v>
      </c>
      <c r="G81" s="58" t="s">
        <v>81</v>
      </c>
      <c r="H81" s="19" t="s">
        <v>132</v>
      </c>
      <c r="I81" s="19" t="s">
        <v>135</v>
      </c>
      <c r="J81" s="19" t="s">
        <v>38</v>
      </c>
      <c r="K81" s="19">
        <v>2025</v>
      </c>
      <c r="L81" s="24" t="s">
        <v>59</v>
      </c>
      <c r="M81" s="25" t="s">
        <v>147</v>
      </c>
      <c r="N81" s="24" t="b">
        <v>0</v>
      </c>
      <c r="O81" s="24" t="b">
        <v>0</v>
      </c>
      <c r="P81" s="24" t="b">
        <v>1</v>
      </c>
      <c r="Q81" s="66" t="b">
        <v>0</v>
      </c>
      <c r="R81" s="25" t="b">
        <v>0</v>
      </c>
      <c r="S81" t="b">
        <v>1</v>
      </c>
    </row>
    <row r="82" spans="1:19" x14ac:dyDescent="0.35">
      <c r="A82" s="16">
        <f t="shared" si="4"/>
        <v>75</v>
      </c>
      <c r="B82" s="3" t="s">
        <v>168</v>
      </c>
      <c r="C82" s="19" t="s">
        <v>95</v>
      </c>
      <c r="D82" s="19" t="s">
        <v>140</v>
      </c>
      <c r="E82" s="24" t="s">
        <v>166</v>
      </c>
      <c r="F82" s="19" t="s">
        <v>160</v>
      </c>
      <c r="G82" s="58" t="s">
        <v>85</v>
      </c>
      <c r="H82" s="19" t="s">
        <v>132</v>
      </c>
      <c r="I82" s="19" t="s">
        <v>135</v>
      </c>
      <c r="J82" s="19" t="s">
        <v>38</v>
      </c>
      <c r="K82" s="19">
        <v>2025</v>
      </c>
      <c r="L82" s="24" t="s">
        <v>59</v>
      </c>
      <c r="M82" s="25" t="s">
        <v>147</v>
      </c>
      <c r="N82" s="24" t="b">
        <v>0</v>
      </c>
      <c r="O82" s="24" t="b">
        <v>0</v>
      </c>
      <c r="P82" s="24" t="b">
        <v>1</v>
      </c>
      <c r="Q82" s="66" t="b">
        <v>0</v>
      </c>
      <c r="R82" s="25" t="b">
        <v>0</v>
      </c>
      <c r="S82" t="b">
        <v>1</v>
      </c>
    </row>
    <row r="83" spans="1:19" x14ac:dyDescent="0.35">
      <c r="A83" s="16">
        <f t="shared" si="4"/>
        <v>76</v>
      </c>
      <c r="B83" s="3" t="s">
        <v>169</v>
      </c>
      <c r="C83" s="19" t="s">
        <v>121</v>
      </c>
      <c r="D83" s="19" t="s">
        <v>140</v>
      </c>
      <c r="E83" s="24" t="s">
        <v>166</v>
      </c>
      <c r="F83" s="19" t="s">
        <v>160</v>
      </c>
      <c r="G83" s="4" t="s">
        <v>82</v>
      </c>
      <c r="H83" s="19" t="s">
        <v>132</v>
      </c>
      <c r="I83" s="19" t="s">
        <v>135</v>
      </c>
      <c r="J83" s="19" t="s">
        <v>38</v>
      </c>
      <c r="K83" s="19">
        <v>2025</v>
      </c>
      <c r="L83" s="24" t="s">
        <v>59</v>
      </c>
      <c r="M83" s="25" t="s">
        <v>147</v>
      </c>
      <c r="N83" s="24" t="b">
        <v>0</v>
      </c>
      <c r="O83" s="24" t="b">
        <v>0</v>
      </c>
      <c r="P83" s="24" t="b">
        <v>1</v>
      </c>
      <c r="Q83" s="66" t="b">
        <v>0</v>
      </c>
      <c r="R83" s="25" t="b">
        <v>0</v>
      </c>
      <c r="S83" t="b">
        <v>1</v>
      </c>
    </row>
    <row r="84" spans="1:19" x14ac:dyDescent="0.35">
      <c r="A84" s="16">
        <f t="shared" si="4"/>
        <v>77</v>
      </c>
      <c r="B84" s="3" t="s">
        <v>169</v>
      </c>
      <c r="C84" s="19" t="s">
        <v>121</v>
      </c>
      <c r="D84" s="19" t="s">
        <v>140</v>
      </c>
      <c r="E84" s="24" t="s">
        <v>166</v>
      </c>
      <c r="F84" s="19" t="s">
        <v>160</v>
      </c>
      <c r="G84" s="58" t="s">
        <v>123</v>
      </c>
      <c r="H84" s="19" t="s">
        <v>132</v>
      </c>
      <c r="I84" s="19" t="s">
        <v>135</v>
      </c>
      <c r="J84" s="19" t="s">
        <v>38</v>
      </c>
      <c r="K84" s="19">
        <v>2025</v>
      </c>
      <c r="L84" s="24" t="s">
        <v>59</v>
      </c>
      <c r="M84" s="25" t="s">
        <v>147</v>
      </c>
      <c r="N84" s="24" t="b">
        <v>0</v>
      </c>
      <c r="O84" s="24" t="b">
        <v>0</v>
      </c>
      <c r="P84" s="24" t="b">
        <v>1</v>
      </c>
      <c r="Q84" s="66" t="b">
        <v>0</v>
      </c>
      <c r="R84" s="25" t="b">
        <v>0</v>
      </c>
      <c r="S84" t="b">
        <v>1</v>
      </c>
    </row>
    <row r="85" spans="1:19" x14ac:dyDescent="0.35">
      <c r="A85" s="16">
        <f t="shared" si="4"/>
        <v>78</v>
      </c>
      <c r="B85" s="3" t="s">
        <v>169</v>
      </c>
      <c r="C85" s="19" t="s">
        <v>121</v>
      </c>
      <c r="D85" s="19" t="s">
        <v>140</v>
      </c>
      <c r="E85" s="24" t="s">
        <v>166</v>
      </c>
      <c r="F85" s="19" t="s">
        <v>160</v>
      </c>
      <c r="G85" s="58" t="s">
        <v>79</v>
      </c>
      <c r="H85" s="19" t="s">
        <v>132</v>
      </c>
      <c r="I85" s="19" t="s">
        <v>135</v>
      </c>
      <c r="J85" s="19" t="s">
        <v>38</v>
      </c>
      <c r="K85" s="19">
        <v>2025</v>
      </c>
      <c r="L85" s="24" t="s">
        <v>59</v>
      </c>
      <c r="M85" s="25" t="s">
        <v>147</v>
      </c>
      <c r="N85" s="24" t="b">
        <v>0</v>
      </c>
      <c r="O85" s="24" t="b">
        <v>0</v>
      </c>
      <c r="P85" s="24" t="b">
        <v>1</v>
      </c>
      <c r="Q85" s="66" t="b">
        <v>0</v>
      </c>
      <c r="R85" s="25" t="b">
        <v>0</v>
      </c>
      <c r="S85" t="b">
        <v>1</v>
      </c>
    </row>
    <row r="86" spans="1:19" x14ac:dyDescent="0.35">
      <c r="A86" s="16">
        <f t="shared" si="4"/>
        <v>79</v>
      </c>
      <c r="B86" s="3" t="s">
        <v>169</v>
      </c>
      <c r="C86" s="19" t="s">
        <v>121</v>
      </c>
      <c r="D86" s="19" t="s">
        <v>140</v>
      </c>
      <c r="E86" s="24" t="s">
        <v>166</v>
      </c>
      <c r="F86" s="19" t="s">
        <v>160</v>
      </c>
      <c r="G86" s="58" t="s">
        <v>80</v>
      </c>
      <c r="H86" s="19" t="s">
        <v>132</v>
      </c>
      <c r="I86" s="19" t="s">
        <v>135</v>
      </c>
      <c r="J86" s="19" t="s">
        <v>38</v>
      </c>
      <c r="K86" s="19">
        <v>2025</v>
      </c>
      <c r="L86" s="24" t="s">
        <v>59</v>
      </c>
      <c r="M86" s="25" t="s">
        <v>147</v>
      </c>
      <c r="N86" s="24" t="b">
        <v>0</v>
      </c>
      <c r="O86" s="24" t="b">
        <v>0</v>
      </c>
      <c r="P86" s="24" t="b">
        <v>1</v>
      </c>
      <c r="Q86" s="66" t="b">
        <v>0</v>
      </c>
      <c r="R86" s="25" t="b">
        <v>0</v>
      </c>
      <c r="S86" t="b">
        <v>1</v>
      </c>
    </row>
    <row r="87" spans="1:19" x14ac:dyDescent="0.35">
      <c r="A87" s="16">
        <f t="shared" si="4"/>
        <v>80</v>
      </c>
      <c r="B87" s="3" t="s">
        <v>169</v>
      </c>
      <c r="C87" s="19" t="s">
        <v>121</v>
      </c>
      <c r="D87" s="19" t="s">
        <v>140</v>
      </c>
      <c r="E87" s="24" t="s">
        <v>166</v>
      </c>
      <c r="F87" s="19" t="s">
        <v>160</v>
      </c>
      <c r="G87" s="58" t="s">
        <v>81</v>
      </c>
      <c r="H87" s="19" t="s">
        <v>132</v>
      </c>
      <c r="I87" s="19" t="s">
        <v>135</v>
      </c>
      <c r="J87" s="19" t="s">
        <v>38</v>
      </c>
      <c r="K87" s="19">
        <v>2025</v>
      </c>
      <c r="L87" s="24" t="s">
        <v>59</v>
      </c>
      <c r="M87" s="25" t="s">
        <v>147</v>
      </c>
      <c r="N87" s="24" t="b">
        <v>0</v>
      </c>
      <c r="O87" s="24" t="b">
        <v>0</v>
      </c>
      <c r="P87" s="24" t="b">
        <v>1</v>
      </c>
      <c r="Q87" s="66" t="b">
        <v>0</v>
      </c>
      <c r="R87" s="25" t="b">
        <v>0</v>
      </c>
      <c r="S87" t="b">
        <v>1</v>
      </c>
    </row>
    <row r="88" spans="1:19" x14ac:dyDescent="0.35">
      <c r="A88" s="16">
        <f t="shared" si="4"/>
        <v>81</v>
      </c>
      <c r="B88" s="3" t="s">
        <v>169</v>
      </c>
      <c r="C88" s="19" t="s">
        <v>121</v>
      </c>
      <c r="D88" s="19" t="s">
        <v>140</v>
      </c>
      <c r="E88" s="24" t="s">
        <v>166</v>
      </c>
      <c r="F88" s="19" t="s">
        <v>160</v>
      </c>
      <c r="G88" s="58" t="s">
        <v>85</v>
      </c>
      <c r="H88" s="19" t="s">
        <v>132</v>
      </c>
      <c r="I88" s="19" t="s">
        <v>135</v>
      </c>
      <c r="J88" s="19" t="s">
        <v>38</v>
      </c>
      <c r="K88" s="19">
        <v>2025</v>
      </c>
      <c r="L88" s="24" t="s">
        <v>59</v>
      </c>
      <c r="M88" s="25" t="s">
        <v>147</v>
      </c>
      <c r="N88" s="24" t="b">
        <v>0</v>
      </c>
      <c r="O88" s="24" t="b">
        <v>0</v>
      </c>
      <c r="P88" s="24" t="b">
        <v>1</v>
      </c>
      <c r="Q88" s="66" t="b">
        <v>0</v>
      </c>
      <c r="R88" s="25" t="b">
        <v>0</v>
      </c>
      <c r="S88" t="b">
        <v>1</v>
      </c>
    </row>
    <row r="89" spans="1:19" x14ac:dyDescent="0.35">
      <c r="A89" s="16">
        <f t="shared" si="4"/>
        <v>82</v>
      </c>
      <c r="B89" s="3" t="s">
        <v>167</v>
      </c>
      <c r="C89" s="19" t="s">
        <v>86</v>
      </c>
      <c r="D89" s="19" t="s">
        <v>140</v>
      </c>
      <c r="E89" s="24" t="s">
        <v>166</v>
      </c>
      <c r="F89" s="19" t="s">
        <v>161</v>
      </c>
      <c r="G89" s="4" t="s">
        <v>82</v>
      </c>
      <c r="H89" s="19" t="s">
        <v>132</v>
      </c>
      <c r="I89" s="19" t="s">
        <v>135</v>
      </c>
      <c r="J89" s="19" t="s">
        <v>38</v>
      </c>
      <c r="K89" s="19">
        <v>2025</v>
      </c>
      <c r="L89" s="24" t="s">
        <v>59</v>
      </c>
      <c r="M89" s="25" t="s">
        <v>147</v>
      </c>
      <c r="N89" s="24" t="b">
        <v>0</v>
      </c>
      <c r="O89" s="24" t="b">
        <v>0</v>
      </c>
      <c r="P89" s="24" t="b">
        <v>1</v>
      </c>
      <c r="Q89" s="66" t="b">
        <v>0</v>
      </c>
      <c r="R89" s="25" t="b">
        <v>0</v>
      </c>
      <c r="S89" t="b">
        <v>1</v>
      </c>
    </row>
    <row r="90" spans="1:19" x14ac:dyDescent="0.35">
      <c r="A90" s="16">
        <f t="shared" si="4"/>
        <v>83</v>
      </c>
      <c r="B90" s="3" t="s">
        <v>167</v>
      </c>
      <c r="C90" s="19" t="s">
        <v>86</v>
      </c>
      <c r="D90" s="19" t="s">
        <v>140</v>
      </c>
      <c r="E90" s="24" t="s">
        <v>166</v>
      </c>
      <c r="F90" s="19" t="s">
        <v>161</v>
      </c>
      <c r="G90" s="58" t="s">
        <v>123</v>
      </c>
      <c r="H90" s="19" t="s">
        <v>132</v>
      </c>
      <c r="I90" s="19" t="s">
        <v>135</v>
      </c>
      <c r="J90" s="19" t="s">
        <v>38</v>
      </c>
      <c r="K90" s="19">
        <v>2025</v>
      </c>
      <c r="L90" s="24" t="s">
        <v>59</v>
      </c>
      <c r="M90" s="25" t="s">
        <v>147</v>
      </c>
      <c r="N90" s="24" t="b">
        <v>0</v>
      </c>
      <c r="O90" s="24" t="b">
        <v>0</v>
      </c>
      <c r="P90" s="24" t="b">
        <v>1</v>
      </c>
      <c r="Q90" s="66" t="b">
        <v>0</v>
      </c>
      <c r="R90" s="25" t="b">
        <v>0</v>
      </c>
      <c r="S90" t="b">
        <v>1</v>
      </c>
    </row>
    <row r="91" spans="1:19" x14ac:dyDescent="0.35">
      <c r="A91" s="16">
        <f t="shared" si="4"/>
        <v>84</v>
      </c>
      <c r="B91" s="3" t="s">
        <v>167</v>
      </c>
      <c r="C91" s="19" t="s">
        <v>86</v>
      </c>
      <c r="D91" s="19" t="s">
        <v>140</v>
      </c>
      <c r="E91" s="24" t="s">
        <v>166</v>
      </c>
      <c r="F91" s="19" t="s">
        <v>161</v>
      </c>
      <c r="G91" s="58" t="s">
        <v>79</v>
      </c>
      <c r="H91" s="19" t="s">
        <v>132</v>
      </c>
      <c r="I91" s="19" t="s">
        <v>135</v>
      </c>
      <c r="J91" s="19" t="s">
        <v>38</v>
      </c>
      <c r="K91" s="19">
        <v>2025</v>
      </c>
      <c r="L91" s="24" t="s">
        <v>59</v>
      </c>
      <c r="M91" s="25" t="s">
        <v>147</v>
      </c>
      <c r="N91" s="24" t="b">
        <v>0</v>
      </c>
      <c r="O91" s="24" t="b">
        <v>0</v>
      </c>
      <c r="P91" s="24" t="b">
        <v>1</v>
      </c>
      <c r="Q91" s="66" t="b">
        <v>0</v>
      </c>
      <c r="R91" s="25" t="b">
        <v>0</v>
      </c>
      <c r="S91" t="b">
        <v>1</v>
      </c>
    </row>
    <row r="92" spans="1:19" x14ac:dyDescent="0.35">
      <c r="A92" s="16">
        <f t="shared" si="4"/>
        <v>85</v>
      </c>
      <c r="B92" s="3" t="s">
        <v>167</v>
      </c>
      <c r="C92" s="19" t="s">
        <v>86</v>
      </c>
      <c r="D92" s="19" t="s">
        <v>140</v>
      </c>
      <c r="E92" s="24" t="s">
        <v>166</v>
      </c>
      <c r="F92" s="19" t="s">
        <v>161</v>
      </c>
      <c r="G92" s="58" t="s">
        <v>80</v>
      </c>
      <c r="H92" s="19" t="s">
        <v>132</v>
      </c>
      <c r="I92" s="19" t="s">
        <v>135</v>
      </c>
      <c r="J92" s="19" t="s">
        <v>38</v>
      </c>
      <c r="K92" s="19">
        <v>2025</v>
      </c>
      <c r="L92" s="24" t="s">
        <v>59</v>
      </c>
      <c r="M92" s="25" t="s">
        <v>147</v>
      </c>
      <c r="N92" s="24" t="b">
        <v>0</v>
      </c>
      <c r="O92" s="24" t="b">
        <v>0</v>
      </c>
      <c r="P92" s="24" t="b">
        <v>1</v>
      </c>
      <c r="Q92" s="66" t="b">
        <v>0</v>
      </c>
      <c r="R92" s="25" t="b">
        <v>0</v>
      </c>
      <c r="S92" t="b">
        <v>1</v>
      </c>
    </row>
    <row r="93" spans="1:19" x14ac:dyDescent="0.35">
      <c r="A93" s="16">
        <f t="shared" si="4"/>
        <v>86</v>
      </c>
      <c r="B93" s="3" t="s">
        <v>167</v>
      </c>
      <c r="C93" s="19" t="s">
        <v>86</v>
      </c>
      <c r="D93" s="19" t="s">
        <v>140</v>
      </c>
      <c r="E93" s="24" t="s">
        <v>166</v>
      </c>
      <c r="F93" s="19" t="s">
        <v>161</v>
      </c>
      <c r="G93" s="58" t="s">
        <v>85</v>
      </c>
      <c r="H93" s="19" t="s">
        <v>132</v>
      </c>
      <c r="I93" s="19" t="s">
        <v>135</v>
      </c>
      <c r="J93" s="19" t="s">
        <v>38</v>
      </c>
      <c r="K93" s="19">
        <v>2025</v>
      </c>
      <c r="L93" s="24" t="s">
        <v>59</v>
      </c>
      <c r="M93" s="25" t="s">
        <v>147</v>
      </c>
      <c r="N93" s="24" t="b">
        <v>0</v>
      </c>
      <c r="O93" s="24" t="b">
        <v>0</v>
      </c>
      <c r="P93" s="24" t="b">
        <v>1</v>
      </c>
      <c r="Q93" s="66" t="b">
        <v>0</v>
      </c>
      <c r="R93" s="25" t="b">
        <v>0</v>
      </c>
      <c r="S93" t="b">
        <v>1</v>
      </c>
    </row>
    <row r="94" spans="1:19" x14ac:dyDescent="0.35">
      <c r="A94" s="16">
        <f t="shared" si="4"/>
        <v>87</v>
      </c>
      <c r="B94" s="3" t="s">
        <v>168</v>
      </c>
      <c r="C94" s="19" t="s">
        <v>95</v>
      </c>
      <c r="D94" s="19" t="s">
        <v>140</v>
      </c>
      <c r="E94" s="24" t="s">
        <v>166</v>
      </c>
      <c r="F94" s="19" t="s">
        <v>161</v>
      </c>
      <c r="G94" s="4" t="s">
        <v>82</v>
      </c>
      <c r="H94" s="19" t="s">
        <v>132</v>
      </c>
      <c r="I94" s="19" t="s">
        <v>135</v>
      </c>
      <c r="J94" s="19" t="s">
        <v>38</v>
      </c>
      <c r="K94" s="19">
        <v>2025</v>
      </c>
      <c r="L94" s="24" t="s">
        <v>59</v>
      </c>
      <c r="M94" s="25" t="s">
        <v>147</v>
      </c>
      <c r="N94" s="24" t="b">
        <v>0</v>
      </c>
      <c r="O94" s="24" t="b">
        <v>0</v>
      </c>
      <c r="P94" s="24" t="b">
        <v>1</v>
      </c>
      <c r="Q94" s="66" t="b">
        <v>0</v>
      </c>
      <c r="R94" s="25" t="b">
        <v>0</v>
      </c>
      <c r="S94" t="b">
        <v>1</v>
      </c>
    </row>
    <row r="95" spans="1:19" x14ac:dyDescent="0.35">
      <c r="A95" s="16">
        <f t="shared" ref="A95:A103" si="5">ROW(A95)-ROW($A$7)</f>
        <v>88</v>
      </c>
      <c r="B95" s="3" t="s">
        <v>168</v>
      </c>
      <c r="C95" s="19" t="s">
        <v>95</v>
      </c>
      <c r="D95" s="19" t="s">
        <v>140</v>
      </c>
      <c r="E95" s="24" t="s">
        <v>166</v>
      </c>
      <c r="F95" s="19" t="s">
        <v>161</v>
      </c>
      <c r="G95" s="58" t="s">
        <v>123</v>
      </c>
      <c r="H95" s="19" t="s">
        <v>132</v>
      </c>
      <c r="I95" s="19" t="s">
        <v>135</v>
      </c>
      <c r="J95" s="19" t="s">
        <v>38</v>
      </c>
      <c r="K95" s="19">
        <v>2025</v>
      </c>
      <c r="L95" s="24" t="s">
        <v>59</v>
      </c>
      <c r="M95" s="25" t="s">
        <v>147</v>
      </c>
      <c r="N95" s="24" t="b">
        <v>0</v>
      </c>
      <c r="O95" s="24" t="b">
        <v>0</v>
      </c>
      <c r="P95" s="24" t="b">
        <v>1</v>
      </c>
      <c r="Q95" s="66" t="b">
        <v>0</v>
      </c>
      <c r="R95" s="25" t="b">
        <v>0</v>
      </c>
      <c r="S95" t="b">
        <v>1</v>
      </c>
    </row>
    <row r="96" spans="1:19" x14ac:dyDescent="0.35">
      <c r="A96" s="16">
        <f>ROW(A96)-ROW($A$7)</f>
        <v>89</v>
      </c>
      <c r="B96" s="3" t="s">
        <v>168</v>
      </c>
      <c r="C96" s="19" t="s">
        <v>95</v>
      </c>
      <c r="D96" s="19" t="s">
        <v>140</v>
      </c>
      <c r="E96" s="24" t="s">
        <v>166</v>
      </c>
      <c r="F96" s="19" t="s">
        <v>161</v>
      </c>
      <c r="G96" s="58" t="s">
        <v>79</v>
      </c>
      <c r="H96" s="19" t="s">
        <v>132</v>
      </c>
      <c r="I96" s="19" t="s">
        <v>135</v>
      </c>
      <c r="J96" s="19" t="s">
        <v>38</v>
      </c>
      <c r="K96" s="19">
        <v>2025</v>
      </c>
      <c r="L96" s="24" t="s">
        <v>59</v>
      </c>
      <c r="M96" s="25" t="s">
        <v>147</v>
      </c>
      <c r="N96" s="24" t="b">
        <v>0</v>
      </c>
      <c r="O96" s="24" t="b">
        <v>0</v>
      </c>
      <c r="P96" s="24" t="b">
        <v>1</v>
      </c>
      <c r="Q96" s="66" t="b">
        <v>0</v>
      </c>
      <c r="R96" s="25" t="b">
        <v>0</v>
      </c>
      <c r="S96" t="b">
        <v>1</v>
      </c>
    </row>
    <row r="97" spans="1:19" x14ac:dyDescent="0.35">
      <c r="A97" s="16">
        <f t="shared" si="5"/>
        <v>90</v>
      </c>
      <c r="B97" s="3" t="s">
        <v>168</v>
      </c>
      <c r="C97" s="19" t="s">
        <v>95</v>
      </c>
      <c r="D97" s="19" t="s">
        <v>140</v>
      </c>
      <c r="E97" s="24" t="s">
        <v>166</v>
      </c>
      <c r="F97" s="19" t="s">
        <v>161</v>
      </c>
      <c r="G97" s="58" t="s">
        <v>80</v>
      </c>
      <c r="H97" s="19" t="s">
        <v>132</v>
      </c>
      <c r="I97" s="19" t="s">
        <v>135</v>
      </c>
      <c r="J97" s="19" t="s">
        <v>38</v>
      </c>
      <c r="K97" s="19">
        <v>2025</v>
      </c>
      <c r="L97" s="24" t="s">
        <v>59</v>
      </c>
      <c r="M97" s="25" t="s">
        <v>147</v>
      </c>
      <c r="N97" s="24" t="b">
        <v>0</v>
      </c>
      <c r="O97" s="24" t="b">
        <v>0</v>
      </c>
      <c r="P97" s="24" t="b">
        <v>1</v>
      </c>
      <c r="Q97" s="66" t="b">
        <v>0</v>
      </c>
      <c r="R97" s="25" t="b">
        <v>0</v>
      </c>
      <c r="S97" t="b">
        <v>1</v>
      </c>
    </row>
    <row r="98" spans="1:19" x14ac:dyDescent="0.35">
      <c r="A98" s="16">
        <f t="shared" si="5"/>
        <v>91</v>
      </c>
      <c r="B98" s="3" t="s">
        <v>168</v>
      </c>
      <c r="C98" s="19" t="s">
        <v>95</v>
      </c>
      <c r="D98" s="19" t="s">
        <v>140</v>
      </c>
      <c r="E98" s="24" t="s">
        <v>166</v>
      </c>
      <c r="F98" s="19" t="s">
        <v>161</v>
      </c>
      <c r="G98" s="58" t="s">
        <v>85</v>
      </c>
      <c r="H98" s="19" t="s">
        <v>132</v>
      </c>
      <c r="I98" s="19" t="s">
        <v>135</v>
      </c>
      <c r="J98" s="19" t="s">
        <v>38</v>
      </c>
      <c r="K98" s="19">
        <v>2025</v>
      </c>
      <c r="L98" s="24" t="s">
        <v>59</v>
      </c>
      <c r="M98" s="25" t="s">
        <v>147</v>
      </c>
      <c r="N98" s="24" t="b">
        <v>0</v>
      </c>
      <c r="O98" s="24" t="b">
        <v>0</v>
      </c>
      <c r="P98" s="24" t="b">
        <v>1</v>
      </c>
      <c r="Q98" s="66" t="b">
        <v>0</v>
      </c>
      <c r="R98" s="25" t="b">
        <v>0</v>
      </c>
      <c r="S98" t="b">
        <v>1</v>
      </c>
    </row>
    <row r="99" spans="1:19" x14ac:dyDescent="0.35">
      <c r="A99" s="16">
        <f t="shared" si="5"/>
        <v>92</v>
      </c>
      <c r="B99" s="3" t="s">
        <v>169</v>
      </c>
      <c r="C99" s="19" t="s">
        <v>121</v>
      </c>
      <c r="D99" s="19" t="s">
        <v>140</v>
      </c>
      <c r="E99" s="24" t="s">
        <v>166</v>
      </c>
      <c r="F99" s="19" t="s">
        <v>161</v>
      </c>
      <c r="G99" s="4" t="s">
        <v>82</v>
      </c>
      <c r="H99" s="19" t="s">
        <v>132</v>
      </c>
      <c r="I99" s="19" t="s">
        <v>135</v>
      </c>
      <c r="J99" s="19" t="s">
        <v>38</v>
      </c>
      <c r="K99" s="19">
        <v>2025</v>
      </c>
      <c r="L99" s="24" t="s">
        <v>59</v>
      </c>
      <c r="M99" s="25" t="s">
        <v>147</v>
      </c>
      <c r="N99" s="24" t="b">
        <v>0</v>
      </c>
      <c r="O99" s="24" t="b">
        <v>0</v>
      </c>
      <c r="P99" s="24" t="b">
        <v>1</v>
      </c>
      <c r="Q99" s="66" t="b">
        <v>0</v>
      </c>
      <c r="R99" s="25" t="b">
        <v>0</v>
      </c>
      <c r="S99" t="b">
        <v>1</v>
      </c>
    </row>
    <row r="100" spans="1:19" x14ac:dyDescent="0.35">
      <c r="A100" s="16">
        <f t="shared" si="5"/>
        <v>93</v>
      </c>
      <c r="B100" s="3" t="s">
        <v>169</v>
      </c>
      <c r="C100" s="19" t="s">
        <v>121</v>
      </c>
      <c r="D100" s="19" t="s">
        <v>140</v>
      </c>
      <c r="E100" s="24" t="s">
        <v>166</v>
      </c>
      <c r="F100" s="19" t="s">
        <v>161</v>
      </c>
      <c r="G100" s="58" t="s">
        <v>123</v>
      </c>
      <c r="H100" s="19" t="s">
        <v>132</v>
      </c>
      <c r="I100" s="19" t="s">
        <v>135</v>
      </c>
      <c r="J100" s="19" t="s">
        <v>38</v>
      </c>
      <c r="K100" s="19">
        <v>2025</v>
      </c>
      <c r="L100" s="24" t="s">
        <v>59</v>
      </c>
      <c r="M100" s="25" t="s">
        <v>147</v>
      </c>
      <c r="N100" s="24" t="b">
        <v>0</v>
      </c>
      <c r="O100" s="24" t="b">
        <v>0</v>
      </c>
      <c r="P100" s="24" t="b">
        <v>1</v>
      </c>
      <c r="Q100" s="66" t="b">
        <v>0</v>
      </c>
      <c r="R100" s="25" t="b">
        <v>0</v>
      </c>
      <c r="S100" t="b">
        <v>1</v>
      </c>
    </row>
    <row r="101" spans="1:19" x14ac:dyDescent="0.35">
      <c r="A101" s="16">
        <f t="shared" si="5"/>
        <v>94</v>
      </c>
      <c r="B101" s="3" t="s">
        <v>169</v>
      </c>
      <c r="C101" s="19" t="s">
        <v>121</v>
      </c>
      <c r="D101" s="19" t="s">
        <v>140</v>
      </c>
      <c r="E101" s="24" t="s">
        <v>166</v>
      </c>
      <c r="F101" s="19" t="s">
        <v>161</v>
      </c>
      <c r="G101" s="58" t="s">
        <v>79</v>
      </c>
      <c r="H101" s="19" t="s">
        <v>132</v>
      </c>
      <c r="I101" s="19" t="s">
        <v>135</v>
      </c>
      <c r="J101" s="19" t="s">
        <v>38</v>
      </c>
      <c r="K101" s="19">
        <v>2025</v>
      </c>
      <c r="L101" s="24" t="s">
        <v>59</v>
      </c>
      <c r="M101" s="25" t="s">
        <v>147</v>
      </c>
      <c r="N101" s="24" t="b">
        <v>0</v>
      </c>
      <c r="O101" s="24" t="b">
        <v>0</v>
      </c>
      <c r="P101" s="24" t="b">
        <v>1</v>
      </c>
      <c r="Q101" s="66" t="b">
        <v>0</v>
      </c>
      <c r="R101" s="25" t="b">
        <v>0</v>
      </c>
      <c r="S101" t="b">
        <v>1</v>
      </c>
    </row>
    <row r="102" spans="1:19" x14ac:dyDescent="0.35">
      <c r="A102" s="16">
        <f t="shared" si="5"/>
        <v>95</v>
      </c>
      <c r="B102" s="3" t="s">
        <v>169</v>
      </c>
      <c r="C102" s="19" t="s">
        <v>121</v>
      </c>
      <c r="D102" s="19" t="s">
        <v>140</v>
      </c>
      <c r="E102" s="24" t="s">
        <v>166</v>
      </c>
      <c r="F102" s="19" t="s">
        <v>161</v>
      </c>
      <c r="G102" s="58" t="s">
        <v>80</v>
      </c>
      <c r="H102" s="19" t="s">
        <v>132</v>
      </c>
      <c r="I102" s="19" t="s">
        <v>135</v>
      </c>
      <c r="J102" s="19" t="s">
        <v>38</v>
      </c>
      <c r="K102" s="19">
        <v>2025</v>
      </c>
      <c r="L102" s="24" t="s">
        <v>59</v>
      </c>
      <c r="M102" s="25" t="s">
        <v>147</v>
      </c>
      <c r="N102" s="24" t="b">
        <v>0</v>
      </c>
      <c r="O102" s="24" t="b">
        <v>0</v>
      </c>
      <c r="P102" s="24" t="b">
        <v>1</v>
      </c>
      <c r="Q102" s="66" t="b">
        <v>0</v>
      </c>
      <c r="R102" s="25" t="b">
        <v>0</v>
      </c>
      <c r="S102" t="b">
        <v>1</v>
      </c>
    </row>
    <row r="103" spans="1:19" x14ac:dyDescent="0.35">
      <c r="A103" s="16">
        <f t="shared" si="5"/>
        <v>96</v>
      </c>
      <c r="B103" s="3" t="s">
        <v>169</v>
      </c>
      <c r="C103" s="19" t="s">
        <v>121</v>
      </c>
      <c r="D103" s="19" t="s">
        <v>140</v>
      </c>
      <c r="E103" s="24" t="s">
        <v>166</v>
      </c>
      <c r="F103" s="19" t="s">
        <v>161</v>
      </c>
      <c r="G103" s="58" t="s">
        <v>85</v>
      </c>
      <c r="H103" s="19" t="s">
        <v>132</v>
      </c>
      <c r="I103" s="19" t="s">
        <v>135</v>
      </c>
      <c r="J103" s="19" t="s">
        <v>38</v>
      </c>
      <c r="K103" s="19">
        <v>2025</v>
      </c>
      <c r="L103" s="24" t="s">
        <v>59</v>
      </c>
      <c r="M103" s="25" t="s">
        <v>147</v>
      </c>
      <c r="N103" s="24" t="b">
        <v>0</v>
      </c>
      <c r="O103" s="24" t="b">
        <v>0</v>
      </c>
      <c r="P103" s="24" t="b">
        <v>1</v>
      </c>
      <c r="Q103" s="66" t="b">
        <v>0</v>
      </c>
      <c r="R103" s="25" t="b">
        <v>0</v>
      </c>
      <c r="S103" t="b">
        <v>1</v>
      </c>
    </row>
    <row r="104" spans="1:19" x14ac:dyDescent="0.35">
      <c r="A104" s="16">
        <f t="shared" si="2"/>
        <v>97</v>
      </c>
      <c r="B104" s="3" t="s">
        <v>167</v>
      </c>
      <c r="C104" s="19" t="s">
        <v>86</v>
      </c>
      <c r="D104" s="19" t="s">
        <v>140</v>
      </c>
      <c r="E104" s="24" t="s">
        <v>166</v>
      </c>
      <c r="F104" s="19" t="s">
        <v>164</v>
      </c>
      <c r="G104" s="4" t="s">
        <v>82</v>
      </c>
      <c r="H104" s="19" t="s">
        <v>132</v>
      </c>
      <c r="I104" s="19" t="s">
        <v>135</v>
      </c>
      <c r="J104" s="19" t="s">
        <v>38</v>
      </c>
      <c r="K104" s="19">
        <v>2025</v>
      </c>
      <c r="L104" s="24" t="s">
        <v>59</v>
      </c>
      <c r="M104" s="25" t="s">
        <v>147</v>
      </c>
      <c r="N104" s="24" t="b">
        <v>0</v>
      </c>
      <c r="O104" s="24" t="b">
        <v>0</v>
      </c>
      <c r="P104" s="24" t="b">
        <v>1</v>
      </c>
      <c r="Q104" s="66" t="b">
        <v>0</v>
      </c>
      <c r="R104" s="25" t="b">
        <v>0</v>
      </c>
      <c r="S104" t="b">
        <v>1</v>
      </c>
    </row>
    <row r="105" spans="1:19" x14ac:dyDescent="0.35">
      <c r="A105" s="16">
        <f t="shared" si="2"/>
        <v>98</v>
      </c>
      <c r="B105" s="3" t="s">
        <v>167</v>
      </c>
      <c r="C105" s="19" t="s">
        <v>86</v>
      </c>
      <c r="D105" s="19" t="s">
        <v>140</v>
      </c>
      <c r="E105" s="24" t="s">
        <v>166</v>
      </c>
      <c r="F105" s="19" t="s">
        <v>164</v>
      </c>
      <c r="G105" s="58" t="s">
        <v>123</v>
      </c>
      <c r="H105" s="19" t="s">
        <v>132</v>
      </c>
      <c r="I105" s="19" t="s">
        <v>135</v>
      </c>
      <c r="J105" s="19" t="s">
        <v>38</v>
      </c>
      <c r="K105" s="19">
        <v>2025</v>
      </c>
      <c r="L105" s="24" t="s">
        <v>59</v>
      </c>
      <c r="M105" s="25" t="s">
        <v>147</v>
      </c>
      <c r="N105" s="24" t="b">
        <v>0</v>
      </c>
      <c r="O105" s="24" t="b">
        <v>0</v>
      </c>
      <c r="P105" s="24" t="b">
        <v>1</v>
      </c>
      <c r="Q105" s="66" t="b">
        <v>0</v>
      </c>
      <c r="R105" s="25" t="b">
        <v>0</v>
      </c>
      <c r="S105" t="b">
        <v>1</v>
      </c>
    </row>
    <row r="106" spans="1:19" x14ac:dyDescent="0.35">
      <c r="A106" s="16">
        <f>ROW(A106)-ROW($A$7)</f>
        <v>99</v>
      </c>
      <c r="B106" s="3" t="s">
        <v>167</v>
      </c>
      <c r="C106" s="19" t="s">
        <v>86</v>
      </c>
      <c r="D106" s="19" t="s">
        <v>140</v>
      </c>
      <c r="E106" s="24" t="s">
        <v>166</v>
      </c>
      <c r="F106" s="19" t="s">
        <v>164</v>
      </c>
      <c r="G106" s="58" t="s">
        <v>79</v>
      </c>
      <c r="H106" s="19" t="s">
        <v>132</v>
      </c>
      <c r="I106" s="19" t="s">
        <v>135</v>
      </c>
      <c r="J106" s="19" t="s">
        <v>38</v>
      </c>
      <c r="K106" s="19">
        <v>2025</v>
      </c>
      <c r="L106" s="24" t="s">
        <v>59</v>
      </c>
      <c r="M106" s="25" t="s">
        <v>147</v>
      </c>
      <c r="N106" s="24" t="b">
        <v>0</v>
      </c>
      <c r="O106" s="24" t="b">
        <v>0</v>
      </c>
      <c r="P106" s="24" t="b">
        <v>1</v>
      </c>
      <c r="Q106" s="66" t="b">
        <v>0</v>
      </c>
      <c r="R106" s="25" t="b">
        <v>0</v>
      </c>
      <c r="S106" t="b">
        <v>1</v>
      </c>
    </row>
    <row r="107" spans="1:19" x14ac:dyDescent="0.35">
      <c r="A107" s="16">
        <f t="shared" si="2"/>
        <v>100</v>
      </c>
      <c r="B107" s="3" t="s">
        <v>167</v>
      </c>
      <c r="C107" s="19" t="s">
        <v>86</v>
      </c>
      <c r="D107" s="19" t="s">
        <v>140</v>
      </c>
      <c r="E107" s="24" t="s">
        <v>166</v>
      </c>
      <c r="F107" s="19" t="s">
        <v>164</v>
      </c>
      <c r="G107" s="58" t="s">
        <v>80</v>
      </c>
      <c r="H107" s="19" t="s">
        <v>132</v>
      </c>
      <c r="I107" s="19" t="s">
        <v>135</v>
      </c>
      <c r="J107" s="19" t="s">
        <v>38</v>
      </c>
      <c r="K107" s="19">
        <v>2025</v>
      </c>
      <c r="L107" s="24" t="s">
        <v>59</v>
      </c>
      <c r="M107" s="25" t="s">
        <v>147</v>
      </c>
      <c r="N107" s="24" t="b">
        <v>0</v>
      </c>
      <c r="O107" s="24" t="b">
        <v>0</v>
      </c>
      <c r="P107" s="24" t="b">
        <v>1</v>
      </c>
      <c r="Q107" s="66" t="b">
        <v>0</v>
      </c>
      <c r="R107" s="25" t="b">
        <v>0</v>
      </c>
      <c r="S107" t="b">
        <v>1</v>
      </c>
    </row>
    <row r="108" spans="1:19" x14ac:dyDescent="0.35">
      <c r="A108" s="16">
        <f>ROW(A108)-ROW($A$7)</f>
        <v>101</v>
      </c>
      <c r="B108" s="3" t="s">
        <v>167</v>
      </c>
      <c r="C108" s="19" t="s">
        <v>86</v>
      </c>
      <c r="D108" s="19" t="s">
        <v>140</v>
      </c>
      <c r="E108" s="24" t="s">
        <v>166</v>
      </c>
      <c r="F108" s="19" t="s">
        <v>164</v>
      </c>
      <c r="G108" s="58" t="s">
        <v>85</v>
      </c>
      <c r="H108" s="19" t="s">
        <v>132</v>
      </c>
      <c r="I108" s="19" t="s">
        <v>135</v>
      </c>
      <c r="J108" s="19" t="s">
        <v>38</v>
      </c>
      <c r="K108" s="19">
        <v>2025</v>
      </c>
      <c r="L108" s="24" t="s">
        <v>59</v>
      </c>
      <c r="M108" s="25" t="s">
        <v>147</v>
      </c>
      <c r="N108" s="24" t="b">
        <v>0</v>
      </c>
      <c r="O108" s="24" t="b">
        <v>0</v>
      </c>
      <c r="P108" s="24" t="b">
        <v>1</v>
      </c>
      <c r="Q108" s="66" t="b">
        <v>0</v>
      </c>
      <c r="R108" s="25" t="b">
        <v>0</v>
      </c>
      <c r="S108" t="b">
        <v>1</v>
      </c>
    </row>
    <row r="109" spans="1:19" x14ac:dyDescent="0.35">
      <c r="A109" s="16">
        <f t="shared" si="2"/>
        <v>102</v>
      </c>
      <c r="B109" s="3" t="s">
        <v>168</v>
      </c>
      <c r="C109" s="19" t="s">
        <v>95</v>
      </c>
      <c r="D109" s="19" t="s">
        <v>140</v>
      </c>
      <c r="E109" s="24" t="s">
        <v>166</v>
      </c>
      <c r="F109" s="19" t="s">
        <v>164</v>
      </c>
      <c r="G109" s="4" t="s">
        <v>82</v>
      </c>
      <c r="H109" s="19" t="s">
        <v>132</v>
      </c>
      <c r="I109" s="19" t="s">
        <v>135</v>
      </c>
      <c r="J109" s="19" t="s">
        <v>38</v>
      </c>
      <c r="K109" s="19">
        <v>2025</v>
      </c>
      <c r="L109" s="24" t="s">
        <v>59</v>
      </c>
      <c r="M109" s="25" t="s">
        <v>147</v>
      </c>
      <c r="N109" s="24" t="b">
        <v>0</v>
      </c>
      <c r="O109" s="24" t="b">
        <v>0</v>
      </c>
      <c r="P109" s="24" t="b">
        <v>1</v>
      </c>
      <c r="Q109" s="66" t="b">
        <v>0</v>
      </c>
      <c r="R109" s="25" t="b">
        <v>0</v>
      </c>
      <c r="S109" t="b">
        <v>1</v>
      </c>
    </row>
    <row r="110" spans="1:19" x14ac:dyDescent="0.35">
      <c r="A110" s="16">
        <f t="shared" si="2"/>
        <v>103</v>
      </c>
      <c r="B110" s="3" t="s">
        <v>168</v>
      </c>
      <c r="C110" s="19" t="s">
        <v>95</v>
      </c>
      <c r="D110" s="19" t="s">
        <v>140</v>
      </c>
      <c r="E110" s="24" t="s">
        <v>166</v>
      </c>
      <c r="F110" s="19" t="s">
        <v>164</v>
      </c>
      <c r="G110" s="58" t="s">
        <v>123</v>
      </c>
      <c r="H110" s="19" t="s">
        <v>132</v>
      </c>
      <c r="I110" s="19" t="s">
        <v>135</v>
      </c>
      <c r="J110" s="19" t="s">
        <v>38</v>
      </c>
      <c r="K110" s="19">
        <v>2025</v>
      </c>
      <c r="L110" s="24" t="s">
        <v>59</v>
      </c>
      <c r="M110" s="25" t="s">
        <v>147</v>
      </c>
      <c r="N110" s="24" t="b">
        <v>0</v>
      </c>
      <c r="O110" s="24" t="b">
        <v>0</v>
      </c>
      <c r="P110" s="24" t="b">
        <v>1</v>
      </c>
      <c r="Q110" s="66" t="b">
        <v>0</v>
      </c>
      <c r="R110" s="25" t="b">
        <v>0</v>
      </c>
      <c r="S110" t="b">
        <v>1</v>
      </c>
    </row>
    <row r="111" spans="1:19" x14ac:dyDescent="0.35">
      <c r="A111" s="16">
        <f>ROW(A111)-ROW($A$7)</f>
        <v>104</v>
      </c>
      <c r="B111" s="3" t="s">
        <v>168</v>
      </c>
      <c r="C111" s="19" t="s">
        <v>95</v>
      </c>
      <c r="D111" s="19" t="s">
        <v>140</v>
      </c>
      <c r="E111" s="24" t="s">
        <v>166</v>
      </c>
      <c r="F111" s="19" t="s">
        <v>164</v>
      </c>
      <c r="G111" s="58" t="s">
        <v>79</v>
      </c>
      <c r="H111" s="19" t="s">
        <v>132</v>
      </c>
      <c r="I111" s="19" t="s">
        <v>135</v>
      </c>
      <c r="J111" s="19" t="s">
        <v>38</v>
      </c>
      <c r="K111" s="19">
        <v>2025</v>
      </c>
      <c r="L111" s="24" t="s">
        <v>59</v>
      </c>
      <c r="M111" s="25" t="s">
        <v>147</v>
      </c>
      <c r="N111" s="24" t="b">
        <v>0</v>
      </c>
      <c r="O111" s="24" t="b">
        <v>0</v>
      </c>
      <c r="P111" s="24" t="b">
        <v>1</v>
      </c>
      <c r="Q111" s="66" t="b">
        <v>0</v>
      </c>
      <c r="R111" s="25" t="b">
        <v>0</v>
      </c>
      <c r="S111" t="b">
        <v>1</v>
      </c>
    </row>
    <row r="112" spans="1:19" x14ac:dyDescent="0.35">
      <c r="A112" s="16">
        <f t="shared" si="2"/>
        <v>105</v>
      </c>
      <c r="B112" s="3" t="s">
        <v>168</v>
      </c>
      <c r="C112" s="19" t="s">
        <v>95</v>
      </c>
      <c r="D112" s="19" t="s">
        <v>140</v>
      </c>
      <c r="E112" s="24" t="s">
        <v>166</v>
      </c>
      <c r="F112" s="19" t="s">
        <v>164</v>
      </c>
      <c r="G112" s="58" t="s">
        <v>80</v>
      </c>
      <c r="H112" s="19" t="s">
        <v>132</v>
      </c>
      <c r="I112" s="19" t="s">
        <v>135</v>
      </c>
      <c r="J112" s="19" t="s">
        <v>38</v>
      </c>
      <c r="K112" s="19">
        <v>2025</v>
      </c>
      <c r="L112" s="24" t="s">
        <v>59</v>
      </c>
      <c r="M112" s="25" t="s">
        <v>147</v>
      </c>
      <c r="N112" s="24" t="b">
        <v>0</v>
      </c>
      <c r="O112" s="24" t="b">
        <v>0</v>
      </c>
      <c r="P112" s="24" t="b">
        <v>1</v>
      </c>
      <c r="Q112" s="66" t="b">
        <v>0</v>
      </c>
      <c r="R112" s="25" t="b">
        <v>0</v>
      </c>
      <c r="S112" t="b">
        <v>1</v>
      </c>
    </row>
    <row r="113" spans="1:19" x14ac:dyDescent="0.35">
      <c r="A113" s="16">
        <f t="shared" si="2"/>
        <v>106</v>
      </c>
      <c r="B113" s="3" t="s">
        <v>168</v>
      </c>
      <c r="C113" s="19" t="s">
        <v>95</v>
      </c>
      <c r="D113" s="19" t="s">
        <v>140</v>
      </c>
      <c r="E113" s="24" t="s">
        <v>166</v>
      </c>
      <c r="F113" s="19" t="s">
        <v>164</v>
      </c>
      <c r="G113" s="58" t="s">
        <v>85</v>
      </c>
      <c r="H113" s="19" t="s">
        <v>132</v>
      </c>
      <c r="I113" s="19" t="s">
        <v>135</v>
      </c>
      <c r="J113" s="19" t="s">
        <v>38</v>
      </c>
      <c r="K113" s="19">
        <v>2025</v>
      </c>
      <c r="L113" s="24" t="s">
        <v>59</v>
      </c>
      <c r="M113" s="25" t="s">
        <v>147</v>
      </c>
      <c r="N113" s="24" t="b">
        <v>0</v>
      </c>
      <c r="O113" s="24" t="b">
        <v>0</v>
      </c>
      <c r="P113" s="24" t="b">
        <v>1</v>
      </c>
      <c r="Q113" s="66" t="b">
        <v>0</v>
      </c>
      <c r="R113" s="25" t="b">
        <v>0</v>
      </c>
      <c r="S113" t="b">
        <v>1</v>
      </c>
    </row>
    <row r="114" spans="1:19" x14ac:dyDescent="0.35">
      <c r="A114" s="16">
        <f t="shared" si="2"/>
        <v>107</v>
      </c>
      <c r="B114" s="3" t="s">
        <v>169</v>
      </c>
      <c r="C114" s="19" t="s">
        <v>121</v>
      </c>
      <c r="D114" s="19" t="s">
        <v>140</v>
      </c>
      <c r="E114" s="24" t="s">
        <v>166</v>
      </c>
      <c r="F114" s="19" t="s">
        <v>164</v>
      </c>
      <c r="G114" s="4" t="s">
        <v>82</v>
      </c>
      <c r="H114" s="19" t="s">
        <v>132</v>
      </c>
      <c r="I114" s="19" t="s">
        <v>135</v>
      </c>
      <c r="J114" s="19" t="s">
        <v>38</v>
      </c>
      <c r="K114" s="19">
        <v>2025</v>
      </c>
      <c r="L114" s="24" t="s">
        <v>59</v>
      </c>
      <c r="M114" s="25" t="s">
        <v>147</v>
      </c>
      <c r="N114" s="24" t="b">
        <v>0</v>
      </c>
      <c r="O114" s="24" t="b">
        <v>0</v>
      </c>
      <c r="P114" s="24" t="b">
        <v>1</v>
      </c>
      <c r="Q114" s="66" t="b">
        <v>0</v>
      </c>
      <c r="R114" s="25" t="b">
        <v>0</v>
      </c>
      <c r="S114" t="b">
        <v>1</v>
      </c>
    </row>
    <row r="115" spans="1:19" x14ac:dyDescent="0.35">
      <c r="A115" s="16">
        <f t="shared" si="2"/>
        <v>108</v>
      </c>
      <c r="B115" s="3" t="s">
        <v>169</v>
      </c>
      <c r="C115" s="19" t="s">
        <v>121</v>
      </c>
      <c r="D115" s="19" t="s">
        <v>140</v>
      </c>
      <c r="E115" s="24" t="s">
        <v>166</v>
      </c>
      <c r="F115" s="19" t="s">
        <v>164</v>
      </c>
      <c r="G115" s="58" t="s">
        <v>123</v>
      </c>
      <c r="H115" s="19" t="s">
        <v>132</v>
      </c>
      <c r="I115" s="19" t="s">
        <v>135</v>
      </c>
      <c r="J115" s="19" t="s">
        <v>38</v>
      </c>
      <c r="K115" s="19">
        <v>2025</v>
      </c>
      <c r="L115" s="24" t="s">
        <v>59</v>
      </c>
      <c r="M115" s="25" t="s">
        <v>147</v>
      </c>
      <c r="N115" s="24" t="b">
        <v>0</v>
      </c>
      <c r="O115" s="24" t="b">
        <v>0</v>
      </c>
      <c r="P115" s="24" t="b">
        <v>1</v>
      </c>
      <c r="Q115" s="66" t="b">
        <v>0</v>
      </c>
      <c r="R115" s="25" t="b">
        <v>0</v>
      </c>
      <c r="S115" t="b">
        <v>1</v>
      </c>
    </row>
    <row r="116" spans="1:19" x14ac:dyDescent="0.35">
      <c r="A116" s="16">
        <f t="shared" si="2"/>
        <v>109</v>
      </c>
      <c r="B116" s="3" t="s">
        <v>169</v>
      </c>
      <c r="C116" s="19" t="s">
        <v>121</v>
      </c>
      <c r="D116" s="19" t="s">
        <v>140</v>
      </c>
      <c r="E116" s="24" t="s">
        <v>166</v>
      </c>
      <c r="F116" s="19" t="s">
        <v>164</v>
      </c>
      <c r="G116" s="58" t="s">
        <v>79</v>
      </c>
      <c r="H116" s="19" t="s">
        <v>132</v>
      </c>
      <c r="I116" s="19" t="s">
        <v>135</v>
      </c>
      <c r="J116" s="19" t="s">
        <v>38</v>
      </c>
      <c r="K116" s="19">
        <v>2025</v>
      </c>
      <c r="L116" s="24" t="s">
        <v>59</v>
      </c>
      <c r="M116" s="25" t="s">
        <v>147</v>
      </c>
      <c r="N116" s="24" t="b">
        <v>0</v>
      </c>
      <c r="O116" s="24" t="b">
        <v>0</v>
      </c>
      <c r="P116" s="24" t="b">
        <v>1</v>
      </c>
      <c r="Q116" s="66" t="b">
        <v>0</v>
      </c>
      <c r="R116" s="25" t="b">
        <v>0</v>
      </c>
      <c r="S116" t="b">
        <v>1</v>
      </c>
    </row>
    <row r="117" spans="1:19" x14ac:dyDescent="0.35">
      <c r="A117" s="16">
        <f t="shared" si="2"/>
        <v>110</v>
      </c>
      <c r="B117" s="3" t="s">
        <v>169</v>
      </c>
      <c r="C117" s="19" t="s">
        <v>121</v>
      </c>
      <c r="D117" s="19" t="s">
        <v>140</v>
      </c>
      <c r="E117" s="24" t="s">
        <v>166</v>
      </c>
      <c r="F117" s="19" t="s">
        <v>164</v>
      </c>
      <c r="G117" s="58" t="s">
        <v>80</v>
      </c>
      <c r="H117" s="19" t="s">
        <v>132</v>
      </c>
      <c r="I117" s="19" t="s">
        <v>135</v>
      </c>
      <c r="J117" s="19" t="s">
        <v>38</v>
      </c>
      <c r="K117" s="19">
        <v>2025</v>
      </c>
      <c r="L117" s="24" t="s">
        <v>59</v>
      </c>
      <c r="M117" s="25" t="s">
        <v>147</v>
      </c>
      <c r="N117" s="24" t="b">
        <v>0</v>
      </c>
      <c r="O117" s="24" t="b">
        <v>0</v>
      </c>
      <c r="P117" s="24" t="b">
        <v>1</v>
      </c>
      <c r="Q117" s="66" t="b">
        <v>0</v>
      </c>
      <c r="R117" s="25" t="b">
        <v>0</v>
      </c>
      <c r="S117" t="b">
        <v>1</v>
      </c>
    </row>
    <row r="118" spans="1:19" x14ac:dyDescent="0.35">
      <c r="A118" s="16">
        <f t="shared" si="2"/>
        <v>111</v>
      </c>
      <c r="B118" s="3" t="s">
        <v>169</v>
      </c>
      <c r="C118" s="19" t="s">
        <v>121</v>
      </c>
      <c r="D118" s="19" t="s">
        <v>140</v>
      </c>
      <c r="E118" s="24" t="s">
        <v>166</v>
      </c>
      <c r="F118" s="19" t="s">
        <v>164</v>
      </c>
      <c r="G118" s="58" t="s">
        <v>85</v>
      </c>
      <c r="H118" s="19" t="s">
        <v>132</v>
      </c>
      <c r="I118" s="19" t="s">
        <v>135</v>
      </c>
      <c r="J118" s="19" t="s">
        <v>38</v>
      </c>
      <c r="K118" s="19">
        <v>2025</v>
      </c>
      <c r="L118" s="24" t="s">
        <v>59</v>
      </c>
      <c r="M118" s="25" t="s">
        <v>147</v>
      </c>
      <c r="N118" s="24" t="b">
        <v>0</v>
      </c>
      <c r="O118" s="24" t="b">
        <v>0</v>
      </c>
      <c r="P118" s="24" t="b">
        <v>1</v>
      </c>
      <c r="Q118" s="66" t="b">
        <v>0</v>
      </c>
      <c r="R118" s="25" t="b">
        <v>0</v>
      </c>
      <c r="S118" t="b">
        <v>1</v>
      </c>
    </row>
    <row r="119" spans="1:19" x14ac:dyDescent="0.35">
      <c r="A119" s="16">
        <f t="shared" si="2"/>
        <v>112</v>
      </c>
      <c r="B119" s="3" t="s">
        <v>167</v>
      </c>
      <c r="C119" s="19" t="s">
        <v>86</v>
      </c>
      <c r="D119" s="19" t="s">
        <v>140</v>
      </c>
      <c r="E119" s="24" t="s">
        <v>166</v>
      </c>
      <c r="F119" s="19" t="s">
        <v>158</v>
      </c>
      <c r="G119" s="4" t="s">
        <v>82</v>
      </c>
      <c r="H119" s="19" t="s">
        <v>132</v>
      </c>
      <c r="I119" s="19" t="s">
        <v>135</v>
      </c>
      <c r="J119" s="19" t="s">
        <v>38</v>
      </c>
      <c r="K119" s="19">
        <v>2025</v>
      </c>
      <c r="L119" s="24" t="s">
        <v>59</v>
      </c>
      <c r="M119" s="25" t="s">
        <v>147</v>
      </c>
      <c r="N119" s="24" t="b">
        <v>0</v>
      </c>
      <c r="O119" s="24" t="b">
        <v>0</v>
      </c>
      <c r="P119" s="24" t="b">
        <v>1</v>
      </c>
      <c r="Q119" s="66" t="b">
        <v>0</v>
      </c>
      <c r="R119" s="25" t="b">
        <v>0</v>
      </c>
      <c r="S119" t="b">
        <v>1</v>
      </c>
    </row>
    <row r="120" spans="1:19" x14ac:dyDescent="0.35">
      <c r="A120" s="16">
        <f t="shared" ref="A120:A133" si="6">ROW(A120)-ROW($A$7)</f>
        <v>113</v>
      </c>
      <c r="B120" s="3" t="s">
        <v>167</v>
      </c>
      <c r="C120" s="19" t="s">
        <v>86</v>
      </c>
      <c r="D120" s="19" t="s">
        <v>140</v>
      </c>
      <c r="E120" s="24" t="s">
        <v>166</v>
      </c>
      <c r="F120" s="19" t="s">
        <v>158</v>
      </c>
      <c r="G120" s="58" t="s">
        <v>123</v>
      </c>
      <c r="H120" s="19" t="s">
        <v>132</v>
      </c>
      <c r="I120" s="19" t="s">
        <v>135</v>
      </c>
      <c r="J120" s="19" t="s">
        <v>38</v>
      </c>
      <c r="K120" s="19">
        <v>2025</v>
      </c>
      <c r="L120" s="24" t="s">
        <v>59</v>
      </c>
      <c r="M120" s="25" t="s">
        <v>147</v>
      </c>
      <c r="N120" s="24" t="b">
        <v>0</v>
      </c>
      <c r="O120" s="24" t="b">
        <v>0</v>
      </c>
      <c r="P120" s="24" t="b">
        <v>1</v>
      </c>
      <c r="Q120" s="66" t="b">
        <v>0</v>
      </c>
      <c r="R120" s="25" t="b">
        <v>0</v>
      </c>
      <c r="S120" t="b">
        <v>1</v>
      </c>
    </row>
    <row r="121" spans="1:19" x14ac:dyDescent="0.35">
      <c r="A121" s="16">
        <f>ROW(A121)-ROW($A$7)</f>
        <v>114</v>
      </c>
      <c r="B121" s="3" t="s">
        <v>167</v>
      </c>
      <c r="C121" s="19" t="s">
        <v>86</v>
      </c>
      <c r="D121" s="19" t="s">
        <v>140</v>
      </c>
      <c r="E121" s="24" t="s">
        <v>166</v>
      </c>
      <c r="F121" s="19" t="s">
        <v>158</v>
      </c>
      <c r="G121" s="58" t="s">
        <v>79</v>
      </c>
      <c r="H121" s="19" t="s">
        <v>132</v>
      </c>
      <c r="I121" s="19" t="s">
        <v>135</v>
      </c>
      <c r="J121" s="19" t="s">
        <v>38</v>
      </c>
      <c r="K121" s="19">
        <v>2025</v>
      </c>
      <c r="L121" s="24" t="s">
        <v>59</v>
      </c>
      <c r="M121" s="25" t="s">
        <v>147</v>
      </c>
      <c r="N121" s="24" t="b">
        <v>0</v>
      </c>
      <c r="O121" s="24" t="b">
        <v>0</v>
      </c>
      <c r="P121" s="24" t="b">
        <v>1</v>
      </c>
      <c r="Q121" s="66" t="b">
        <v>0</v>
      </c>
      <c r="R121" s="25" t="b">
        <v>0</v>
      </c>
      <c r="S121" t="b">
        <v>1</v>
      </c>
    </row>
    <row r="122" spans="1:19" x14ac:dyDescent="0.35">
      <c r="A122" s="16">
        <f t="shared" si="6"/>
        <v>115</v>
      </c>
      <c r="B122" s="3" t="s">
        <v>167</v>
      </c>
      <c r="C122" s="19" t="s">
        <v>86</v>
      </c>
      <c r="D122" s="19" t="s">
        <v>140</v>
      </c>
      <c r="E122" s="24" t="s">
        <v>166</v>
      </c>
      <c r="F122" s="19" t="s">
        <v>158</v>
      </c>
      <c r="G122" s="58" t="s">
        <v>80</v>
      </c>
      <c r="H122" s="19" t="s">
        <v>132</v>
      </c>
      <c r="I122" s="19" t="s">
        <v>135</v>
      </c>
      <c r="J122" s="19" t="s">
        <v>38</v>
      </c>
      <c r="K122" s="19">
        <v>2025</v>
      </c>
      <c r="L122" s="24" t="s">
        <v>59</v>
      </c>
      <c r="M122" s="25" t="s">
        <v>147</v>
      </c>
      <c r="N122" s="24" t="b">
        <v>0</v>
      </c>
      <c r="O122" s="24" t="b">
        <v>0</v>
      </c>
      <c r="P122" s="24" t="b">
        <v>1</v>
      </c>
      <c r="Q122" s="66" t="b">
        <v>0</v>
      </c>
      <c r="R122" s="25" t="b">
        <v>0</v>
      </c>
      <c r="S122" t="b">
        <v>1</v>
      </c>
    </row>
    <row r="123" spans="1:19" x14ac:dyDescent="0.35">
      <c r="A123" s="16">
        <f>ROW(A123)-ROW($A$7)</f>
        <v>116</v>
      </c>
      <c r="B123" s="3" t="s">
        <v>167</v>
      </c>
      <c r="C123" s="19" t="s">
        <v>86</v>
      </c>
      <c r="D123" s="19" t="s">
        <v>140</v>
      </c>
      <c r="E123" s="24" t="s">
        <v>166</v>
      </c>
      <c r="F123" s="19" t="s">
        <v>158</v>
      </c>
      <c r="G123" s="58" t="s">
        <v>85</v>
      </c>
      <c r="H123" s="19" t="s">
        <v>132</v>
      </c>
      <c r="I123" s="19" t="s">
        <v>135</v>
      </c>
      <c r="J123" s="19" t="s">
        <v>38</v>
      </c>
      <c r="K123" s="19">
        <v>2025</v>
      </c>
      <c r="L123" s="24" t="s">
        <v>59</v>
      </c>
      <c r="M123" s="25" t="s">
        <v>147</v>
      </c>
      <c r="N123" s="24" t="b">
        <v>0</v>
      </c>
      <c r="O123" s="24" t="b">
        <v>0</v>
      </c>
      <c r="P123" s="24" t="b">
        <v>1</v>
      </c>
      <c r="Q123" s="66" t="b">
        <v>0</v>
      </c>
      <c r="R123" s="25" t="b">
        <v>0</v>
      </c>
      <c r="S123" t="b">
        <v>1</v>
      </c>
    </row>
    <row r="124" spans="1:19" x14ac:dyDescent="0.35">
      <c r="A124" s="16">
        <f t="shared" si="6"/>
        <v>117</v>
      </c>
      <c r="B124" s="3" t="s">
        <v>168</v>
      </c>
      <c r="C124" s="19" t="s">
        <v>95</v>
      </c>
      <c r="D124" s="19" t="s">
        <v>140</v>
      </c>
      <c r="E124" s="24" t="s">
        <v>166</v>
      </c>
      <c r="F124" s="19" t="s">
        <v>158</v>
      </c>
      <c r="G124" s="4" t="s">
        <v>82</v>
      </c>
      <c r="H124" s="19" t="s">
        <v>132</v>
      </c>
      <c r="I124" s="19" t="s">
        <v>135</v>
      </c>
      <c r="J124" s="19" t="s">
        <v>38</v>
      </c>
      <c r="K124" s="19">
        <v>2025</v>
      </c>
      <c r="L124" s="24" t="s">
        <v>59</v>
      </c>
      <c r="M124" s="25" t="s">
        <v>147</v>
      </c>
      <c r="N124" s="24" t="b">
        <v>0</v>
      </c>
      <c r="O124" s="24" t="b">
        <v>0</v>
      </c>
      <c r="P124" s="24" t="b">
        <v>1</v>
      </c>
      <c r="Q124" s="66" t="b">
        <v>0</v>
      </c>
      <c r="R124" s="25" t="b">
        <v>0</v>
      </c>
      <c r="S124" t="b">
        <v>1</v>
      </c>
    </row>
    <row r="125" spans="1:19" x14ac:dyDescent="0.35">
      <c r="A125" s="16">
        <f t="shared" si="6"/>
        <v>118</v>
      </c>
      <c r="B125" s="3" t="s">
        <v>168</v>
      </c>
      <c r="C125" s="19" t="s">
        <v>95</v>
      </c>
      <c r="D125" s="19" t="s">
        <v>140</v>
      </c>
      <c r="E125" s="24" t="s">
        <v>166</v>
      </c>
      <c r="F125" s="19" t="s">
        <v>158</v>
      </c>
      <c r="G125" s="58" t="s">
        <v>123</v>
      </c>
      <c r="H125" s="19" t="s">
        <v>132</v>
      </c>
      <c r="I125" s="19" t="s">
        <v>135</v>
      </c>
      <c r="J125" s="19" t="s">
        <v>38</v>
      </c>
      <c r="K125" s="19">
        <v>2025</v>
      </c>
      <c r="L125" s="24" t="s">
        <v>59</v>
      </c>
      <c r="M125" s="25" t="s">
        <v>147</v>
      </c>
      <c r="N125" s="24" t="b">
        <v>0</v>
      </c>
      <c r="O125" s="24" t="b">
        <v>0</v>
      </c>
      <c r="P125" s="24" t="b">
        <v>1</v>
      </c>
      <c r="Q125" s="66" t="b">
        <v>0</v>
      </c>
      <c r="R125" s="25" t="b">
        <v>0</v>
      </c>
      <c r="S125" t="b">
        <v>1</v>
      </c>
    </row>
    <row r="126" spans="1:19" x14ac:dyDescent="0.35">
      <c r="A126" s="16">
        <f>ROW(A126)-ROW($A$7)</f>
        <v>119</v>
      </c>
      <c r="B126" s="3" t="s">
        <v>168</v>
      </c>
      <c r="C126" s="19" t="s">
        <v>95</v>
      </c>
      <c r="D126" s="19" t="s">
        <v>140</v>
      </c>
      <c r="E126" s="24" t="s">
        <v>166</v>
      </c>
      <c r="F126" s="19" t="s">
        <v>158</v>
      </c>
      <c r="G126" s="58" t="s">
        <v>79</v>
      </c>
      <c r="H126" s="19" t="s">
        <v>132</v>
      </c>
      <c r="I126" s="19" t="s">
        <v>135</v>
      </c>
      <c r="J126" s="19" t="s">
        <v>38</v>
      </c>
      <c r="K126" s="19">
        <v>2025</v>
      </c>
      <c r="L126" s="24" t="s">
        <v>59</v>
      </c>
      <c r="M126" s="25" t="s">
        <v>147</v>
      </c>
      <c r="N126" s="24" t="b">
        <v>0</v>
      </c>
      <c r="O126" s="24" t="b">
        <v>0</v>
      </c>
      <c r="P126" s="24" t="b">
        <v>1</v>
      </c>
      <c r="Q126" s="66" t="b">
        <v>0</v>
      </c>
      <c r="R126" s="25" t="b">
        <v>0</v>
      </c>
      <c r="S126" t="b">
        <v>1</v>
      </c>
    </row>
    <row r="127" spans="1:19" x14ac:dyDescent="0.35">
      <c r="A127" s="16">
        <f t="shared" si="6"/>
        <v>120</v>
      </c>
      <c r="B127" s="3" t="s">
        <v>168</v>
      </c>
      <c r="C127" s="19" t="s">
        <v>95</v>
      </c>
      <c r="D127" s="19" t="s">
        <v>140</v>
      </c>
      <c r="E127" s="24" t="s">
        <v>166</v>
      </c>
      <c r="F127" s="19" t="s">
        <v>158</v>
      </c>
      <c r="G127" s="58" t="s">
        <v>80</v>
      </c>
      <c r="H127" s="19" t="s">
        <v>132</v>
      </c>
      <c r="I127" s="19" t="s">
        <v>135</v>
      </c>
      <c r="J127" s="19" t="s">
        <v>38</v>
      </c>
      <c r="K127" s="19">
        <v>2025</v>
      </c>
      <c r="L127" s="24" t="s">
        <v>59</v>
      </c>
      <c r="M127" s="25" t="s">
        <v>147</v>
      </c>
      <c r="N127" s="24" t="b">
        <v>0</v>
      </c>
      <c r="O127" s="24" t="b">
        <v>0</v>
      </c>
      <c r="P127" s="24" t="b">
        <v>1</v>
      </c>
      <c r="Q127" s="66" t="b">
        <v>0</v>
      </c>
      <c r="R127" s="25" t="b">
        <v>0</v>
      </c>
      <c r="S127" t="b">
        <v>1</v>
      </c>
    </row>
    <row r="128" spans="1:19" x14ac:dyDescent="0.35">
      <c r="A128" s="16">
        <f t="shared" si="6"/>
        <v>121</v>
      </c>
      <c r="B128" s="3" t="s">
        <v>168</v>
      </c>
      <c r="C128" s="19" t="s">
        <v>95</v>
      </c>
      <c r="D128" s="19" t="s">
        <v>140</v>
      </c>
      <c r="E128" s="24" t="s">
        <v>166</v>
      </c>
      <c r="F128" s="19" t="s">
        <v>158</v>
      </c>
      <c r="G128" s="58" t="s">
        <v>85</v>
      </c>
      <c r="H128" s="19" t="s">
        <v>132</v>
      </c>
      <c r="I128" s="19" t="s">
        <v>135</v>
      </c>
      <c r="J128" s="19" t="s">
        <v>38</v>
      </c>
      <c r="K128" s="19">
        <v>2025</v>
      </c>
      <c r="L128" s="24" t="s">
        <v>59</v>
      </c>
      <c r="M128" s="25" t="s">
        <v>147</v>
      </c>
      <c r="N128" s="24" t="b">
        <v>0</v>
      </c>
      <c r="O128" s="24" t="b">
        <v>0</v>
      </c>
      <c r="P128" s="24" t="b">
        <v>1</v>
      </c>
      <c r="Q128" s="66" t="b">
        <v>0</v>
      </c>
      <c r="R128" s="25" t="b">
        <v>0</v>
      </c>
      <c r="S128" t="b">
        <v>1</v>
      </c>
    </row>
    <row r="129" spans="1:19" x14ac:dyDescent="0.35">
      <c r="A129" s="16">
        <f t="shared" si="6"/>
        <v>122</v>
      </c>
      <c r="B129" s="3" t="s">
        <v>169</v>
      </c>
      <c r="C129" s="19" t="s">
        <v>121</v>
      </c>
      <c r="D129" s="19" t="s">
        <v>140</v>
      </c>
      <c r="E129" s="24" t="s">
        <v>166</v>
      </c>
      <c r="F129" s="19" t="s">
        <v>158</v>
      </c>
      <c r="G129" s="4" t="s">
        <v>82</v>
      </c>
      <c r="H129" s="19" t="s">
        <v>132</v>
      </c>
      <c r="I129" s="19" t="s">
        <v>135</v>
      </c>
      <c r="J129" s="19" t="s">
        <v>38</v>
      </c>
      <c r="K129" s="19">
        <v>2025</v>
      </c>
      <c r="L129" s="24" t="s">
        <v>59</v>
      </c>
      <c r="M129" s="25" t="s">
        <v>147</v>
      </c>
      <c r="N129" s="24" t="b">
        <v>0</v>
      </c>
      <c r="O129" s="24" t="b">
        <v>0</v>
      </c>
      <c r="P129" s="24" t="b">
        <v>1</v>
      </c>
      <c r="Q129" s="66" t="b">
        <v>0</v>
      </c>
      <c r="R129" s="25" t="b">
        <v>0</v>
      </c>
      <c r="S129" t="b">
        <v>1</v>
      </c>
    </row>
    <row r="130" spans="1:19" x14ac:dyDescent="0.35">
      <c r="A130" s="16">
        <f t="shared" si="6"/>
        <v>123</v>
      </c>
      <c r="B130" s="3" t="s">
        <v>169</v>
      </c>
      <c r="C130" s="19" t="s">
        <v>121</v>
      </c>
      <c r="D130" s="19" t="s">
        <v>140</v>
      </c>
      <c r="E130" s="24" t="s">
        <v>166</v>
      </c>
      <c r="F130" s="19" t="s">
        <v>158</v>
      </c>
      <c r="G130" s="58" t="s">
        <v>123</v>
      </c>
      <c r="H130" s="19" t="s">
        <v>132</v>
      </c>
      <c r="I130" s="19" t="s">
        <v>135</v>
      </c>
      <c r="J130" s="19" t="s">
        <v>38</v>
      </c>
      <c r="K130" s="19">
        <v>2025</v>
      </c>
      <c r="L130" s="24" t="s">
        <v>59</v>
      </c>
      <c r="M130" s="25" t="s">
        <v>147</v>
      </c>
      <c r="N130" s="24" t="b">
        <v>0</v>
      </c>
      <c r="O130" s="24" t="b">
        <v>0</v>
      </c>
      <c r="P130" s="24" t="b">
        <v>1</v>
      </c>
      <c r="Q130" s="66" t="b">
        <v>0</v>
      </c>
      <c r="R130" s="25" t="b">
        <v>0</v>
      </c>
      <c r="S130" t="b">
        <v>1</v>
      </c>
    </row>
    <row r="131" spans="1:19" x14ac:dyDescent="0.35">
      <c r="A131" s="16">
        <f t="shared" si="6"/>
        <v>124</v>
      </c>
      <c r="B131" s="3" t="s">
        <v>169</v>
      </c>
      <c r="C131" s="19" t="s">
        <v>121</v>
      </c>
      <c r="D131" s="19" t="s">
        <v>140</v>
      </c>
      <c r="E131" s="24" t="s">
        <v>166</v>
      </c>
      <c r="F131" s="19" t="s">
        <v>158</v>
      </c>
      <c r="G131" s="58" t="s">
        <v>79</v>
      </c>
      <c r="H131" s="19" t="s">
        <v>132</v>
      </c>
      <c r="I131" s="19" t="s">
        <v>135</v>
      </c>
      <c r="J131" s="19" t="s">
        <v>38</v>
      </c>
      <c r="K131" s="19">
        <v>2025</v>
      </c>
      <c r="L131" s="24" t="s">
        <v>59</v>
      </c>
      <c r="M131" s="25" t="s">
        <v>147</v>
      </c>
      <c r="N131" s="24" t="b">
        <v>0</v>
      </c>
      <c r="O131" s="24" t="b">
        <v>0</v>
      </c>
      <c r="P131" s="24" t="b">
        <v>1</v>
      </c>
      <c r="Q131" s="66" t="b">
        <v>0</v>
      </c>
      <c r="R131" s="25" t="b">
        <v>0</v>
      </c>
      <c r="S131" t="b">
        <v>1</v>
      </c>
    </row>
    <row r="132" spans="1:19" x14ac:dyDescent="0.35">
      <c r="A132" s="16">
        <f t="shared" si="6"/>
        <v>125</v>
      </c>
      <c r="B132" s="3" t="s">
        <v>169</v>
      </c>
      <c r="C132" s="19" t="s">
        <v>121</v>
      </c>
      <c r="D132" s="19" t="s">
        <v>140</v>
      </c>
      <c r="E132" s="24" t="s">
        <v>166</v>
      </c>
      <c r="F132" s="19" t="s">
        <v>158</v>
      </c>
      <c r="G132" s="58" t="s">
        <v>80</v>
      </c>
      <c r="H132" s="19" t="s">
        <v>132</v>
      </c>
      <c r="I132" s="19" t="s">
        <v>135</v>
      </c>
      <c r="J132" s="19" t="s">
        <v>38</v>
      </c>
      <c r="K132" s="19">
        <v>2025</v>
      </c>
      <c r="L132" s="24" t="s">
        <v>59</v>
      </c>
      <c r="M132" s="25" t="s">
        <v>147</v>
      </c>
      <c r="N132" s="24" t="b">
        <v>0</v>
      </c>
      <c r="O132" s="24" t="b">
        <v>0</v>
      </c>
      <c r="P132" s="24" t="b">
        <v>1</v>
      </c>
      <c r="Q132" s="66" t="b">
        <v>0</v>
      </c>
      <c r="R132" s="25" t="b">
        <v>0</v>
      </c>
      <c r="S132" t="b">
        <v>1</v>
      </c>
    </row>
    <row r="133" spans="1:19" x14ac:dyDescent="0.35">
      <c r="A133" s="16">
        <f t="shared" si="6"/>
        <v>126</v>
      </c>
      <c r="B133" s="3" t="s">
        <v>169</v>
      </c>
      <c r="C133" s="19" t="s">
        <v>121</v>
      </c>
      <c r="D133" s="19" t="s">
        <v>140</v>
      </c>
      <c r="E133" s="24" t="s">
        <v>166</v>
      </c>
      <c r="F133" s="19" t="s">
        <v>158</v>
      </c>
      <c r="G133" s="58" t="s">
        <v>85</v>
      </c>
      <c r="H133" s="19" t="s">
        <v>132</v>
      </c>
      <c r="I133" s="19" t="s">
        <v>135</v>
      </c>
      <c r="J133" s="19" t="s">
        <v>38</v>
      </c>
      <c r="K133" s="19">
        <v>2025</v>
      </c>
      <c r="L133" s="24" t="s">
        <v>59</v>
      </c>
      <c r="M133" s="25" t="s">
        <v>147</v>
      </c>
      <c r="N133" s="24" t="b">
        <v>0</v>
      </c>
      <c r="O133" s="24" t="b">
        <v>0</v>
      </c>
      <c r="P133" s="24" t="b">
        <v>1</v>
      </c>
      <c r="Q133" s="66" t="b">
        <v>0</v>
      </c>
      <c r="R133" s="25" t="b">
        <v>0</v>
      </c>
      <c r="S133" t="b">
        <v>1</v>
      </c>
    </row>
    <row r="134" spans="1:19" x14ac:dyDescent="0.35">
      <c r="A134" s="16">
        <f t="shared" ref="A134:A139" si="7">ROW(A134)-ROW($A$7)</f>
        <v>127</v>
      </c>
      <c r="B134" s="3" t="s">
        <v>167</v>
      </c>
      <c r="C134" s="19" t="s">
        <v>86</v>
      </c>
      <c r="D134" s="19" t="s">
        <v>140</v>
      </c>
      <c r="E134" s="24" t="s">
        <v>166</v>
      </c>
      <c r="F134" s="19" t="s">
        <v>165</v>
      </c>
      <c r="G134" s="4" t="s">
        <v>82</v>
      </c>
      <c r="H134" s="19" t="s">
        <v>132</v>
      </c>
      <c r="I134" s="19" t="s">
        <v>135</v>
      </c>
      <c r="J134" s="19" t="s">
        <v>38</v>
      </c>
      <c r="K134" s="19">
        <v>2025</v>
      </c>
      <c r="L134" s="24" t="s">
        <v>59</v>
      </c>
      <c r="M134" s="25" t="s">
        <v>147</v>
      </c>
      <c r="N134" s="24" t="b">
        <v>0</v>
      </c>
      <c r="O134" s="24" t="b">
        <v>0</v>
      </c>
      <c r="P134" s="24" t="b">
        <v>1</v>
      </c>
      <c r="Q134" s="66" t="b">
        <v>0</v>
      </c>
      <c r="R134" s="25" t="b">
        <v>0</v>
      </c>
      <c r="S134" t="b">
        <v>1</v>
      </c>
    </row>
    <row r="135" spans="1:19" x14ac:dyDescent="0.35">
      <c r="A135" s="16">
        <f t="shared" si="7"/>
        <v>128</v>
      </c>
      <c r="B135" s="3" t="s">
        <v>167</v>
      </c>
      <c r="C135" s="19" t="s">
        <v>86</v>
      </c>
      <c r="D135" s="19" t="s">
        <v>140</v>
      </c>
      <c r="E135" s="24" t="s">
        <v>166</v>
      </c>
      <c r="F135" s="19" t="s">
        <v>165</v>
      </c>
      <c r="G135" s="58" t="s">
        <v>123</v>
      </c>
      <c r="H135" s="19" t="s">
        <v>132</v>
      </c>
      <c r="I135" s="19" t="s">
        <v>135</v>
      </c>
      <c r="J135" s="19" t="s">
        <v>38</v>
      </c>
      <c r="K135" s="19">
        <v>2025</v>
      </c>
      <c r="L135" s="24" t="s">
        <v>59</v>
      </c>
      <c r="M135" s="25" t="s">
        <v>147</v>
      </c>
      <c r="N135" s="24" t="b">
        <v>0</v>
      </c>
      <c r="O135" s="24" t="b">
        <v>0</v>
      </c>
      <c r="P135" s="24" t="b">
        <v>1</v>
      </c>
      <c r="Q135" s="66" t="b">
        <v>0</v>
      </c>
      <c r="R135" s="25" t="b">
        <v>0</v>
      </c>
      <c r="S135" t="b">
        <v>1</v>
      </c>
    </row>
    <row r="136" spans="1:19" x14ac:dyDescent="0.35">
      <c r="A136" s="16">
        <f t="shared" si="7"/>
        <v>129</v>
      </c>
      <c r="B136" s="3" t="s">
        <v>168</v>
      </c>
      <c r="C136" s="19" t="s">
        <v>95</v>
      </c>
      <c r="D136" s="19" t="s">
        <v>140</v>
      </c>
      <c r="E136" s="24" t="s">
        <v>166</v>
      </c>
      <c r="F136" s="19" t="s">
        <v>165</v>
      </c>
      <c r="G136" s="4" t="s">
        <v>82</v>
      </c>
      <c r="H136" s="19" t="s">
        <v>132</v>
      </c>
      <c r="I136" s="19" t="s">
        <v>135</v>
      </c>
      <c r="J136" s="19" t="s">
        <v>38</v>
      </c>
      <c r="K136" s="19">
        <v>2025</v>
      </c>
      <c r="L136" s="24" t="s">
        <v>59</v>
      </c>
      <c r="M136" s="25" t="s">
        <v>147</v>
      </c>
      <c r="N136" s="24" t="b">
        <v>0</v>
      </c>
      <c r="O136" s="24" t="b">
        <v>0</v>
      </c>
      <c r="P136" s="24" t="b">
        <v>1</v>
      </c>
      <c r="Q136" s="66" t="b">
        <v>0</v>
      </c>
      <c r="R136" s="25" t="b">
        <v>0</v>
      </c>
      <c r="S136" t="b">
        <v>1</v>
      </c>
    </row>
    <row r="137" spans="1:19" x14ac:dyDescent="0.35">
      <c r="A137" s="16">
        <f t="shared" si="7"/>
        <v>130</v>
      </c>
      <c r="B137" s="3" t="s">
        <v>168</v>
      </c>
      <c r="C137" s="19" t="s">
        <v>95</v>
      </c>
      <c r="D137" s="19" t="s">
        <v>140</v>
      </c>
      <c r="E137" s="24" t="s">
        <v>166</v>
      </c>
      <c r="F137" s="19" t="s">
        <v>165</v>
      </c>
      <c r="G137" s="58" t="s">
        <v>123</v>
      </c>
      <c r="H137" s="19" t="s">
        <v>132</v>
      </c>
      <c r="I137" s="19" t="s">
        <v>135</v>
      </c>
      <c r="J137" s="19" t="s">
        <v>38</v>
      </c>
      <c r="K137" s="19">
        <v>2025</v>
      </c>
      <c r="L137" s="24" t="s">
        <v>59</v>
      </c>
      <c r="M137" s="25" t="s">
        <v>147</v>
      </c>
      <c r="N137" s="24" t="b">
        <v>0</v>
      </c>
      <c r="O137" s="24" t="b">
        <v>0</v>
      </c>
      <c r="P137" s="24" t="b">
        <v>1</v>
      </c>
      <c r="Q137" s="66" t="b">
        <v>0</v>
      </c>
      <c r="R137" s="25" t="b">
        <v>0</v>
      </c>
      <c r="S137" t="b">
        <v>1</v>
      </c>
    </row>
    <row r="138" spans="1:19" x14ac:dyDescent="0.35">
      <c r="A138" s="16">
        <f t="shared" si="7"/>
        <v>131</v>
      </c>
      <c r="B138" s="3" t="s">
        <v>169</v>
      </c>
      <c r="C138" s="19" t="s">
        <v>121</v>
      </c>
      <c r="D138" s="19" t="s">
        <v>140</v>
      </c>
      <c r="E138" s="24" t="s">
        <v>166</v>
      </c>
      <c r="F138" s="19" t="s">
        <v>165</v>
      </c>
      <c r="G138" s="4" t="s">
        <v>82</v>
      </c>
      <c r="H138" s="19" t="s">
        <v>132</v>
      </c>
      <c r="I138" s="19" t="s">
        <v>135</v>
      </c>
      <c r="J138" s="19" t="s">
        <v>38</v>
      </c>
      <c r="K138" s="19">
        <v>2025</v>
      </c>
      <c r="L138" s="24" t="s">
        <v>59</v>
      </c>
      <c r="M138" s="25" t="s">
        <v>147</v>
      </c>
      <c r="N138" s="24" t="b">
        <v>0</v>
      </c>
      <c r="O138" s="24" t="b">
        <v>0</v>
      </c>
      <c r="P138" s="24" t="b">
        <v>1</v>
      </c>
      <c r="Q138" s="66" t="b">
        <v>0</v>
      </c>
      <c r="R138" s="25" t="b">
        <v>0</v>
      </c>
      <c r="S138" t="b">
        <v>1</v>
      </c>
    </row>
    <row r="139" spans="1:19" x14ac:dyDescent="0.35">
      <c r="A139" s="16">
        <f t="shared" si="7"/>
        <v>132</v>
      </c>
      <c r="B139" s="3" t="s">
        <v>169</v>
      </c>
      <c r="C139" s="19" t="s">
        <v>121</v>
      </c>
      <c r="D139" s="19" t="s">
        <v>140</v>
      </c>
      <c r="E139" s="24" t="s">
        <v>166</v>
      </c>
      <c r="F139" s="19" t="s">
        <v>165</v>
      </c>
      <c r="G139" s="58" t="s">
        <v>123</v>
      </c>
      <c r="H139" s="19" t="s">
        <v>132</v>
      </c>
      <c r="I139" s="19" t="s">
        <v>135</v>
      </c>
      <c r="J139" s="19" t="s">
        <v>38</v>
      </c>
      <c r="K139" s="19">
        <v>2025</v>
      </c>
      <c r="L139" s="24" t="s">
        <v>59</v>
      </c>
      <c r="M139" s="25" t="s">
        <v>147</v>
      </c>
      <c r="N139" s="24" t="b">
        <v>0</v>
      </c>
      <c r="O139" s="24" t="b">
        <v>0</v>
      </c>
      <c r="P139" s="24" t="b">
        <v>1</v>
      </c>
      <c r="Q139" s="66" t="b">
        <v>0</v>
      </c>
      <c r="R139" s="25" t="b">
        <v>0</v>
      </c>
      <c r="S139" t="b">
        <v>1</v>
      </c>
    </row>
  </sheetData>
  <mergeCells count="3">
    <mergeCell ref="S5:T5"/>
    <mergeCell ref="B2:B5"/>
    <mergeCell ref="C2:C5"/>
  </mergeCells>
  <conditionalFormatting sqref="N29:S29 N30:N35 S30:S35 O30:R49 N105:S118 N72:S88 N90:S103">
    <cfRule type="cellIs" dxfId="39" priority="101" operator="equal">
      <formula>TRUE</formula>
    </cfRule>
    <cfRule type="cellIs" dxfId="38" priority="102" operator="equal">
      <formula>FALSE</formula>
    </cfRule>
  </conditionalFormatting>
  <conditionalFormatting sqref="N36:N42 S36:S42">
    <cfRule type="cellIs" dxfId="37" priority="51" operator="equal">
      <formula>TRUE</formula>
    </cfRule>
    <cfRule type="cellIs" dxfId="36" priority="52" operator="equal">
      <formula>FALSE</formula>
    </cfRule>
  </conditionalFormatting>
  <conditionalFormatting sqref="N43:N49 S43:S49">
    <cfRule type="cellIs" dxfId="35" priority="49" operator="equal">
      <formula>TRUE</formula>
    </cfRule>
    <cfRule type="cellIs" dxfId="34" priority="50" operator="equal">
      <formula>FALSE</formula>
    </cfRule>
  </conditionalFormatting>
  <conditionalFormatting sqref="N104:S104">
    <cfRule type="cellIs" dxfId="33" priority="47" operator="equal">
      <formula>TRUE</formula>
    </cfRule>
    <cfRule type="cellIs" dxfId="32" priority="48" operator="equal">
      <formula>FALSE</formula>
    </cfRule>
  </conditionalFormatting>
  <conditionalFormatting sqref="N8:S8 N9:N14 S9:S14 O9:R28">
    <cfRule type="cellIs" dxfId="31" priority="41" operator="equal">
      <formula>TRUE</formula>
    </cfRule>
    <cfRule type="cellIs" dxfId="30" priority="42" operator="equal">
      <formula>FALSE</formula>
    </cfRule>
  </conditionalFormatting>
  <conditionalFormatting sqref="N15:N21 S15:S21">
    <cfRule type="cellIs" dxfId="29" priority="39" operator="equal">
      <formula>TRUE</formula>
    </cfRule>
    <cfRule type="cellIs" dxfId="28" priority="40" operator="equal">
      <formula>FALSE</formula>
    </cfRule>
  </conditionalFormatting>
  <conditionalFormatting sqref="N22:N28 S22:S28">
    <cfRule type="cellIs" dxfId="27" priority="37" operator="equal">
      <formula>TRUE</formula>
    </cfRule>
    <cfRule type="cellIs" dxfId="26" priority="38" operator="equal">
      <formula>FALSE</formula>
    </cfRule>
  </conditionalFormatting>
  <conditionalFormatting sqref="N134:S135">
    <cfRule type="cellIs" dxfId="25" priority="35" operator="equal">
      <formula>TRUE</formula>
    </cfRule>
    <cfRule type="cellIs" dxfId="24" priority="36" operator="equal">
      <formula>FALSE</formula>
    </cfRule>
  </conditionalFormatting>
  <conditionalFormatting sqref="O136:R137">
    <cfRule type="cellIs" dxfId="23" priority="33" operator="equal">
      <formula>TRUE</formula>
    </cfRule>
    <cfRule type="cellIs" dxfId="22" priority="34" operator="equal">
      <formula>FALSE</formula>
    </cfRule>
  </conditionalFormatting>
  <conditionalFormatting sqref="N136:N137 S136:S137">
    <cfRule type="cellIs" dxfId="21" priority="31" operator="equal">
      <formula>TRUE</formula>
    </cfRule>
    <cfRule type="cellIs" dxfId="20" priority="32" operator="equal">
      <formula>FALSE</formula>
    </cfRule>
  </conditionalFormatting>
  <conditionalFormatting sqref="O138:R139">
    <cfRule type="cellIs" dxfId="19" priority="29" operator="equal">
      <formula>TRUE</formula>
    </cfRule>
    <cfRule type="cellIs" dxfId="18" priority="30" operator="equal">
      <formula>FALSE</formula>
    </cfRule>
  </conditionalFormatting>
  <conditionalFormatting sqref="N138:N139 S138:S139">
    <cfRule type="cellIs" dxfId="17" priority="27" operator="equal">
      <formula>TRUE</formula>
    </cfRule>
    <cfRule type="cellIs" dxfId="16" priority="28" operator="equal">
      <formula>FALSE</formula>
    </cfRule>
  </conditionalFormatting>
  <conditionalFormatting sqref="N120:S133">
    <cfRule type="cellIs" dxfId="15" priority="21" operator="equal">
      <formula>TRUE</formula>
    </cfRule>
    <cfRule type="cellIs" dxfId="14" priority="22" operator="equal">
      <formula>FALSE</formula>
    </cfRule>
  </conditionalFormatting>
  <conditionalFormatting sqref="N119:S119">
    <cfRule type="cellIs" dxfId="13" priority="19" operator="equal">
      <formula>TRUE</formula>
    </cfRule>
    <cfRule type="cellIs" dxfId="12" priority="20" operator="equal">
      <formula>FALSE</formula>
    </cfRule>
  </conditionalFormatting>
  <conditionalFormatting sqref="N50:S50 N51:N56 S51:S56 O51:R70">
    <cfRule type="cellIs" dxfId="11" priority="17" operator="equal">
      <formula>TRUE</formula>
    </cfRule>
    <cfRule type="cellIs" dxfId="10" priority="18" operator="equal">
      <formula>FALSE</formula>
    </cfRule>
  </conditionalFormatting>
  <conditionalFormatting sqref="N57:N63 S57:S63">
    <cfRule type="cellIs" dxfId="9" priority="15" operator="equal">
      <formula>TRUE</formula>
    </cfRule>
    <cfRule type="cellIs" dxfId="8" priority="16" operator="equal">
      <formula>FALSE</formula>
    </cfRule>
  </conditionalFormatting>
  <conditionalFormatting sqref="N64:N70 S64:S70">
    <cfRule type="cellIs" dxfId="7" priority="13" operator="equal">
      <formula>TRUE</formula>
    </cfRule>
    <cfRule type="cellIs" dxfId="6" priority="14" operator="equal">
      <formula>FALSE</formula>
    </cfRule>
  </conditionalFormatting>
  <conditionalFormatting sqref="N71:S71">
    <cfRule type="cellIs" dxfId="5" priority="11" operator="equal">
      <formula>TRUE</formula>
    </cfRule>
    <cfRule type="cellIs" dxfId="4" priority="12" operator="equal">
      <formula>FALSE</formula>
    </cfRule>
  </conditionalFormatting>
  <conditionalFormatting sqref="N89:S89">
    <cfRule type="cellIs" dxfId="3" priority="5" operator="equal">
      <formula>TRUE</formula>
    </cfRule>
    <cfRule type="cellIs" dxfId="2" priority="6" operator="equal">
      <formula>FALSE</formula>
    </cfRule>
  </conditionalFormatting>
  <pageMargins left="0.7" right="0.7" top="0.75" bottom="0.75" header="0.3" footer="0.3"/>
  <pageSetup paperSize="9" orientation="portrait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D10" workbookViewId="0">
      <selection activeCell="L20" sqref="L20"/>
    </sheetView>
  </sheetViews>
  <sheetFormatPr defaultRowHeight="14.5" x14ac:dyDescent="0.35"/>
  <cols>
    <col min="1" max="1" width="15.08984375" bestFit="1" customWidth="1"/>
    <col min="2" max="2" width="17.36328125" customWidth="1"/>
    <col min="3" max="3" width="22.7265625" style="19" customWidth="1"/>
    <col min="4" max="4" width="17.453125" style="19" customWidth="1"/>
    <col min="5" max="5" width="14.90625" style="24" customWidth="1"/>
    <col min="6" max="6" width="10.453125" style="19" customWidth="1"/>
    <col min="7" max="7" width="15.7265625" style="19" customWidth="1"/>
    <col min="8" max="8" width="7.26953125" style="19" customWidth="1"/>
    <col min="9" max="9" width="10.7265625" style="19" customWidth="1"/>
    <col min="10" max="10" width="11.1796875" style="19" customWidth="1"/>
    <col min="11" max="11" width="8.90625" style="19" customWidth="1"/>
    <col min="12" max="12" width="18.26953125" style="24" customWidth="1"/>
    <col min="13" max="13" width="23.90625" style="25" customWidth="1"/>
    <col min="14" max="14" width="13.90625" style="24" customWidth="1"/>
    <col min="15" max="15" width="8.08984375" style="24" customWidth="1"/>
    <col min="16" max="16" width="19.6328125" style="24" customWidth="1"/>
    <col min="17" max="17" width="13.90625" style="24" customWidth="1"/>
    <col min="18" max="18" width="19.1796875" style="25" bestFit="1" customWidth="1"/>
    <col min="19" max="19" width="17.54296875" customWidth="1"/>
    <col min="20" max="20" width="5.54296875" bestFit="1" customWidth="1"/>
  </cols>
  <sheetData>
    <row r="1" spans="1:20" x14ac:dyDescent="0.35">
      <c r="C1" s="65" t="s">
        <v>64</v>
      </c>
      <c r="D1" s="65"/>
      <c r="E1" s="65"/>
      <c r="F1" s="65"/>
      <c r="G1" s="65"/>
      <c r="H1" s="65"/>
      <c r="I1" s="65"/>
      <c r="J1" s="65"/>
      <c r="K1" s="65"/>
      <c r="L1" s="65"/>
      <c r="M1" s="49"/>
    </row>
    <row r="2" spans="1:20" ht="16.5" customHeight="1" x14ac:dyDescent="0.35">
      <c r="B2" s="75" t="s">
        <v>70</v>
      </c>
      <c r="C2" s="76" t="s">
        <v>63</v>
      </c>
      <c r="D2" s="18"/>
      <c r="E2" s="35"/>
      <c r="F2" s="18" t="s">
        <v>77</v>
      </c>
      <c r="G2" s="61"/>
      <c r="H2" s="18"/>
      <c r="I2" s="18"/>
      <c r="J2" s="18" t="s">
        <v>38</v>
      </c>
      <c r="K2" s="18">
        <v>2025</v>
      </c>
      <c r="L2" s="34" t="s">
        <v>65</v>
      </c>
      <c r="M2" s="47" t="s">
        <v>66</v>
      </c>
    </row>
    <row r="3" spans="1:20" x14ac:dyDescent="0.35">
      <c r="B3" s="75"/>
      <c r="C3" s="76"/>
      <c r="D3" s="18"/>
      <c r="E3" s="33"/>
      <c r="F3" s="18" t="s">
        <v>122</v>
      </c>
      <c r="G3" s="61"/>
      <c r="J3" s="18"/>
      <c r="K3" s="18"/>
      <c r="L3" s="33"/>
      <c r="M3" s="48"/>
    </row>
    <row r="4" spans="1:20" x14ac:dyDescent="0.35">
      <c r="B4" s="75"/>
      <c r="C4" s="76"/>
      <c r="D4" s="18"/>
      <c r="E4" s="33"/>
      <c r="F4" s="18" t="s">
        <v>144</v>
      </c>
      <c r="G4" s="61"/>
      <c r="H4" s="18"/>
      <c r="I4" s="18"/>
      <c r="J4" s="18"/>
      <c r="K4" s="18"/>
      <c r="L4" s="33"/>
      <c r="M4" s="48"/>
    </row>
    <row r="5" spans="1:20" x14ac:dyDescent="0.35">
      <c r="B5" s="75"/>
      <c r="C5" s="76"/>
      <c r="D5" s="18"/>
      <c r="E5" s="60"/>
      <c r="F5" s="18" t="s">
        <v>145</v>
      </c>
      <c r="G5" s="61"/>
      <c r="H5" s="18"/>
      <c r="I5" s="18"/>
      <c r="J5" s="18"/>
      <c r="K5" s="18"/>
      <c r="L5" s="60"/>
      <c r="M5" s="59"/>
      <c r="N5" s="60"/>
      <c r="O5" s="60"/>
      <c r="P5" s="60"/>
      <c r="Q5" s="60"/>
      <c r="R5" s="59"/>
      <c r="S5" s="73" t="s">
        <v>67</v>
      </c>
      <c r="T5" s="74"/>
    </row>
    <row r="6" spans="1:20" x14ac:dyDescent="0.35">
      <c r="E6" s="21"/>
      <c r="L6" s="21"/>
      <c r="M6" s="49"/>
      <c r="N6" s="60"/>
      <c r="O6" s="60"/>
      <c r="P6" s="60"/>
      <c r="Q6" s="60"/>
      <c r="R6" s="59"/>
      <c r="S6" s="58"/>
    </row>
    <row r="7" spans="1:20" s="43" customFormat="1" x14ac:dyDescent="0.35">
      <c r="A7" s="43" t="s">
        <v>44</v>
      </c>
      <c r="B7" s="43" t="s">
        <v>69</v>
      </c>
      <c r="C7" s="43" t="s">
        <v>68</v>
      </c>
      <c r="D7" s="43" t="s">
        <v>139</v>
      </c>
      <c r="E7" s="38" t="s">
        <v>49</v>
      </c>
      <c r="F7" s="43" t="s">
        <v>45</v>
      </c>
      <c r="G7" s="43" t="s">
        <v>146</v>
      </c>
      <c r="H7" s="43" t="s">
        <v>46</v>
      </c>
      <c r="I7" s="43" t="s">
        <v>138</v>
      </c>
      <c r="J7" s="43" t="s">
        <v>47</v>
      </c>
      <c r="K7" s="43" t="s">
        <v>137</v>
      </c>
      <c r="L7" s="38" t="s">
        <v>48</v>
      </c>
      <c r="M7" s="39" t="s">
        <v>50</v>
      </c>
      <c r="N7" s="43" t="s">
        <v>141</v>
      </c>
      <c r="O7" s="43" t="s">
        <v>51</v>
      </c>
      <c r="P7" s="43" t="s">
        <v>52</v>
      </c>
      <c r="Q7" s="43" t="s">
        <v>142</v>
      </c>
      <c r="R7" s="39" t="s">
        <v>143</v>
      </c>
      <c r="S7" s="43" t="s">
        <v>53</v>
      </c>
    </row>
    <row r="8" spans="1:20" x14ac:dyDescent="0.35">
      <c r="A8" s="16">
        <f t="shared" ref="A8:A23" si="0">ROW(A8)-ROW($A$7)</f>
        <v>1</v>
      </c>
      <c r="B8" s="56" t="s">
        <v>92</v>
      </c>
      <c r="C8" s="19" t="str">
        <f t="shared" ref="C8:C23" si="1">B8</f>
        <v>CostAEC+20%</v>
      </c>
      <c r="D8" s="19" t="s">
        <v>140</v>
      </c>
      <c r="E8" s="24" t="s">
        <v>166</v>
      </c>
      <c r="F8" s="19" t="s">
        <v>162</v>
      </c>
      <c r="G8" s="58" t="s">
        <v>123</v>
      </c>
      <c r="H8" s="19" t="s">
        <v>132</v>
      </c>
      <c r="I8" s="19" t="s">
        <v>135</v>
      </c>
      <c r="J8" s="19" t="s">
        <v>38</v>
      </c>
      <c r="K8" s="19">
        <v>2025</v>
      </c>
      <c r="L8" s="24" t="s">
        <v>59</v>
      </c>
      <c r="M8" s="25" t="s">
        <v>174</v>
      </c>
      <c r="N8" s="24" t="b">
        <v>0</v>
      </c>
      <c r="O8" s="24" t="b">
        <v>0</v>
      </c>
      <c r="P8" s="24" t="b">
        <v>1</v>
      </c>
      <c r="Q8" s="66" t="b">
        <v>0</v>
      </c>
      <c r="R8" s="25" t="b">
        <v>0</v>
      </c>
      <c r="S8" t="b">
        <v>1</v>
      </c>
    </row>
    <row r="9" spans="1:20" x14ac:dyDescent="0.35">
      <c r="A9" s="16">
        <f t="shared" si="0"/>
        <v>2</v>
      </c>
      <c r="B9" s="56" t="s">
        <v>93</v>
      </c>
      <c r="C9" s="19" t="str">
        <f t="shared" si="1"/>
        <v>CostAEC+40%</v>
      </c>
      <c r="D9" s="19" t="s">
        <v>140</v>
      </c>
      <c r="E9" s="24" t="s">
        <v>166</v>
      </c>
      <c r="F9" s="19" t="s">
        <v>162</v>
      </c>
      <c r="G9" s="58" t="s">
        <v>123</v>
      </c>
      <c r="H9" s="19" t="s">
        <v>132</v>
      </c>
      <c r="I9" s="19" t="s">
        <v>135</v>
      </c>
      <c r="J9" s="19" t="s">
        <v>38</v>
      </c>
      <c r="K9" s="19">
        <v>2025</v>
      </c>
      <c r="L9" s="24" t="s">
        <v>59</v>
      </c>
      <c r="M9" s="25" t="s">
        <v>174</v>
      </c>
      <c r="N9" s="24" t="b">
        <v>0</v>
      </c>
      <c r="O9" s="24" t="b">
        <v>0</v>
      </c>
      <c r="P9" s="24" t="b">
        <v>1</v>
      </c>
      <c r="Q9" s="66" t="b">
        <v>0</v>
      </c>
      <c r="R9" s="25" t="b">
        <v>0</v>
      </c>
      <c r="S9" t="b">
        <v>1</v>
      </c>
    </row>
    <row r="10" spans="1:20" x14ac:dyDescent="0.35">
      <c r="A10" s="16">
        <f t="shared" si="0"/>
        <v>3</v>
      </c>
      <c r="B10" s="56" t="s">
        <v>94</v>
      </c>
      <c r="C10" s="19" t="str">
        <f t="shared" si="1"/>
        <v>CostAEC+60%</v>
      </c>
      <c r="D10" s="19" t="s">
        <v>140</v>
      </c>
      <c r="E10" s="24" t="s">
        <v>166</v>
      </c>
      <c r="F10" s="19" t="s">
        <v>162</v>
      </c>
      <c r="G10" s="58" t="s">
        <v>123</v>
      </c>
      <c r="H10" s="19" t="s">
        <v>132</v>
      </c>
      <c r="I10" s="19" t="s">
        <v>135</v>
      </c>
      <c r="J10" s="19" t="s">
        <v>38</v>
      </c>
      <c r="K10" s="19">
        <v>2025</v>
      </c>
      <c r="L10" s="24" t="s">
        <v>59</v>
      </c>
      <c r="M10" s="25" t="s">
        <v>174</v>
      </c>
      <c r="N10" s="24" t="b">
        <v>0</v>
      </c>
      <c r="O10" s="24" t="b">
        <v>0</v>
      </c>
      <c r="P10" s="24" t="b">
        <v>1</v>
      </c>
      <c r="Q10" s="66" t="b">
        <v>0</v>
      </c>
      <c r="R10" s="25" t="b">
        <v>0</v>
      </c>
      <c r="S10" t="b">
        <v>1</v>
      </c>
    </row>
    <row r="11" spans="1:20" x14ac:dyDescent="0.35">
      <c r="A11" s="16">
        <f t="shared" si="0"/>
        <v>4</v>
      </c>
      <c r="B11" s="56" t="s">
        <v>99</v>
      </c>
      <c r="C11" s="19" t="str">
        <f t="shared" si="1"/>
        <v>CostSolar+20%</v>
      </c>
      <c r="D11" s="19" t="s">
        <v>140</v>
      </c>
      <c r="E11" s="24" t="s">
        <v>166</v>
      </c>
      <c r="F11" s="19" t="s">
        <v>162</v>
      </c>
      <c r="G11" s="58" t="s">
        <v>123</v>
      </c>
      <c r="H11" s="19" t="s">
        <v>132</v>
      </c>
      <c r="I11" s="19" t="s">
        <v>135</v>
      </c>
      <c r="J11" s="19" t="s">
        <v>38</v>
      </c>
      <c r="K11" s="19">
        <v>2025</v>
      </c>
      <c r="L11" s="24" t="s">
        <v>59</v>
      </c>
      <c r="M11" s="25" t="s">
        <v>174</v>
      </c>
      <c r="N11" s="24" t="b">
        <v>0</v>
      </c>
      <c r="O11" s="24" t="b">
        <v>0</v>
      </c>
      <c r="P11" s="24" t="b">
        <v>1</v>
      </c>
      <c r="Q11" s="66" t="b">
        <v>0</v>
      </c>
      <c r="R11" s="25" t="b">
        <v>0</v>
      </c>
      <c r="S11" t="b">
        <v>1</v>
      </c>
    </row>
    <row r="12" spans="1:20" x14ac:dyDescent="0.35">
      <c r="A12" s="16">
        <f t="shared" si="0"/>
        <v>5</v>
      </c>
      <c r="B12" s="56" t="s">
        <v>100</v>
      </c>
      <c r="C12" s="19" t="str">
        <f t="shared" si="1"/>
        <v>CostSolar+40%</v>
      </c>
      <c r="D12" s="19" t="s">
        <v>140</v>
      </c>
      <c r="E12" s="24" t="s">
        <v>166</v>
      </c>
      <c r="F12" s="19" t="s">
        <v>162</v>
      </c>
      <c r="G12" s="58" t="s">
        <v>123</v>
      </c>
      <c r="H12" s="19" t="s">
        <v>132</v>
      </c>
      <c r="I12" s="19" t="s">
        <v>135</v>
      </c>
      <c r="J12" s="19" t="s">
        <v>38</v>
      </c>
      <c r="K12" s="19">
        <v>2025</v>
      </c>
      <c r="L12" s="24" t="s">
        <v>59</v>
      </c>
      <c r="M12" s="25" t="s">
        <v>174</v>
      </c>
      <c r="N12" s="24" t="b">
        <v>0</v>
      </c>
      <c r="O12" s="24" t="b">
        <v>0</v>
      </c>
      <c r="P12" s="24" t="b">
        <v>1</v>
      </c>
      <c r="Q12" s="66" t="b">
        <v>0</v>
      </c>
      <c r="R12" s="25" t="b">
        <v>0</v>
      </c>
      <c r="S12" t="b">
        <v>1</v>
      </c>
    </row>
    <row r="13" spans="1:20" x14ac:dyDescent="0.35">
      <c r="A13" s="16">
        <f t="shared" si="0"/>
        <v>6</v>
      </c>
      <c r="B13" s="56" t="s">
        <v>101</v>
      </c>
      <c r="C13" s="19" t="str">
        <f t="shared" si="1"/>
        <v>CostSolar+60%</v>
      </c>
      <c r="D13" s="19" t="s">
        <v>140</v>
      </c>
      <c r="E13" s="24" t="s">
        <v>166</v>
      </c>
      <c r="F13" s="19" t="s">
        <v>162</v>
      </c>
      <c r="G13" s="58" t="s">
        <v>123</v>
      </c>
      <c r="H13" s="19" t="s">
        <v>132</v>
      </c>
      <c r="I13" s="19" t="s">
        <v>135</v>
      </c>
      <c r="J13" s="19" t="s">
        <v>38</v>
      </c>
      <c r="K13" s="19">
        <v>2025</v>
      </c>
      <c r="L13" s="24" t="s">
        <v>59</v>
      </c>
      <c r="M13" s="25" t="s">
        <v>174</v>
      </c>
      <c r="N13" s="24" t="b">
        <v>0</v>
      </c>
      <c r="O13" s="24" t="b">
        <v>0</v>
      </c>
      <c r="P13" s="24" t="b">
        <v>1</v>
      </c>
      <c r="Q13" s="66" t="b">
        <v>0</v>
      </c>
      <c r="R13" s="25" t="b">
        <v>0</v>
      </c>
      <c r="S13" t="b">
        <v>1</v>
      </c>
    </row>
    <row r="14" spans="1:20" x14ac:dyDescent="0.35">
      <c r="A14" s="16">
        <f t="shared" si="0"/>
        <v>7</v>
      </c>
      <c r="B14" s="56" t="s">
        <v>102</v>
      </c>
      <c r="C14" s="19" t="str">
        <f t="shared" si="1"/>
        <v>ElecConsAEC+20%</v>
      </c>
      <c r="D14" s="19" t="s">
        <v>140</v>
      </c>
      <c r="E14" s="24" t="s">
        <v>166</v>
      </c>
      <c r="F14" s="19" t="s">
        <v>162</v>
      </c>
      <c r="G14" s="58" t="s">
        <v>123</v>
      </c>
      <c r="H14" s="19" t="s">
        <v>132</v>
      </c>
      <c r="I14" s="19" t="s">
        <v>135</v>
      </c>
      <c r="J14" s="19" t="s">
        <v>38</v>
      </c>
      <c r="K14" s="19">
        <v>2025</v>
      </c>
      <c r="L14" s="24" t="s">
        <v>59</v>
      </c>
      <c r="M14" s="25" t="s">
        <v>174</v>
      </c>
      <c r="N14" s="24" t="b">
        <v>0</v>
      </c>
      <c r="O14" s="24" t="b">
        <v>0</v>
      </c>
      <c r="P14" s="24" t="b">
        <v>1</v>
      </c>
      <c r="Q14" s="66" t="b">
        <v>0</v>
      </c>
      <c r="R14" s="25" t="b">
        <v>0</v>
      </c>
      <c r="S14" t="b">
        <v>1</v>
      </c>
    </row>
    <row r="15" spans="1:20" x14ac:dyDescent="0.35">
      <c r="A15" s="16">
        <f t="shared" si="0"/>
        <v>8</v>
      </c>
      <c r="B15" s="56" t="s">
        <v>103</v>
      </c>
      <c r="C15" s="19" t="str">
        <f t="shared" si="1"/>
        <v>ElecConsAEC+40%</v>
      </c>
      <c r="D15" s="19" t="s">
        <v>140</v>
      </c>
      <c r="E15" s="24" t="s">
        <v>166</v>
      </c>
      <c r="F15" s="19" t="s">
        <v>162</v>
      </c>
      <c r="G15" s="58" t="s">
        <v>123</v>
      </c>
      <c r="H15" s="19" t="s">
        <v>132</v>
      </c>
      <c r="I15" s="19" t="s">
        <v>135</v>
      </c>
      <c r="J15" s="19" t="s">
        <v>38</v>
      </c>
      <c r="K15" s="19">
        <v>2025</v>
      </c>
      <c r="L15" s="24" t="s">
        <v>59</v>
      </c>
      <c r="M15" s="25" t="s">
        <v>174</v>
      </c>
      <c r="N15" s="24" t="b">
        <v>0</v>
      </c>
      <c r="O15" s="24" t="b">
        <v>0</v>
      </c>
      <c r="P15" s="24" t="b">
        <v>1</v>
      </c>
      <c r="Q15" s="66" t="b">
        <v>0</v>
      </c>
      <c r="R15" s="25" t="b">
        <v>0</v>
      </c>
      <c r="S15" t="b">
        <v>1</v>
      </c>
    </row>
    <row r="16" spans="1:20" x14ac:dyDescent="0.35">
      <c r="A16" s="16">
        <f t="shared" si="0"/>
        <v>9</v>
      </c>
      <c r="B16" s="56" t="s">
        <v>104</v>
      </c>
      <c r="C16" s="19" t="str">
        <f t="shared" si="1"/>
        <v>ElecConsAEC+60%</v>
      </c>
      <c r="D16" s="19" t="s">
        <v>140</v>
      </c>
      <c r="E16" s="24" t="s">
        <v>166</v>
      </c>
      <c r="F16" s="19" t="s">
        <v>162</v>
      </c>
      <c r="G16" s="58" t="s">
        <v>123</v>
      </c>
      <c r="H16" s="19" t="s">
        <v>132</v>
      </c>
      <c r="I16" s="19" t="s">
        <v>135</v>
      </c>
      <c r="J16" s="19" t="s">
        <v>38</v>
      </c>
      <c r="K16" s="19">
        <v>2025</v>
      </c>
      <c r="L16" s="24" t="s">
        <v>59</v>
      </c>
      <c r="M16" s="25" t="s">
        <v>174</v>
      </c>
      <c r="N16" s="24" t="b">
        <v>0</v>
      </c>
      <c r="O16" s="24" t="b">
        <v>0</v>
      </c>
      <c r="P16" s="24" t="b">
        <v>1</v>
      </c>
      <c r="Q16" s="66" t="b">
        <v>0</v>
      </c>
      <c r="R16" s="25" t="b">
        <v>0</v>
      </c>
      <c r="S16" t="b">
        <v>1</v>
      </c>
    </row>
    <row r="17" spans="1:19" x14ac:dyDescent="0.35">
      <c r="A17" s="16">
        <f t="shared" si="0"/>
        <v>10</v>
      </c>
      <c r="B17" s="56" t="s">
        <v>112</v>
      </c>
      <c r="C17" s="19" t="str">
        <f t="shared" si="1"/>
        <v>PVLifetime-20%</v>
      </c>
      <c r="D17" s="19" t="s">
        <v>140</v>
      </c>
      <c r="E17" s="24" t="s">
        <v>166</v>
      </c>
      <c r="F17" s="19" t="s">
        <v>162</v>
      </c>
      <c r="G17" s="58" t="s">
        <v>123</v>
      </c>
      <c r="H17" s="19" t="s">
        <v>132</v>
      </c>
      <c r="I17" s="19" t="s">
        <v>135</v>
      </c>
      <c r="J17" s="19" t="s">
        <v>38</v>
      </c>
      <c r="K17" s="19">
        <v>2025</v>
      </c>
      <c r="L17" s="24" t="s">
        <v>59</v>
      </c>
      <c r="M17" s="25" t="s">
        <v>174</v>
      </c>
      <c r="N17" s="24" t="b">
        <v>0</v>
      </c>
      <c r="O17" s="24" t="b">
        <v>0</v>
      </c>
      <c r="P17" s="24" t="b">
        <v>1</v>
      </c>
      <c r="Q17" s="66" t="b">
        <v>0</v>
      </c>
      <c r="R17" s="25" t="b">
        <v>0</v>
      </c>
      <c r="S17" t="b">
        <v>1</v>
      </c>
    </row>
    <row r="18" spans="1:19" x14ac:dyDescent="0.35">
      <c r="A18" s="16">
        <f t="shared" si="0"/>
        <v>11</v>
      </c>
      <c r="B18" s="56" t="s">
        <v>113</v>
      </c>
      <c r="C18" s="19" t="str">
        <f t="shared" si="1"/>
        <v>PVLifetime-40%</v>
      </c>
      <c r="D18" s="19" t="s">
        <v>140</v>
      </c>
      <c r="E18" s="24" t="s">
        <v>166</v>
      </c>
      <c r="F18" s="19" t="s">
        <v>162</v>
      </c>
      <c r="G18" s="58" t="s">
        <v>123</v>
      </c>
      <c r="H18" s="19" t="s">
        <v>132</v>
      </c>
      <c r="I18" s="19" t="s">
        <v>135</v>
      </c>
      <c r="J18" s="19" t="s">
        <v>38</v>
      </c>
      <c r="K18" s="19">
        <v>2025</v>
      </c>
      <c r="L18" s="24" t="s">
        <v>59</v>
      </c>
      <c r="M18" s="25" t="s">
        <v>174</v>
      </c>
      <c r="N18" s="24" t="b">
        <v>0</v>
      </c>
      <c r="O18" s="24" t="b">
        <v>0</v>
      </c>
      <c r="P18" s="24" t="b">
        <v>1</v>
      </c>
      <c r="Q18" s="66" t="b">
        <v>0</v>
      </c>
      <c r="R18" s="25" t="b">
        <v>0</v>
      </c>
      <c r="S18" t="b">
        <v>1</v>
      </c>
    </row>
    <row r="19" spans="1:19" x14ac:dyDescent="0.35">
      <c r="A19" s="16">
        <f t="shared" si="0"/>
        <v>12</v>
      </c>
      <c r="B19" s="56" t="s">
        <v>114</v>
      </c>
      <c r="C19" s="19" t="str">
        <f t="shared" si="1"/>
        <v>PVLifetime-60%</v>
      </c>
      <c r="D19" s="19" t="s">
        <v>140</v>
      </c>
      <c r="E19" s="24" t="s">
        <v>166</v>
      </c>
      <c r="F19" s="19" t="s">
        <v>162</v>
      </c>
      <c r="G19" s="58" t="s">
        <v>123</v>
      </c>
      <c r="H19" s="19" t="s">
        <v>132</v>
      </c>
      <c r="I19" s="19" t="s">
        <v>135</v>
      </c>
      <c r="J19" s="19" t="s">
        <v>38</v>
      </c>
      <c r="K19" s="19">
        <v>2025</v>
      </c>
      <c r="L19" s="24" t="s">
        <v>59</v>
      </c>
      <c r="M19" s="25" t="s">
        <v>174</v>
      </c>
      <c r="N19" s="24" t="b">
        <v>0</v>
      </c>
      <c r="O19" s="24" t="b">
        <v>0</v>
      </c>
      <c r="P19" s="24" t="b">
        <v>1</v>
      </c>
      <c r="Q19" s="66" t="b">
        <v>0</v>
      </c>
      <c r="R19" s="25" t="b">
        <v>0</v>
      </c>
      <c r="S19" t="b">
        <v>1</v>
      </c>
    </row>
    <row r="20" spans="1:19" x14ac:dyDescent="0.35">
      <c r="A20" s="16">
        <f t="shared" si="0"/>
        <v>13</v>
      </c>
      <c r="B20" s="56" t="s">
        <v>115</v>
      </c>
      <c r="C20" s="19" t="str">
        <f t="shared" si="1"/>
        <v>AECLifetime-20%</v>
      </c>
      <c r="D20" s="19" t="s">
        <v>140</v>
      </c>
      <c r="E20" s="24" t="s">
        <v>166</v>
      </c>
      <c r="F20" s="19" t="s">
        <v>162</v>
      </c>
      <c r="G20" s="58" t="s">
        <v>123</v>
      </c>
      <c r="H20" s="19" t="s">
        <v>132</v>
      </c>
      <c r="I20" s="19" t="s">
        <v>135</v>
      </c>
      <c r="J20" s="19" t="s">
        <v>38</v>
      </c>
      <c r="K20" s="19">
        <v>2025</v>
      </c>
      <c r="L20" s="24" t="s">
        <v>59</v>
      </c>
      <c r="M20" s="25" t="s">
        <v>174</v>
      </c>
      <c r="N20" s="24" t="b">
        <v>0</v>
      </c>
      <c r="O20" s="24" t="b">
        <v>0</v>
      </c>
      <c r="P20" s="24" t="b">
        <v>1</v>
      </c>
      <c r="Q20" s="66" t="b">
        <v>0</v>
      </c>
      <c r="R20" s="25" t="b">
        <v>0</v>
      </c>
      <c r="S20" t="b">
        <v>1</v>
      </c>
    </row>
    <row r="21" spans="1:19" x14ac:dyDescent="0.35">
      <c r="A21" s="16">
        <f t="shared" si="0"/>
        <v>14</v>
      </c>
      <c r="B21" s="56" t="s">
        <v>116</v>
      </c>
      <c r="C21" s="19" t="str">
        <f t="shared" si="1"/>
        <v>AECLifetime-40%</v>
      </c>
      <c r="D21" s="19" t="s">
        <v>140</v>
      </c>
      <c r="E21" s="24" t="s">
        <v>166</v>
      </c>
      <c r="F21" s="19" t="s">
        <v>162</v>
      </c>
      <c r="G21" s="58" t="s">
        <v>123</v>
      </c>
      <c r="H21" s="19" t="s">
        <v>132</v>
      </c>
      <c r="I21" s="19" t="s">
        <v>135</v>
      </c>
      <c r="J21" s="19" t="s">
        <v>38</v>
      </c>
      <c r="K21" s="19">
        <v>2025</v>
      </c>
      <c r="L21" s="24" t="s">
        <v>59</v>
      </c>
      <c r="M21" s="25" t="s">
        <v>174</v>
      </c>
      <c r="N21" s="24" t="b">
        <v>0</v>
      </c>
      <c r="O21" s="24" t="b">
        <v>0</v>
      </c>
      <c r="P21" s="24" t="b">
        <v>1</v>
      </c>
      <c r="Q21" s="66" t="b">
        <v>0</v>
      </c>
      <c r="R21" s="25" t="b">
        <v>0</v>
      </c>
      <c r="S21" t="b">
        <v>1</v>
      </c>
    </row>
    <row r="22" spans="1:19" x14ac:dyDescent="0.35">
      <c r="A22" s="16">
        <f t="shared" si="0"/>
        <v>15</v>
      </c>
      <c r="B22" s="56" t="s">
        <v>117</v>
      </c>
      <c r="C22" s="19" t="str">
        <f t="shared" si="1"/>
        <v>AECLifetime-60%</v>
      </c>
      <c r="D22" s="19" t="s">
        <v>140</v>
      </c>
      <c r="E22" s="24" t="s">
        <v>166</v>
      </c>
      <c r="F22" s="19" t="s">
        <v>162</v>
      </c>
      <c r="G22" s="58" t="s">
        <v>123</v>
      </c>
      <c r="H22" s="19" t="s">
        <v>132</v>
      </c>
      <c r="I22" s="19" t="s">
        <v>135</v>
      </c>
      <c r="J22" s="19" t="s">
        <v>38</v>
      </c>
      <c r="K22" s="19">
        <v>2025</v>
      </c>
      <c r="L22" s="24" t="s">
        <v>59</v>
      </c>
      <c r="M22" s="25" t="s">
        <v>174</v>
      </c>
      <c r="N22" s="24" t="b">
        <v>0</v>
      </c>
      <c r="O22" s="24" t="b">
        <v>0</v>
      </c>
      <c r="P22" s="24" t="b">
        <v>1</v>
      </c>
      <c r="Q22" s="66" t="b">
        <v>0</v>
      </c>
      <c r="R22" s="25" t="b">
        <v>0</v>
      </c>
      <c r="S22" t="b">
        <v>1</v>
      </c>
    </row>
    <row r="23" spans="1:19" x14ac:dyDescent="0.35">
      <c r="A23" s="16">
        <f t="shared" si="0"/>
        <v>16</v>
      </c>
      <c r="B23" s="56" t="s">
        <v>120</v>
      </c>
      <c r="C23" s="19" t="str">
        <f t="shared" si="1"/>
        <v>PVLifetime-80%</v>
      </c>
      <c r="D23" s="19" t="s">
        <v>140</v>
      </c>
      <c r="E23" s="24" t="s">
        <v>166</v>
      </c>
      <c r="F23" s="19" t="s">
        <v>162</v>
      </c>
      <c r="G23" s="58" t="s">
        <v>123</v>
      </c>
      <c r="H23" s="19" t="s">
        <v>132</v>
      </c>
      <c r="I23" s="19" t="s">
        <v>135</v>
      </c>
      <c r="J23" s="19" t="s">
        <v>38</v>
      </c>
      <c r="K23" s="19">
        <v>2025</v>
      </c>
      <c r="L23" s="24" t="s">
        <v>59</v>
      </c>
      <c r="M23" s="25" t="s">
        <v>174</v>
      </c>
      <c r="N23" s="24" t="b">
        <v>0</v>
      </c>
      <c r="O23" s="24" t="b">
        <v>0</v>
      </c>
      <c r="P23" s="24" t="b">
        <v>1</v>
      </c>
      <c r="Q23" s="66" t="b">
        <v>0</v>
      </c>
      <c r="R23" s="25" t="b">
        <v>0</v>
      </c>
      <c r="S23" t="b">
        <v>1</v>
      </c>
    </row>
    <row r="24" spans="1:19" x14ac:dyDescent="0.35">
      <c r="A24" s="16">
        <f>ROW(A24)-ROW($A$7)</f>
        <v>17</v>
      </c>
      <c r="B24" s="56" t="s">
        <v>106</v>
      </c>
      <c r="C24" s="19" t="s">
        <v>95</v>
      </c>
      <c r="D24" s="19" t="s">
        <v>140</v>
      </c>
      <c r="E24" s="24" t="s">
        <v>166</v>
      </c>
      <c r="F24" s="19" t="s">
        <v>162</v>
      </c>
      <c r="G24" s="58" t="s">
        <v>123</v>
      </c>
      <c r="H24" s="19" t="s">
        <v>132</v>
      </c>
      <c r="I24" s="19" t="s">
        <v>135</v>
      </c>
      <c r="J24" s="19" t="s">
        <v>38</v>
      </c>
      <c r="K24" s="19">
        <v>2025</v>
      </c>
      <c r="L24" s="24" t="s">
        <v>109</v>
      </c>
      <c r="M24" s="25" t="s">
        <v>174</v>
      </c>
      <c r="N24" s="24" t="b">
        <v>0</v>
      </c>
      <c r="O24" s="24" t="b">
        <v>0</v>
      </c>
      <c r="P24" s="24" t="b">
        <v>1</v>
      </c>
      <c r="Q24" s="66" t="b">
        <v>0</v>
      </c>
      <c r="R24" s="25" t="b">
        <v>0</v>
      </c>
      <c r="S24" t="b">
        <v>1</v>
      </c>
    </row>
    <row r="25" spans="1:19" x14ac:dyDescent="0.35">
      <c r="A25" s="16">
        <f>ROW(A25)-ROW($A$7)</f>
        <v>18</v>
      </c>
      <c r="B25" s="56" t="s">
        <v>107</v>
      </c>
      <c r="C25" s="19" t="s">
        <v>95</v>
      </c>
      <c r="D25" s="19" t="s">
        <v>140</v>
      </c>
      <c r="E25" s="24" t="s">
        <v>166</v>
      </c>
      <c r="F25" s="19" t="s">
        <v>162</v>
      </c>
      <c r="G25" s="58" t="s">
        <v>123</v>
      </c>
      <c r="H25" s="19" t="s">
        <v>132</v>
      </c>
      <c r="I25" s="19" t="s">
        <v>135</v>
      </c>
      <c r="J25" s="19" t="s">
        <v>38</v>
      </c>
      <c r="K25" s="19">
        <v>2025</v>
      </c>
      <c r="L25" s="24" t="s">
        <v>110</v>
      </c>
      <c r="M25" s="25" t="s">
        <v>174</v>
      </c>
      <c r="N25" s="24" t="b">
        <v>0</v>
      </c>
      <c r="O25" s="24" t="b">
        <v>0</v>
      </c>
      <c r="P25" s="24" t="b">
        <v>1</v>
      </c>
      <c r="Q25" s="66" t="b">
        <v>0</v>
      </c>
      <c r="R25" s="25" t="b">
        <v>0</v>
      </c>
      <c r="S25" t="b">
        <v>1</v>
      </c>
    </row>
    <row r="26" spans="1:19" x14ac:dyDescent="0.35">
      <c r="A26" s="16">
        <f>ROW(A26)-ROW($A$7)</f>
        <v>19</v>
      </c>
      <c r="B26" s="56" t="s">
        <v>108</v>
      </c>
      <c r="C26" s="19" t="s">
        <v>95</v>
      </c>
      <c r="D26" s="19" t="s">
        <v>140</v>
      </c>
      <c r="E26" s="24" t="s">
        <v>166</v>
      </c>
      <c r="F26" s="19" t="s">
        <v>162</v>
      </c>
      <c r="G26" s="58" t="s">
        <v>123</v>
      </c>
      <c r="H26" s="19" t="s">
        <v>132</v>
      </c>
      <c r="I26" s="19" t="s">
        <v>135</v>
      </c>
      <c r="J26" s="19" t="s">
        <v>38</v>
      </c>
      <c r="K26" s="19">
        <v>2025</v>
      </c>
      <c r="L26" s="24" t="s">
        <v>111</v>
      </c>
      <c r="M26" s="25" t="s">
        <v>174</v>
      </c>
      <c r="N26" s="24" t="b">
        <v>0</v>
      </c>
      <c r="O26" s="24" t="b">
        <v>0</v>
      </c>
      <c r="P26" s="24" t="b">
        <v>1</v>
      </c>
      <c r="Q26" s="66" t="b">
        <v>0</v>
      </c>
      <c r="R26" s="25" t="b">
        <v>0</v>
      </c>
      <c r="S26" t="b">
        <v>1</v>
      </c>
    </row>
  </sheetData>
  <mergeCells count="3">
    <mergeCell ref="B2:B5"/>
    <mergeCell ref="C2:C5"/>
    <mergeCell ref="S5:T5"/>
  </mergeCells>
  <conditionalFormatting sqref="N8:S26">
    <cfRule type="cellIs" dxfId="1" priority="11" operator="equal">
      <formula>TRUE</formula>
    </cfRule>
    <cfRule type="cellIs" dxfId="0" priority="12" operator="equal">
      <formula>FALSE</formula>
    </cfRule>
  </conditionalFormatting>
  <pageMargins left="0.7" right="0.7" top="0.75" bottom="0.75" header="0.3" footer="0.3"/>
  <pageSetup paperSize="9" orientation="portrait" horizontalDpi="4294967293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E3" sqref="E3:E15"/>
    </sheetView>
  </sheetViews>
  <sheetFormatPr defaultRowHeight="14.5" x14ac:dyDescent="0.35"/>
  <cols>
    <col min="1" max="1" width="16.36328125" customWidth="1"/>
    <col min="2" max="2" width="16" customWidth="1"/>
    <col min="7" max="7" width="11.6328125" customWidth="1"/>
    <col min="10" max="10" width="15.26953125" customWidth="1"/>
  </cols>
  <sheetData>
    <row r="1" spans="1:17" x14ac:dyDescent="0.35">
      <c r="A1" t="s">
        <v>170</v>
      </c>
      <c r="B1" t="s">
        <v>105</v>
      </c>
      <c r="C1" s="68" t="s">
        <v>171</v>
      </c>
      <c r="D1" t="s">
        <v>172</v>
      </c>
      <c r="E1" t="s">
        <v>173</v>
      </c>
      <c r="G1" t="s">
        <v>118</v>
      </c>
      <c r="H1">
        <v>7</v>
      </c>
      <c r="J1" t="s">
        <v>119</v>
      </c>
      <c r="K1">
        <v>10</v>
      </c>
    </row>
    <row r="2" spans="1:17" x14ac:dyDescent="0.35">
      <c r="B2" s="69">
        <f>8%</f>
        <v>0.08</v>
      </c>
      <c r="C2" s="69">
        <f>B2*1.2</f>
        <v>9.6000000000000002E-2</v>
      </c>
      <c r="D2" s="69">
        <f>B2*1.4</f>
        <v>0.11199999999999999</v>
      </c>
      <c r="E2" s="69">
        <f>B2*1.6</f>
        <v>0.128</v>
      </c>
      <c r="M2">
        <f>35*N2</f>
        <v>28</v>
      </c>
      <c r="N2">
        <v>0.8</v>
      </c>
    </row>
    <row r="3" spans="1:17" x14ac:dyDescent="0.35">
      <c r="A3" t="s">
        <v>88</v>
      </c>
      <c r="B3">
        <f>(B2*(1+B2)^25)/((1+B2)^25-1)</f>
        <v>9.3678779051968114E-2</v>
      </c>
      <c r="C3">
        <f t="shared" ref="C3:E3" si="0">(C2*(1+C2)^25)/((1+C2)^25-1)</f>
        <v>0.10679678146037894</v>
      </c>
      <c r="D3">
        <f t="shared" si="0"/>
        <v>0.12047788778229077</v>
      </c>
      <c r="E3">
        <f t="shared" si="0"/>
        <v>0.13462840777915291</v>
      </c>
      <c r="M3">
        <f t="shared" ref="M3:M5" si="1">35*N3</f>
        <v>21</v>
      </c>
      <c r="N3">
        <v>0.6</v>
      </c>
    </row>
    <row r="4" spans="1:17" x14ac:dyDescent="0.35">
      <c r="A4" t="s">
        <v>78</v>
      </c>
      <c r="B4">
        <v>0</v>
      </c>
      <c r="C4">
        <v>0</v>
      </c>
      <c r="D4">
        <v>0</v>
      </c>
      <c r="E4">
        <v>0</v>
      </c>
      <c r="M4">
        <f t="shared" si="1"/>
        <v>14</v>
      </c>
      <c r="N4">
        <v>0.4</v>
      </c>
    </row>
    <row r="5" spans="1:17" x14ac:dyDescent="0.35">
      <c r="A5" t="s">
        <v>30</v>
      </c>
      <c r="B5">
        <f>(B2*(1+B2)^25)/((1+B2)^25-1)</f>
        <v>9.3678779051968114E-2</v>
      </c>
      <c r="C5">
        <f t="shared" ref="C5:E5" si="2">(C2*(1+C2)^25)/((1+C2)^25-1)</f>
        <v>0.10679678146037894</v>
      </c>
      <c r="D5">
        <f t="shared" si="2"/>
        <v>0.12047788778229077</v>
      </c>
      <c r="E5">
        <f t="shared" si="2"/>
        <v>0.13462840777915291</v>
      </c>
      <c r="J5">
        <f>(B2*(1+B2)^K1)/((1+B2)^K1-1)</f>
        <v>0.14902948869707539</v>
      </c>
      <c r="M5">
        <f t="shared" si="1"/>
        <v>7</v>
      </c>
      <c r="N5">
        <v>0.2</v>
      </c>
    </row>
    <row r="6" spans="1:17" x14ac:dyDescent="0.35">
      <c r="A6" t="s">
        <v>83</v>
      </c>
      <c r="B6">
        <v>0</v>
      </c>
      <c r="C6">
        <v>0</v>
      </c>
      <c r="D6">
        <v>0</v>
      </c>
      <c r="E6">
        <v>0</v>
      </c>
    </row>
    <row r="7" spans="1:17" x14ac:dyDescent="0.35">
      <c r="A7" t="s">
        <v>129</v>
      </c>
      <c r="B7">
        <f>(B2*(1+B2)^25)/((1+B2)^25-1)</f>
        <v>9.3678779051968114E-2</v>
      </c>
      <c r="C7">
        <f t="shared" ref="C7:E7" si="3">(C2*(1+C2)^25)/((1+C2)^25-1)</f>
        <v>0.10679678146037894</v>
      </c>
      <c r="D7">
        <f t="shared" si="3"/>
        <v>0.12047788778229077</v>
      </c>
      <c r="E7">
        <f t="shared" si="3"/>
        <v>0.13462840777915291</v>
      </c>
    </row>
    <row r="8" spans="1:17" x14ac:dyDescent="0.35">
      <c r="A8" t="s">
        <v>130</v>
      </c>
      <c r="B8">
        <v>0</v>
      </c>
      <c r="C8">
        <v>1</v>
      </c>
      <c r="D8">
        <v>2</v>
      </c>
      <c r="E8">
        <v>3</v>
      </c>
    </row>
    <row r="9" spans="1:17" x14ac:dyDescent="0.35">
      <c r="A9" t="s">
        <v>128</v>
      </c>
      <c r="B9">
        <f>(B2*(1+B2)^50)/((1+B2)^50-1)</f>
        <v>8.174285816161557E-2</v>
      </c>
      <c r="C9">
        <f t="shared" ref="C9:E9" si="4">(C2*(1+C2)^50)/((1+C2)^50-1)</f>
        <v>9.6991299923293722E-2</v>
      </c>
      <c r="D9">
        <f t="shared" si="4"/>
        <v>0.11255735837293397</v>
      </c>
      <c r="E9">
        <f t="shared" si="4"/>
        <v>0.12831103483051834</v>
      </c>
    </row>
    <row r="10" spans="1:17" x14ac:dyDescent="0.35">
      <c r="A10" t="s">
        <v>126</v>
      </c>
      <c r="B10">
        <f>(B2*(1+B2)^35)/((1+B2)^35-1)</f>
        <v>8.5803264560679798E-2</v>
      </c>
      <c r="C10">
        <f t="shared" ref="C10:E10" si="5">(C2*(1+C2)^35)/((1+C2)^35-1)</f>
        <v>0.10004410194509164</v>
      </c>
      <c r="D10">
        <f t="shared" si="5"/>
        <v>0.11479416639431929</v>
      </c>
      <c r="E10">
        <f t="shared" si="5"/>
        <v>0.12991801002201869</v>
      </c>
      <c r="Q10">
        <f>25*0.41</f>
        <v>10.25</v>
      </c>
    </row>
    <row r="11" spans="1:17" x14ac:dyDescent="0.35">
      <c r="A11" t="s">
        <v>25</v>
      </c>
      <c r="B11">
        <f>(B2*(1+B2)^35)/((1+B2)^35-1)</f>
        <v>8.5803264560679798E-2</v>
      </c>
      <c r="C11">
        <f t="shared" ref="C11:E11" si="6">(C2*(1+C2)^35)/((1+C2)^35-1)</f>
        <v>0.10004410194509164</v>
      </c>
      <c r="D11">
        <f t="shared" si="6"/>
        <v>0.11479416639431929</v>
      </c>
      <c r="E11">
        <f t="shared" si="6"/>
        <v>0.12991801002201869</v>
      </c>
      <c r="G11">
        <f>(B2*(1+B2)^H1)/((1+B2)^H1-1)</f>
        <v>0.19207240142841048</v>
      </c>
    </row>
    <row r="12" spans="1:17" x14ac:dyDescent="0.35">
      <c r="A12" t="s">
        <v>26</v>
      </c>
      <c r="B12">
        <v>0</v>
      </c>
      <c r="C12">
        <v>0</v>
      </c>
      <c r="D12">
        <v>0</v>
      </c>
      <c r="E12">
        <v>0</v>
      </c>
    </row>
    <row r="13" spans="1:17" x14ac:dyDescent="0.35">
      <c r="A13" t="s">
        <v>27</v>
      </c>
      <c r="B13">
        <v>0</v>
      </c>
      <c r="C13">
        <v>0</v>
      </c>
      <c r="D13">
        <v>0</v>
      </c>
      <c r="E13">
        <v>0</v>
      </c>
    </row>
    <row r="14" spans="1:17" x14ac:dyDescent="0.35">
      <c r="A14" t="s">
        <v>28</v>
      </c>
      <c r="B14">
        <v>0</v>
      </c>
      <c r="C14">
        <v>0</v>
      </c>
      <c r="D14">
        <v>0</v>
      </c>
      <c r="E14">
        <v>0</v>
      </c>
    </row>
    <row r="15" spans="1:17" x14ac:dyDescent="0.35">
      <c r="A15" t="s">
        <v>29</v>
      </c>
      <c r="B15">
        <f>(B2*(1+B2)^20)/((1+B2)^20-1)</f>
        <v>0.10185220882315059</v>
      </c>
      <c r="C15">
        <f t="shared" ref="C15:E15" si="7">(C2*(1+C2)^20)/((1+C2)^20-1)</f>
        <v>0.1142691285834308</v>
      </c>
      <c r="D15">
        <f t="shared" si="7"/>
        <v>0.12722179122366067</v>
      </c>
      <c r="E15">
        <f t="shared" si="7"/>
        <v>0.14064575091384623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Data_base_case</vt:lpstr>
      <vt:lpstr>Data_base_case_20</vt:lpstr>
      <vt:lpstr>Data_base_case_40</vt:lpstr>
      <vt:lpstr>Data_base_case_60</vt:lpstr>
      <vt:lpstr>Selected_units</vt:lpstr>
      <vt:lpstr>Scenarios_definition</vt:lpstr>
      <vt:lpstr>ScenariosToRun</vt:lpstr>
      <vt:lpstr>Scenarios_sensitivities</vt:lpstr>
      <vt:lpstr>Discount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2024-10-18T13:50:21Z</dcterms:modified>
</cp:coreProperties>
</file>