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https://d.docs.live.net/5f07b42e061eebce/Desktop/STOCKS/EFX/"/>
    </mc:Choice>
  </mc:AlternateContent>
  <xr:revisionPtr revIDLastSave="5920" documentId="13_ncr:1_{384BAA4F-2BE4-AC47-AC46-D19333D41ACA}" xr6:coauthVersionLast="47" xr6:coauthVersionMax="47" xr10:uidLastSave="{748DEEE7-A7F6-4B48-81AA-CF59A3AD716B}"/>
  <bookViews>
    <workbookView xWindow="0" yWindow="760" windowWidth="30240" windowHeight="18880" tabRatio="763" xr2:uid="{00000000-000D-0000-FFFF-FFFF00000000}"/>
  </bookViews>
  <sheets>
    <sheet name="SUM" sheetId="17" r:id="rId1"/>
    <sheet name="MODEL" sheetId="2" r:id="rId2"/>
    <sheet name="PCT OF CONSOLIDATED REVENUE" sheetId="12" r:id="rId3"/>
    <sheet name="PRICE HISTORY" sheetId="3" r:id="rId4"/>
    <sheet name="NEW ORIGINATIONS" sheetId="10" r:id="rId5"/>
    <sheet name="MORTGAGE RATES" sheetId="15" r:id="rId6"/>
    <sheet name="10Y vs 30USF" sheetId="20" r:id="rId7"/>
    <sheet name="OUTPERFORMANCE" sheetId="6" r:id="rId8"/>
    <sheet name="DEBT&amp;INTEREST" sheetId="16" r:id="rId9"/>
  </sheets>
  <externalReferences>
    <externalReference r:id="rId10"/>
  </externalReferences>
  <definedNames>
    <definedName name="CIQWBGuid" hidden="1">"f1e1fb0d-efd9-4a18-8459-bd8c3c3e8125"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"01/01/0001 00:00:00"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olver_adj" localSheetId="1" hidden="1">MODEL!#REF!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MODEL!$AF$158</definedName>
    <definedName name="solver_pre" localSheetId="1" hidden="1">0.000001</definedName>
    <definedName name="solver_rbv" localSheetId="1" hidden="1">1</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0.37</definedName>
    <definedName name="solver_ver" localSheetId="1" hidden="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3" l="1"/>
  <c r="AF67" i="2"/>
  <c r="AG67" i="2"/>
  <c r="AH67" i="2"/>
  <c r="AI67" i="2"/>
  <c r="AJ67" i="2"/>
  <c r="AF64" i="2"/>
  <c r="AG64" i="2"/>
  <c r="AH64" i="2"/>
  <c r="AI64" i="2"/>
  <c r="AJ64" i="2"/>
  <c r="AF41" i="2"/>
  <c r="AG41" i="2"/>
  <c r="AH41" i="2"/>
  <c r="AI41" i="2"/>
  <c r="AJ41" i="2"/>
  <c r="AF38" i="2"/>
  <c r="AG38" i="2"/>
  <c r="AH38" i="2"/>
  <c r="AI38" i="2"/>
  <c r="AJ38" i="2"/>
  <c r="K67" i="2"/>
  <c r="L67" i="2"/>
  <c r="M67" i="2"/>
  <c r="N67" i="2"/>
  <c r="O67" i="2"/>
  <c r="P67" i="2"/>
  <c r="Q67" i="2"/>
  <c r="R67" i="2"/>
  <c r="S67" i="2"/>
  <c r="T67" i="2"/>
  <c r="U67" i="2"/>
  <c r="V67" i="2"/>
  <c r="W67" i="2"/>
  <c r="X67" i="2"/>
  <c r="Y67" i="2"/>
  <c r="Z67" i="2"/>
  <c r="AA67" i="2"/>
  <c r="AB67" i="2"/>
  <c r="AC67" i="2"/>
  <c r="AD67" i="2"/>
  <c r="AE67" i="2"/>
  <c r="K64" i="2"/>
  <c r="L64" i="2"/>
  <c r="M64" i="2"/>
  <c r="N64" i="2"/>
  <c r="O64" i="2"/>
  <c r="P64" i="2"/>
  <c r="Q64" i="2"/>
  <c r="R64" i="2"/>
  <c r="S64" i="2"/>
  <c r="T64" i="2"/>
  <c r="U64" i="2"/>
  <c r="V64" i="2"/>
  <c r="W64" i="2"/>
  <c r="X64" i="2"/>
  <c r="Y64" i="2"/>
  <c r="Z64" i="2"/>
  <c r="AA64" i="2"/>
  <c r="AB64" i="2"/>
  <c r="AC64" i="2"/>
  <c r="AD64" i="2"/>
  <c r="AE64" i="2"/>
  <c r="K19" i="2"/>
  <c r="L19" i="2"/>
  <c r="M19" i="2"/>
  <c r="N19" i="2"/>
  <c r="O19" i="2"/>
  <c r="P19" i="2"/>
  <c r="Q19" i="2"/>
  <c r="R19" i="2"/>
  <c r="S19" i="2"/>
  <c r="T19" i="2"/>
  <c r="U19" i="2"/>
  <c r="V19" i="2"/>
  <c r="W19" i="2"/>
  <c r="X19" i="2"/>
  <c r="Y19" i="2"/>
  <c r="Z19" i="2"/>
  <c r="AA19" i="2"/>
  <c r="AB19" i="2"/>
  <c r="AC19" i="2"/>
  <c r="AD19" i="2"/>
  <c r="AE19" i="2"/>
  <c r="K41" i="2"/>
  <c r="L41" i="2"/>
  <c r="M41" i="2"/>
  <c r="N41" i="2"/>
  <c r="O41" i="2"/>
  <c r="P41" i="2"/>
  <c r="Q41" i="2"/>
  <c r="R41" i="2"/>
  <c r="S41" i="2"/>
  <c r="T41" i="2"/>
  <c r="U41" i="2"/>
  <c r="V41" i="2"/>
  <c r="W41" i="2"/>
  <c r="X41" i="2"/>
  <c r="Y41" i="2"/>
  <c r="Z41" i="2"/>
  <c r="AA41" i="2"/>
  <c r="AB41" i="2"/>
  <c r="AC41" i="2"/>
  <c r="AD41" i="2"/>
  <c r="AE41" i="2"/>
  <c r="AE39" i="2"/>
  <c r="AE40" i="2" s="1"/>
  <c r="AE42" i="2"/>
  <c r="AE43" i="2"/>
  <c r="K38" i="2"/>
  <c r="L38" i="2"/>
  <c r="M38" i="2"/>
  <c r="N38" i="2"/>
  <c r="O38" i="2"/>
  <c r="P38" i="2"/>
  <c r="Q38" i="2"/>
  <c r="R38" i="2"/>
  <c r="S38" i="2"/>
  <c r="T38" i="2"/>
  <c r="U38" i="2"/>
  <c r="V38" i="2"/>
  <c r="W38" i="2"/>
  <c r="X38" i="2"/>
  <c r="Y38" i="2"/>
  <c r="Z38" i="2"/>
  <c r="AA38" i="2"/>
  <c r="AB38" i="2"/>
  <c r="AC38" i="2"/>
  <c r="AD38" i="2"/>
  <c r="AE38" i="2"/>
  <c r="F19" i="2"/>
  <c r="G19" i="2"/>
  <c r="H19" i="2"/>
  <c r="I19" i="2"/>
  <c r="J19" i="2"/>
  <c r="F67" i="2"/>
  <c r="G67" i="2"/>
  <c r="H67" i="2"/>
  <c r="I67" i="2"/>
  <c r="J67" i="2"/>
  <c r="G64" i="2"/>
  <c r="H64" i="2"/>
  <c r="I64" i="2"/>
  <c r="J64" i="2"/>
  <c r="F41" i="2"/>
  <c r="G41" i="2"/>
  <c r="H41" i="2"/>
  <c r="I41" i="2"/>
  <c r="J41" i="2"/>
  <c r="G38" i="2"/>
  <c r="H38" i="2"/>
  <c r="I38" i="2"/>
  <c r="J38" i="2"/>
  <c r="AG19" i="2"/>
  <c r="AH19" i="2"/>
  <c r="AI19" i="2"/>
  <c r="AJ19" i="2"/>
  <c r="AF19" i="2"/>
  <c r="AG16" i="2"/>
  <c r="AH16" i="2"/>
  <c r="AI16" i="2"/>
  <c r="AJ16" i="2"/>
  <c r="AF16" i="2"/>
  <c r="L16" i="2"/>
  <c r="M16" i="2"/>
  <c r="N16" i="2"/>
  <c r="O16" i="2"/>
  <c r="P16" i="2"/>
  <c r="Q16" i="2"/>
  <c r="R16" i="2"/>
  <c r="S16" i="2"/>
  <c r="T16" i="2"/>
  <c r="U16" i="2"/>
  <c r="V16" i="2"/>
  <c r="W16" i="2"/>
  <c r="X16" i="2"/>
  <c r="Y16" i="2"/>
  <c r="Z16" i="2"/>
  <c r="AA16" i="2"/>
  <c r="AB16" i="2"/>
  <c r="AC16" i="2"/>
  <c r="AD16" i="2"/>
  <c r="AE16" i="2"/>
  <c r="K16" i="2"/>
  <c r="AG23" i="2"/>
  <c r="AG24" i="2" s="1"/>
  <c r="AH23" i="2"/>
  <c r="AH24" i="2" s="1"/>
  <c r="AI23" i="2"/>
  <c r="AI24" i="2" s="1"/>
  <c r="AJ23" i="2"/>
  <c r="AJ24" i="2" s="1"/>
  <c r="AF23" i="2"/>
  <c r="AG27" i="2"/>
  <c r="AG28" i="2" s="1"/>
  <c r="AH27" i="2"/>
  <c r="AI28" i="2" s="1"/>
  <c r="AI27" i="2"/>
  <c r="AJ27" i="2"/>
  <c r="AJ28" i="2"/>
  <c r="AF27" i="2"/>
  <c r="AG31" i="2"/>
  <c r="AH31" i="2"/>
  <c r="AI31" i="2"/>
  <c r="AJ31" i="2"/>
  <c r="AF31" i="2"/>
  <c r="Z33" i="2"/>
  <c r="U33" i="2"/>
  <c r="K33" i="2"/>
  <c r="Z29" i="2"/>
  <c r="U29" i="2"/>
  <c r="K29" i="2"/>
  <c r="F33" i="2"/>
  <c r="F29" i="2"/>
  <c r="AG5" i="2"/>
  <c r="AH5" i="2"/>
  <c r="AI5" i="2"/>
  <c r="AJ5" i="2"/>
  <c r="AF5" i="2"/>
  <c r="AG9" i="2"/>
  <c r="AH9" i="2"/>
  <c r="AI9" i="2"/>
  <c r="AI10" i="2" s="1"/>
  <c r="AJ9" i="2"/>
  <c r="AJ10" i="2" s="1"/>
  <c r="AF9" i="2"/>
  <c r="AA11" i="2"/>
  <c r="AB11" i="2"/>
  <c r="AC11" i="2"/>
  <c r="AA7" i="2"/>
  <c r="AB7" i="2"/>
  <c r="AC7" i="2"/>
  <c r="AE99" i="2"/>
  <c r="AF99" i="2"/>
  <c r="AG99" i="2"/>
  <c r="AH99" i="2"/>
  <c r="AI99" i="2"/>
  <c r="AJ99" i="2"/>
  <c r="Z99" i="2"/>
  <c r="U99" i="2"/>
  <c r="P99" i="2"/>
  <c r="AE95" i="2"/>
  <c r="Z95" i="2"/>
  <c r="U95" i="2"/>
  <c r="P95" i="2"/>
  <c r="K95" i="2"/>
  <c r="AJ91" i="2"/>
  <c r="AI91" i="2"/>
  <c r="AH91" i="2"/>
  <c r="AG91" i="2"/>
  <c r="AF91" i="2"/>
  <c r="R91" i="2"/>
  <c r="S91" i="2"/>
  <c r="T91" i="2"/>
  <c r="U91" i="2"/>
  <c r="V91" i="2"/>
  <c r="W91" i="2"/>
  <c r="X91" i="2"/>
  <c r="Y91" i="2"/>
  <c r="Z91" i="2"/>
  <c r="AA91" i="2"/>
  <c r="AB91" i="2"/>
  <c r="AC91" i="2"/>
  <c r="AD91" i="2"/>
  <c r="AE91" i="2"/>
  <c r="Q91" i="2"/>
  <c r="AH90" i="2"/>
  <c r="AI90" i="2"/>
  <c r="AJ90" i="2"/>
  <c r="AG90" i="2"/>
  <c r="AF90" i="2"/>
  <c r="M90" i="2"/>
  <c r="N90" i="2"/>
  <c r="O90" i="2"/>
  <c r="P90" i="2"/>
  <c r="Q90" i="2"/>
  <c r="R90" i="2"/>
  <c r="S90" i="2"/>
  <c r="T90" i="2"/>
  <c r="U90" i="2"/>
  <c r="V90" i="2"/>
  <c r="W90" i="2"/>
  <c r="X90" i="2"/>
  <c r="Y90" i="2"/>
  <c r="Z90" i="2"/>
  <c r="AA90" i="2"/>
  <c r="AB90" i="2"/>
  <c r="AC90" i="2"/>
  <c r="AD90" i="2"/>
  <c r="AE90" i="2"/>
  <c r="L90" i="2"/>
  <c r="AG89" i="2"/>
  <c r="AH89" i="2"/>
  <c r="AI89" i="2"/>
  <c r="AJ89" i="2"/>
  <c r="AF89" i="2"/>
  <c r="H89" i="2"/>
  <c r="I89" i="2"/>
  <c r="J89" i="2"/>
  <c r="K89" i="2"/>
  <c r="L89" i="2"/>
  <c r="M89" i="2"/>
  <c r="N89" i="2"/>
  <c r="O89" i="2"/>
  <c r="P89" i="2"/>
  <c r="Q89" i="2"/>
  <c r="R89" i="2"/>
  <c r="S89" i="2"/>
  <c r="T89" i="2"/>
  <c r="U89" i="2"/>
  <c r="V89" i="2"/>
  <c r="W89" i="2"/>
  <c r="X89" i="2"/>
  <c r="Y89" i="2"/>
  <c r="Z89" i="2"/>
  <c r="AA89" i="2"/>
  <c r="AB89" i="2"/>
  <c r="AC89" i="2"/>
  <c r="AD89" i="2"/>
  <c r="AE89" i="2"/>
  <c r="G89" i="2"/>
  <c r="AH28" i="2" l="1"/>
  <c r="AG10" i="2"/>
  <c r="AH10" i="2"/>
  <c r="AF18" i="2"/>
  <c r="AG136" i="2"/>
  <c r="AE140" i="2"/>
  <c r="AF15" i="2"/>
  <c r="AF17" i="2"/>
  <c r="AH136" i="2"/>
  <c r="AI136" i="2"/>
  <c r="AJ136" i="2"/>
  <c r="AF136" i="2"/>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49" i="20"/>
  <c r="D150" i="20"/>
  <c r="D151" i="20"/>
  <c r="D152" i="20"/>
  <c r="D153" i="20"/>
  <c r="D154" i="20"/>
  <c r="D155" i="20"/>
  <c r="D156" i="20"/>
  <c r="D157" i="20"/>
  <c r="D158" i="20"/>
  <c r="D159" i="20"/>
  <c r="D160" i="20"/>
  <c r="D161" i="20"/>
  <c r="D162" i="20"/>
  <c r="D163" i="20"/>
  <c r="D164" i="20"/>
  <c r="D165" i="20"/>
  <c r="D166" i="20"/>
  <c r="D167" i="20"/>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204" i="20"/>
  <c r="D205" i="20"/>
  <c r="D206" i="20"/>
  <c r="D207" i="20"/>
  <c r="D208" i="20"/>
  <c r="D209" i="20"/>
  <c r="D210" i="20"/>
  <c r="D211" i="20"/>
  <c r="D212" i="20"/>
  <c r="D213" i="20"/>
  <c r="D214" i="20"/>
  <c r="D215" i="20"/>
  <c r="D216" i="20"/>
  <c r="D217" i="20"/>
  <c r="D218" i="20"/>
  <c r="D219" i="20"/>
  <c r="D220" i="20"/>
  <c r="D221" i="20"/>
  <c r="D222" i="20"/>
  <c r="D223" i="20"/>
  <c r="D224" i="20"/>
  <c r="D225" i="20"/>
  <c r="D226" i="20"/>
  <c r="D227" i="20"/>
  <c r="D228" i="20"/>
  <c r="D229" i="20"/>
  <c r="D230" i="20"/>
  <c r="D231" i="20"/>
  <c r="D232" i="20"/>
  <c r="D233" i="20"/>
  <c r="D234" i="20"/>
  <c r="D235" i="20"/>
  <c r="D236" i="20"/>
  <c r="D237" i="20"/>
  <c r="D238" i="20"/>
  <c r="D239" i="20"/>
  <c r="D240" i="20"/>
  <c r="D241" i="20"/>
  <c r="D242" i="20"/>
  <c r="D243" i="20"/>
  <c r="D244" i="20"/>
  <c r="D245" i="20"/>
  <c r="D246" i="20"/>
  <c r="D247" i="20"/>
  <c r="D248" i="20"/>
  <c r="D249" i="20"/>
  <c r="D250" i="20"/>
  <c r="D251" i="20"/>
  <c r="D252" i="20"/>
  <c r="D253" i="20"/>
  <c r="D254" i="20"/>
  <c r="D255" i="20"/>
  <c r="D256" i="20"/>
  <c r="D257" i="20"/>
  <c r="D258" i="20"/>
  <c r="D259" i="20"/>
  <c r="D260" i="20"/>
  <c r="D261" i="20"/>
  <c r="D262" i="20"/>
  <c r="D263" i="20"/>
  <c r="D264" i="20"/>
  <c r="D265" i="20"/>
  <c r="D266" i="20"/>
  <c r="D267" i="20"/>
  <c r="D268" i="20"/>
  <c r="D269" i="20"/>
  <c r="D270" i="20"/>
  <c r="D271" i="20"/>
  <c r="D272" i="20"/>
  <c r="D273" i="20"/>
  <c r="D274" i="20"/>
  <c r="D275" i="20"/>
  <c r="D276" i="20"/>
  <c r="D277" i="20"/>
  <c r="D278" i="20"/>
  <c r="D279" i="20"/>
  <c r="D280" i="20"/>
  <c r="D281" i="20"/>
  <c r="D282" i="20"/>
  <c r="D283" i="20"/>
  <c r="D284" i="20"/>
  <c r="D285" i="20"/>
  <c r="D286" i="20"/>
  <c r="D287" i="20"/>
  <c r="D288" i="20"/>
  <c r="D289" i="20"/>
  <c r="D290" i="20"/>
  <c r="D291" i="20"/>
  <c r="D292" i="20"/>
  <c r="D293" i="20"/>
  <c r="D294" i="20"/>
  <c r="D295" i="20"/>
  <c r="D296" i="20"/>
  <c r="D297" i="20"/>
  <c r="D298" i="20"/>
  <c r="D299" i="20"/>
  <c r="D300" i="20"/>
  <c r="D301" i="20"/>
  <c r="D302" i="20"/>
  <c r="D303" i="20"/>
  <c r="D304" i="20"/>
  <c r="D305" i="20"/>
  <c r="D306" i="20"/>
  <c r="D307" i="20"/>
  <c r="D308" i="20"/>
  <c r="D309" i="20"/>
  <c r="D310" i="20"/>
  <c r="D311" i="20"/>
  <c r="D312" i="20"/>
  <c r="D313" i="20"/>
  <c r="D314" i="20"/>
  <c r="D315" i="20"/>
  <c r="D316" i="20"/>
  <c r="D317" i="20"/>
  <c r="D318" i="20"/>
  <c r="D319" i="20"/>
  <c r="D320" i="20"/>
  <c r="D321" i="20"/>
  <c r="D322" i="20"/>
  <c r="D323" i="20"/>
  <c r="D324" i="20"/>
  <c r="D325" i="20"/>
  <c r="D326" i="20"/>
  <c r="D327" i="20"/>
  <c r="D328" i="20"/>
  <c r="D329" i="20"/>
  <c r="D330" i="20"/>
  <c r="D331" i="20"/>
  <c r="D332" i="20"/>
  <c r="D333" i="20"/>
  <c r="D334" i="20"/>
  <c r="D335" i="20"/>
  <c r="D336" i="20"/>
  <c r="D337" i="20"/>
  <c r="D338" i="20"/>
  <c r="D339" i="20"/>
  <c r="D340" i="20"/>
  <c r="D341" i="20"/>
  <c r="D342" i="20"/>
  <c r="D343" i="20"/>
  <c r="D344" i="20"/>
  <c r="D345" i="20"/>
  <c r="D346" i="20"/>
  <c r="D347" i="20"/>
  <c r="D348" i="20"/>
  <c r="D349" i="20"/>
  <c r="D350" i="20"/>
  <c r="D351" i="20"/>
  <c r="D352" i="20"/>
  <c r="D353" i="20"/>
  <c r="D354" i="20"/>
  <c r="D355" i="20"/>
  <c r="D356" i="20"/>
  <c r="D357" i="20"/>
  <c r="D358" i="20"/>
  <c r="D359" i="20"/>
  <c r="D360" i="20"/>
  <c r="D361" i="20"/>
  <c r="D362" i="20"/>
  <c r="D363" i="20"/>
  <c r="D364" i="20"/>
  <c r="D365" i="20"/>
  <c r="D366" i="20"/>
  <c r="D367" i="20"/>
  <c r="D368" i="20"/>
  <c r="D369" i="20"/>
  <c r="D370" i="20"/>
  <c r="D371" i="20"/>
  <c r="D372" i="20"/>
  <c r="D373" i="20"/>
  <c r="D374" i="20"/>
  <c r="D375" i="20"/>
  <c r="D376" i="20"/>
  <c r="D377" i="20"/>
  <c r="D378" i="20"/>
  <c r="D379" i="20"/>
  <c r="D380" i="20"/>
  <c r="D381" i="20"/>
  <c r="D382" i="20"/>
  <c r="D383" i="20"/>
  <c r="D384" i="20"/>
  <c r="D385" i="20"/>
  <c r="D386" i="20"/>
  <c r="D387" i="20"/>
  <c r="D388" i="20"/>
  <c r="D389" i="20"/>
  <c r="D390" i="20"/>
  <c r="D391" i="20"/>
  <c r="D392" i="20"/>
  <c r="D393" i="20"/>
  <c r="D394" i="20"/>
  <c r="D395" i="20"/>
  <c r="D396" i="20"/>
  <c r="D397" i="20"/>
  <c r="D398" i="20"/>
  <c r="D399" i="20"/>
  <c r="D400" i="20"/>
  <c r="D401" i="20"/>
  <c r="D402" i="20"/>
  <c r="D403" i="20"/>
  <c r="D404" i="20"/>
  <c r="D405" i="20"/>
  <c r="D406" i="20"/>
  <c r="D407" i="20"/>
  <c r="D408" i="20"/>
  <c r="D409" i="20"/>
  <c r="D410" i="20"/>
  <c r="D411" i="20"/>
  <c r="D412" i="20"/>
  <c r="D413" i="20"/>
  <c r="D414" i="20"/>
  <c r="D415" i="20"/>
  <c r="D416" i="20"/>
  <c r="D417" i="20"/>
  <c r="D418" i="20"/>
  <c r="D419" i="20"/>
  <c r="D420" i="20"/>
  <c r="D421" i="20"/>
  <c r="D422" i="20"/>
  <c r="D423" i="20"/>
  <c r="D424" i="20"/>
  <c r="D425" i="20"/>
  <c r="D426" i="20"/>
  <c r="D427" i="20"/>
  <c r="D428" i="20"/>
  <c r="D429" i="20"/>
  <c r="D430" i="20"/>
  <c r="D431" i="20"/>
  <c r="D432" i="20"/>
  <c r="D433" i="20"/>
  <c r="D434" i="20"/>
  <c r="D435" i="20"/>
  <c r="D436" i="20"/>
  <c r="D437" i="20"/>
  <c r="D438" i="20"/>
  <c r="D439" i="20"/>
  <c r="D440" i="20"/>
  <c r="D441" i="20"/>
  <c r="D442" i="20"/>
  <c r="D443" i="20"/>
  <c r="D444" i="20"/>
  <c r="D445" i="20"/>
  <c r="D446" i="20"/>
  <c r="D447" i="20"/>
  <c r="D448" i="20"/>
  <c r="D449" i="20"/>
  <c r="D450" i="20"/>
  <c r="D451" i="20"/>
  <c r="D452" i="20"/>
  <c r="D453" i="20"/>
  <c r="D454" i="20"/>
  <c r="D455" i="20"/>
  <c r="D456" i="20"/>
  <c r="D457" i="20"/>
  <c r="D458" i="20"/>
  <c r="D459" i="20"/>
  <c r="D460" i="20"/>
  <c r="D461" i="20"/>
  <c r="D462" i="20"/>
  <c r="D463" i="20"/>
  <c r="D464" i="20"/>
  <c r="D465" i="20"/>
  <c r="D466" i="20"/>
  <c r="D467" i="20"/>
  <c r="D468" i="20"/>
  <c r="D469" i="20"/>
  <c r="D470" i="20"/>
  <c r="D471" i="20"/>
  <c r="D472" i="20"/>
  <c r="D473" i="20"/>
  <c r="D474" i="20"/>
  <c r="D475" i="20"/>
  <c r="D476" i="20"/>
  <c r="D477" i="20"/>
  <c r="D478" i="20"/>
  <c r="D479" i="20"/>
  <c r="D480" i="20"/>
  <c r="D481" i="20"/>
  <c r="D482" i="20"/>
  <c r="D483" i="20"/>
  <c r="D484" i="20"/>
  <c r="D485" i="20"/>
  <c r="D486" i="20"/>
  <c r="D487" i="20"/>
  <c r="D488" i="20"/>
  <c r="D489" i="20"/>
  <c r="D490" i="20"/>
  <c r="D491" i="20"/>
  <c r="D492" i="20"/>
  <c r="D493" i="20"/>
  <c r="D494" i="20"/>
  <c r="D495" i="20"/>
  <c r="D496" i="20"/>
  <c r="D497" i="20"/>
  <c r="D498" i="20"/>
  <c r="D499" i="20"/>
  <c r="D500" i="20"/>
  <c r="D501" i="20"/>
  <c r="D502" i="20"/>
  <c r="D503" i="20"/>
  <c r="D504" i="20"/>
  <c r="D505" i="20"/>
  <c r="D506" i="20"/>
  <c r="D507" i="20"/>
  <c r="D508" i="20"/>
  <c r="D509" i="20"/>
  <c r="D510" i="20"/>
  <c r="D511" i="20"/>
  <c r="D512" i="20"/>
  <c r="D513" i="20"/>
  <c r="D514" i="20"/>
  <c r="D515" i="20"/>
  <c r="D516" i="20"/>
  <c r="D517" i="20"/>
  <c r="D518" i="20"/>
  <c r="D519" i="20"/>
  <c r="D520" i="20"/>
  <c r="D521" i="20"/>
  <c r="D522" i="20"/>
  <c r="D523" i="20"/>
  <c r="D524" i="20"/>
  <c r="D525" i="20"/>
  <c r="D526" i="20"/>
  <c r="D527" i="20"/>
  <c r="D528" i="20"/>
  <c r="D529" i="20"/>
  <c r="D530" i="20"/>
  <c r="D531" i="20"/>
  <c r="D532" i="20"/>
  <c r="D533" i="20"/>
  <c r="D534" i="20"/>
  <c r="D535" i="20"/>
  <c r="D536" i="20"/>
  <c r="D537" i="20"/>
  <c r="D538" i="20"/>
  <c r="D539" i="20"/>
  <c r="D540" i="20"/>
  <c r="D541" i="20"/>
  <c r="D542" i="20"/>
  <c r="D543" i="20"/>
  <c r="D544" i="20"/>
  <c r="D545" i="20"/>
  <c r="D546" i="20"/>
  <c r="D547" i="20"/>
  <c r="D548" i="20"/>
  <c r="D549" i="20"/>
  <c r="D550" i="20"/>
  <c r="D551" i="20"/>
  <c r="D552" i="20"/>
  <c r="D553" i="20"/>
  <c r="D554" i="20"/>
  <c r="D555" i="20"/>
  <c r="D556" i="20"/>
  <c r="D557" i="20"/>
  <c r="D558" i="20"/>
  <c r="D559" i="20"/>
  <c r="D560" i="20"/>
  <c r="D561" i="20"/>
  <c r="D562" i="20"/>
  <c r="D563" i="20"/>
  <c r="D564" i="20"/>
  <c r="D565" i="20"/>
  <c r="D566" i="20"/>
  <c r="D567" i="20"/>
  <c r="D568" i="20"/>
  <c r="D569" i="20"/>
  <c r="D570" i="20"/>
  <c r="D571" i="20"/>
  <c r="D572" i="20"/>
  <c r="D573" i="20"/>
  <c r="D574" i="20"/>
  <c r="D575" i="20"/>
  <c r="D576" i="20"/>
  <c r="D577" i="20"/>
  <c r="D578" i="20"/>
  <c r="D579" i="20"/>
  <c r="D580" i="20"/>
  <c r="D581" i="20"/>
  <c r="D582" i="20"/>
  <c r="D583" i="20"/>
  <c r="D584" i="20"/>
  <c r="D585" i="20"/>
  <c r="D586" i="20"/>
  <c r="D587" i="20"/>
  <c r="D588" i="20"/>
  <c r="D589" i="20"/>
  <c r="D590" i="20"/>
  <c r="D591" i="20"/>
  <c r="D592" i="20"/>
  <c r="D593" i="20"/>
  <c r="D594" i="20"/>
  <c r="D595" i="20"/>
  <c r="D596" i="20"/>
  <c r="D597" i="20"/>
  <c r="D598" i="20"/>
  <c r="D599" i="20"/>
  <c r="D600" i="20"/>
  <c r="D601" i="20"/>
  <c r="D602" i="20"/>
  <c r="D603" i="20"/>
  <c r="D604" i="20"/>
  <c r="D605" i="20"/>
  <c r="D606" i="20"/>
  <c r="D607" i="20"/>
  <c r="D608" i="20"/>
  <c r="D609" i="20"/>
  <c r="D610" i="20"/>
  <c r="D611" i="20"/>
  <c r="D612" i="20"/>
  <c r="D613" i="20"/>
  <c r="D614" i="20"/>
  <c r="D615" i="20"/>
  <c r="D616" i="20"/>
  <c r="D617" i="20"/>
  <c r="D618" i="20"/>
  <c r="D619" i="20"/>
  <c r="D620" i="20"/>
  <c r="D621" i="20"/>
  <c r="D622" i="20"/>
  <c r="D623" i="20"/>
  <c r="D624" i="20"/>
  <c r="D625" i="20"/>
  <c r="D626" i="20"/>
  <c r="D627" i="20"/>
  <c r="D628" i="20"/>
  <c r="D629" i="20"/>
  <c r="D630" i="20"/>
  <c r="D631" i="20"/>
  <c r="D632" i="20"/>
  <c r="D633" i="20"/>
  <c r="D634" i="20"/>
  <c r="D635" i="20"/>
  <c r="D636" i="20"/>
  <c r="D637" i="20"/>
  <c r="D638" i="20"/>
  <c r="D639" i="20"/>
  <c r="D640" i="20"/>
  <c r="D641" i="20"/>
  <c r="D642" i="20"/>
  <c r="D643" i="20"/>
  <c r="D644" i="20"/>
  <c r="D645" i="20"/>
  <c r="D646" i="20"/>
  <c r="D647" i="20"/>
  <c r="D648" i="20"/>
  <c r="D649" i="20"/>
  <c r="D650" i="20"/>
  <c r="D651" i="20"/>
  <c r="D652" i="20"/>
  <c r="D653" i="20"/>
  <c r="D654" i="20"/>
  <c r="D655" i="20"/>
  <c r="D656" i="20"/>
  <c r="D657" i="20"/>
  <c r="D658" i="20"/>
  <c r="D659" i="20"/>
  <c r="D660" i="20"/>
  <c r="D661" i="20"/>
  <c r="D662" i="20"/>
  <c r="D663" i="20"/>
  <c r="D664" i="20"/>
  <c r="D665" i="20"/>
  <c r="D666" i="20"/>
  <c r="D667" i="20"/>
  <c r="D668" i="20"/>
  <c r="D669" i="20"/>
  <c r="D670" i="20"/>
  <c r="D671" i="20"/>
  <c r="D672" i="20"/>
  <c r="D673" i="20"/>
  <c r="D674" i="20"/>
  <c r="D675" i="20"/>
  <c r="D676" i="20"/>
  <c r="D677" i="20"/>
  <c r="D678" i="20"/>
  <c r="D679" i="20"/>
  <c r="D680" i="20"/>
  <c r="D681" i="20"/>
  <c r="D682" i="20"/>
  <c r="D683" i="20"/>
  <c r="D684" i="20"/>
  <c r="D685" i="20"/>
  <c r="D686" i="20"/>
  <c r="D687" i="20"/>
  <c r="D688" i="20"/>
  <c r="D689" i="20"/>
  <c r="D690" i="20"/>
  <c r="D691" i="20"/>
  <c r="D692" i="20"/>
  <c r="D693" i="20"/>
  <c r="D694" i="20"/>
  <c r="D695" i="20"/>
  <c r="D696" i="20"/>
  <c r="D697" i="20"/>
  <c r="D698" i="20"/>
  <c r="D699" i="20"/>
  <c r="D700" i="20"/>
  <c r="D701" i="20"/>
  <c r="D702" i="20"/>
  <c r="D703" i="20"/>
  <c r="D704" i="20"/>
  <c r="D705" i="20"/>
  <c r="D706" i="20"/>
  <c r="D707" i="20"/>
  <c r="D708" i="20"/>
  <c r="D709" i="20"/>
  <c r="D710" i="20"/>
  <c r="D711" i="20"/>
  <c r="D712" i="20"/>
  <c r="D713" i="20"/>
  <c r="D714" i="20"/>
  <c r="D715" i="20"/>
  <c r="D716" i="20"/>
  <c r="D717" i="20"/>
  <c r="D718" i="20"/>
  <c r="D719" i="20"/>
  <c r="D720" i="20"/>
  <c r="D721" i="20"/>
  <c r="D722" i="20"/>
  <c r="D723" i="20"/>
  <c r="D724" i="20"/>
  <c r="D725" i="20"/>
  <c r="D726" i="20"/>
  <c r="D727" i="20"/>
  <c r="D728" i="20"/>
  <c r="D729" i="20"/>
  <c r="D730" i="20"/>
  <c r="D731" i="20"/>
  <c r="D732" i="20"/>
  <c r="D733" i="20"/>
  <c r="D734" i="20"/>
  <c r="D735" i="20"/>
  <c r="D736" i="20"/>
  <c r="D737" i="20"/>
  <c r="D738" i="20"/>
  <c r="D739" i="20"/>
  <c r="D740" i="20"/>
  <c r="D741" i="20"/>
  <c r="D742" i="20"/>
  <c r="D743" i="20"/>
  <c r="D744" i="20"/>
  <c r="D745" i="20"/>
  <c r="D746" i="20"/>
  <c r="D747" i="20"/>
  <c r="D748" i="20"/>
  <c r="D749" i="20"/>
  <c r="D750" i="20"/>
  <c r="D751" i="20"/>
  <c r="D752" i="20"/>
  <c r="D753" i="20"/>
  <c r="D754" i="20"/>
  <c r="D755" i="20"/>
  <c r="D756" i="20"/>
  <c r="D757" i="20"/>
  <c r="D758" i="20"/>
  <c r="D759" i="20"/>
  <c r="D760" i="20"/>
  <c r="D761" i="20"/>
  <c r="D762" i="20"/>
  <c r="D763" i="20"/>
  <c r="D764" i="20"/>
  <c r="D765" i="20"/>
  <c r="D766" i="20"/>
  <c r="D767" i="20"/>
  <c r="D768" i="20"/>
  <c r="D769" i="20"/>
  <c r="D770" i="20"/>
  <c r="D771" i="20"/>
  <c r="D772" i="20"/>
  <c r="D773" i="20"/>
  <c r="D774" i="20"/>
  <c r="D775" i="20"/>
  <c r="D776" i="20"/>
  <c r="D777" i="20"/>
  <c r="D778" i="20"/>
  <c r="D779" i="20"/>
  <c r="D780" i="20"/>
  <c r="D781" i="20"/>
  <c r="D782" i="20"/>
  <c r="D783" i="20"/>
  <c r="D784" i="20"/>
  <c r="D785" i="20"/>
  <c r="D786" i="20"/>
  <c r="D787" i="20"/>
  <c r="D788" i="20"/>
  <c r="D789" i="20"/>
  <c r="D790" i="20"/>
  <c r="D791" i="20"/>
  <c r="D792" i="20"/>
  <c r="D793" i="20"/>
  <c r="D794" i="20"/>
  <c r="D795" i="20"/>
  <c r="D796" i="20"/>
  <c r="D797" i="20"/>
  <c r="D798" i="20"/>
  <c r="D799" i="20"/>
  <c r="D800" i="20"/>
  <c r="D801" i="20"/>
  <c r="D802" i="20"/>
  <c r="D803" i="20"/>
  <c r="D804" i="20"/>
  <c r="D805" i="20"/>
  <c r="D806" i="20"/>
  <c r="D807" i="20"/>
  <c r="D808" i="20"/>
  <c r="D809" i="20"/>
  <c r="D810" i="20"/>
  <c r="D811" i="20"/>
  <c r="D812" i="20"/>
  <c r="D813" i="20"/>
  <c r="D814" i="20"/>
  <c r="D815" i="20"/>
  <c r="D816" i="20"/>
  <c r="D817" i="20"/>
  <c r="D818" i="20"/>
  <c r="D819" i="20"/>
  <c r="D820" i="20"/>
  <c r="D821" i="20"/>
  <c r="D822" i="20"/>
  <c r="D823" i="20"/>
  <c r="D824" i="20"/>
  <c r="D825" i="20"/>
  <c r="D826" i="20"/>
  <c r="D827" i="20"/>
  <c r="D828" i="20"/>
  <c r="D829" i="20"/>
  <c r="D830" i="20"/>
  <c r="D831" i="20"/>
  <c r="D832" i="20"/>
  <c r="D833" i="20"/>
  <c r="D834" i="20"/>
  <c r="D835" i="20"/>
  <c r="D836" i="20"/>
  <c r="D837" i="20"/>
  <c r="D838" i="20"/>
  <c r="D839" i="20"/>
  <c r="D840" i="20"/>
  <c r="D841" i="20"/>
  <c r="D842" i="20"/>
  <c r="D843" i="20"/>
  <c r="D844" i="20"/>
  <c r="D845" i="20"/>
  <c r="D846" i="20"/>
  <c r="D847" i="20"/>
  <c r="D848" i="20"/>
  <c r="D849" i="20"/>
  <c r="D850" i="20"/>
  <c r="D851" i="20"/>
  <c r="D852" i="20"/>
  <c r="D853" i="20"/>
  <c r="D854" i="20"/>
  <c r="D855" i="20"/>
  <c r="D856" i="20"/>
  <c r="D857" i="20"/>
  <c r="D858" i="20"/>
  <c r="D859" i="20"/>
  <c r="D860" i="20"/>
  <c r="D861" i="20"/>
  <c r="D862" i="20"/>
  <c r="D863" i="20"/>
  <c r="D864" i="20"/>
  <c r="D865" i="20"/>
  <c r="D866" i="20"/>
  <c r="D867" i="20"/>
  <c r="D868" i="20"/>
  <c r="D869" i="20"/>
  <c r="D870" i="20"/>
  <c r="D871" i="20"/>
  <c r="D872" i="20"/>
  <c r="D873" i="20"/>
  <c r="D874" i="20"/>
  <c r="D875" i="20"/>
  <c r="D876" i="20"/>
  <c r="D877" i="20"/>
  <c r="D878" i="20"/>
  <c r="D879" i="20"/>
  <c r="D880" i="20"/>
  <c r="D881" i="20"/>
  <c r="D882" i="20"/>
  <c r="D883" i="20"/>
  <c r="D884" i="20"/>
  <c r="D885" i="20"/>
  <c r="D886" i="20"/>
  <c r="D887" i="20"/>
  <c r="D888" i="20"/>
  <c r="D889" i="20"/>
  <c r="D890" i="20"/>
  <c r="D891" i="20"/>
  <c r="D892" i="20"/>
  <c r="D893" i="20"/>
  <c r="D894" i="20"/>
  <c r="D895" i="20"/>
  <c r="D896" i="20"/>
  <c r="D897" i="20"/>
  <c r="D898" i="20"/>
  <c r="D899" i="20"/>
  <c r="D900" i="20"/>
  <c r="D901" i="20"/>
  <c r="D902" i="20"/>
  <c r="D903" i="20"/>
  <c r="D904" i="20"/>
  <c r="D905" i="20"/>
  <c r="D906" i="20"/>
  <c r="D907" i="20"/>
  <c r="D908" i="20"/>
  <c r="D909" i="20"/>
  <c r="D910" i="20"/>
  <c r="D911" i="20"/>
  <c r="D912" i="20"/>
  <c r="D913" i="20"/>
  <c r="D914" i="20"/>
  <c r="D915" i="20"/>
  <c r="D916" i="20"/>
  <c r="D917" i="20"/>
  <c r="D918" i="20"/>
  <c r="D919" i="20"/>
  <c r="D920" i="20"/>
  <c r="D921" i="20"/>
  <c r="D922" i="20"/>
  <c r="D923" i="20"/>
  <c r="D924" i="20"/>
  <c r="D925" i="20"/>
  <c r="D926" i="20"/>
  <c r="D927" i="20"/>
  <c r="D928" i="20"/>
  <c r="D929" i="20"/>
  <c r="D930" i="20"/>
  <c r="D931" i="20"/>
  <c r="D932" i="20"/>
  <c r="D933" i="20"/>
  <c r="D934" i="20"/>
  <c r="D935" i="20"/>
  <c r="D936" i="20"/>
  <c r="D937" i="20"/>
  <c r="D938" i="20"/>
  <c r="D939" i="20"/>
  <c r="D940" i="20"/>
  <c r="D941" i="20"/>
  <c r="D942" i="20"/>
  <c r="D943" i="20"/>
  <c r="D944" i="20"/>
  <c r="D945" i="20"/>
  <c r="D946" i="20"/>
  <c r="D947" i="20"/>
  <c r="D948" i="20"/>
  <c r="D949" i="20"/>
  <c r="D950" i="20"/>
  <c r="D951" i="20"/>
  <c r="D952" i="20"/>
  <c r="D953" i="20"/>
  <c r="D954" i="20"/>
  <c r="D955" i="20"/>
  <c r="D956" i="20"/>
  <c r="D957" i="20"/>
  <c r="D958" i="20"/>
  <c r="D959" i="20"/>
  <c r="D960" i="20"/>
  <c r="D961" i="20"/>
  <c r="D962" i="20"/>
  <c r="D963" i="20"/>
  <c r="D964" i="20"/>
  <c r="D965" i="20"/>
  <c r="D966" i="20"/>
  <c r="D967" i="20"/>
  <c r="D968" i="20"/>
  <c r="D969" i="20"/>
  <c r="D970" i="20"/>
  <c r="D971" i="20"/>
  <c r="D972" i="20"/>
  <c r="D973" i="20"/>
  <c r="D974" i="20"/>
  <c r="D975" i="20"/>
  <c r="D976" i="20"/>
  <c r="D977" i="20"/>
  <c r="D978" i="20"/>
  <c r="D979" i="20"/>
  <c r="D980" i="20"/>
  <c r="D981" i="20"/>
  <c r="D982" i="20"/>
  <c r="D983" i="20"/>
  <c r="D984" i="20"/>
  <c r="D985" i="20"/>
  <c r="D986" i="20"/>
  <c r="D987" i="20"/>
  <c r="D988" i="20"/>
  <c r="D989" i="20"/>
  <c r="D990" i="20"/>
  <c r="D991" i="20"/>
  <c r="D992" i="20"/>
  <c r="D993" i="20"/>
  <c r="D994" i="20"/>
  <c r="D995" i="20"/>
  <c r="D996" i="20"/>
  <c r="D997" i="20"/>
  <c r="D998" i="20"/>
  <c r="D999" i="20"/>
  <c r="D1000" i="20"/>
  <c r="D1001" i="20"/>
  <c r="D1002" i="20"/>
  <c r="D1003" i="20"/>
  <c r="D1004" i="20"/>
  <c r="D1005" i="20"/>
  <c r="D1006" i="20"/>
  <c r="D1007" i="20"/>
  <c r="D1008" i="20"/>
  <c r="D1009" i="20"/>
  <c r="D1010" i="20"/>
  <c r="D1011" i="20"/>
  <c r="D1012" i="20"/>
  <c r="D1013" i="20"/>
  <c r="D1014" i="20"/>
  <c r="D1015" i="20"/>
  <c r="D1016" i="20"/>
  <c r="D1017" i="20"/>
  <c r="D1018" i="20"/>
  <c r="D1019" i="20"/>
  <c r="D1020" i="20"/>
  <c r="D1021" i="20"/>
  <c r="D1022" i="20"/>
  <c r="D1023" i="20"/>
  <c r="D1024" i="20"/>
  <c r="D1025" i="20"/>
  <c r="D1026" i="20"/>
  <c r="D1027" i="20"/>
  <c r="D1028" i="20"/>
  <c r="D1029" i="20"/>
  <c r="D1030" i="20"/>
  <c r="D1031" i="20"/>
  <c r="D1032" i="20"/>
  <c r="D1033" i="20"/>
  <c r="D1034" i="20"/>
  <c r="D1035" i="20"/>
  <c r="D1036" i="20"/>
  <c r="D1037" i="20"/>
  <c r="D1038" i="20"/>
  <c r="D1039" i="20"/>
  <c r="D1040" i="20"/>
  <c r="D1041" i="20"/>
  <c r="D1042" i="20"/>
  <c r="D1043" i="20"/>
  <c r="D1044" i="20"/>
  <c r="D1045" i="20"/>
  <c r="D1046" i="20"/>
  <c r="D1047" i="20"/>
  <c r="D1048" i="20"/>
  <c r="D1049" i="20"/>
  <c r="D1050" i="20"/>
  <c r="D1051" i="20"/>
  <c r="D1052" i="20"/>
  <c r="D1053" i="20"/>
  <c r="D1054" i="20"/>
  <c r="D1055" i="20"/>
  <c r="D1056" i="20"/>
  <c r="D1057" i="20"/>
  <c r="D1058" i="20"/>
  <c r="D1059" i="20"/>
  <c r="D1060" i="20"/>
  <c r="D1061" i="20"/>
  <c r="D1062" i="20"/>
  <c r="D1063" i="20"/>
  <c r="D1064" i="20"/>
  <c r="D1065" i="20"/>
  <c r="D1066" i="20"/>
  <c r="D1067" i="20"/>
  <c r="D1068" i="20"/>
  <c r="D1069" i="20"/>
  <c r="D1070" i="20"/>
  <c r="D1071" i="20"/>
  <c r="D1072" i="20"/>
  <c r="D1073" i="20"/>
  <c r="D1074" i="20"/>
  <c r="D1075" i="20"/>
  <c r="D1076" i="20"/>
  <c r="D1077" i="20"/>
  <c r="D1078" i="20"/>
  <c r="D1079" i="20"/>
  <c r="D1080" i="20"/>
  <c r="D1081" i="20"/>
  <c r="D1082" i="20"/>
  <c r="D1083" i="20"/>
  <c r="D1084" i="20"/>
  <c r="D1085" i="20"/>
  <c r="D1086" i="20"/>
  <c r="D1087" i="20"/>
  <c r="D1088" i="20"/>
  <c r="D1089" i="20"/>
  <c r="D1090" i="20"/>
  <c r="D1091" i="20"/>
  <c r="D1092" i="20"/>
  <c r="D1093" i="20"/>
  <c r="D1094" i="20"/>
  <c r="D1095" i="20"/>
  <c r="D1096" i="20"/>
  <c r="D1097" i="20"/>
  <c r="D1098" i="20"/>
  <c r="D1099" i="20"/>
  <c r="D1100" i="20"/>
  <c r="D1101" i="20"/>
  <c r="D1102" i="20"/>
  <c r="D1103" i="20"/>
  <c r="D1104" i="20"/>
  <c r="D1105" i="20"/>
  <c r="D1106" i="20"/>
  <c r="D1107" i="20"/>
  <c r="D1108" i="20"/>
  <c r="D1109" i="20"/>
  <c r="D1110" i="20"/>
  <c r="D1111" i="20"/>
  <c r="D1112" i="20"/>
  <c r="D1113" i="20"/>
  <c r="D1114" i="20"/>
  <c r="D1115" i="20"/>
  <c r="D1116" i="20"/>
  <c r="D1117" i="20"/>
  <c r="D1118" i="20"/>
  <c r="D1119" i="20"/>
  <c r="D1120" i="20"/>
  <c r="D1121" i="20"/>
  <c r="D1122" i="20"/>
  <c r="D1123" i="20"/>
  <c r="D1124" i="20"/>
  <c r="D1125" i="20"/>
  <c r="D1126" i="20"/>
  <c r="D1127" i="20"/>
  <c r="D1128" i="20"/>
  <c r="D1129" i="20"/>
  <c r="D1130" i="20"/>
  <c r="D1131" i="20"/>
  <c r="D1132" i="20"/>
  <c r="D1133" i="20"/>
  <c r="D1134" i="20"/>
  <c r="D1135" i="20"/>
  <c r="D1136" i="20"/>
  <c r="D1137" i="20"/>
  <c r="D1138" i="20"/>
  <c r="D1139" i="20"/>
  <c r="D1140" i="20"/>
  <c r="D1141" i="20"/>
  <c r="D1142" i="20"/>
  <c r="D1143" i="20"/>
  <c r="D1144" i="20"/>
  <c r="D1145" i="20"/>
  <c r="D1146" i="20"/>
  <c r="D1147" i="20"/>
  <c r="D1148" i="20"/>
  <c r="D1149" i="20"/>
  <c r="D1150" i="20"/>
  <c r="D1151" i="20"/>
  <c r="D1152" i="20"/>
  <c r="D1153" i="20"/>
  <c r="D1154" i="20"/>
  <c r="D1155" i="20"/>
  <c r="D1156" i="20"/>
  <c r="D1157" i="20"/>
  <c r="D1158" i="20"/>
  <c r="D1159" i="20"/>
  <c r="D1160" i="20"/>
  <c r="D1161" i="20"/>
  <c r="D1162" i="20"/>
  <c r="D1163" i="20"/>
  <c r="D1164" i="20"/>
  <c r="D1165" i="20"/>
  <c r="D1166" i="20"/>
  <c r="D1167" i="20"/>
  <c r="D1168" i="20"/>
  <c r="D1169" i="20"/>
  <c r="D1170" i="20"/>
  <c r="D1171" i="20"/>
  <c r="D1172" i="20"/>
  <c r="D1173" i="20"/>
  <c r="D1174" i="20"/>
  <c r="D1175" i="20"/>
  <c r="D1176" i="20"/>
  <c r="D1177" i="20"/>
  <c r="D1178" i="20"/>
  <c r="D1179" i="20"/>
  <c r="D1180" i="20"/>
  <c r="D1181" i="20"/>
  <c r="D1182" i="20"/>
  <c r="D1183" i="20"/>
  <c r="D1184" i="20"/>
  <c r="D1185" i="20"/>
  <c r="D1186" i="20"/>
  <c r="D1187" i="20"/>
  <c r="D1188" i="20"/>
  <c r="D1189" i="20"/>
  <c r="D1190" i="20"/>
  <c r="D1191" i="20"/>
  <c r="D1192" i="20"/>
  <c r="D1193" i="20"/>
  <c r="D1194" i="20"/>
  <c r="D1195" i="20"/>
  <c r="D1196" i="20"/>
  <c r="D1197" i="20"/>
  <c r="D1198" i="20"/>
  <c r="D1199" i="20"/>
  <c r="D1200" i="20"/>
  <c r="D1201" i="20"/>
  <c r="D1202" i="20"/>
  <c r="D1203" i="20"/>
  <c r="D1204" i="20"/>
  <c r="D1205" i="20"/>
  <c r="D1206" i="20"/>
  <c r="D1207" i="20"/>
  <c r="D1208" i="20"/>
  <c r="D1209" i="20"/>
  <c r="D1210" i="20"/>
  <c r="D1211" i="20"/>
  <c r="D1212" i="20"/>
  <c r="D1213" i="20"/>
  <c r="D1214" i="20"/>
  <c r="D1215" i="20"/>
  <c r="D1216" i="20"/>
  <c r="D1217" i="20"/>
  <c r="D1218" i="20"/>
  <c r="D1219" i="20"/>
  <c r="D1220" i="20"/>
  <c r="D1221" i="20"/>
  <c r="D1222" i="20"/>
  <c r="D1223" i="20"/>
  <c r="D1224" i="20"/>
  <c r="D1225" i="20"/>
  <c r="D1226" i="20"/>
  <c r="D1227" i="20"/>
  <c r="D1228" i="20"/>
  <c r="D1229" i="20"/>
  <c r="D1230" i="20"/>
  <c r="D1231" i="20"/>
  <c r="D1232" i="20"/>
  <c r="D1233" i="20"/>
  <c r="D1234" i="20"/>
  <c r="D1235" i="20"/>
  <c r="D1236" i="20"/>
  <c r="D1237" i="20"/>
  <c r="D1238" i="20"/>
  <c r="D1239" i="20"/>
  <c r="D1240" i="20"/>
  <c r="D1241" i="20"/>
  <c r="D1242" i="20"/>
  <c r="D1243" i="20"/>
  <c r="D1244" i="20"/>
  <c r="D1245" i="20"/>
  <c r="D1246" i="20"/>
  <c r="D1247" i="20"/>
  <c r="D1248" i="20"/>
  <c r="D1249" i="20"/>
  <c r="D1250" i="20"/>
  <c r="D1251" i="20"/>
  <c r="D1252" i="20"/>
  <c r="D1253" i="20"/>
  <c r="D1254" i="20"/>
  <c r="D1255" i="20"/>
  <c r="C9" i="17"/>
  <c r="C8" i="17"/>
  <c r="AE126" i="2"/>
  <c r="AE127" i="2" s="1"/>
  <c r="B202"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G59" i="16"/>
  <c r="I59" i="16" s="1"/>
  <c r="AA4" i="17"/>
  <c r="K24" i="17"/>
  <c r="L18" i="17"/>
  <c r="M18" i="17"/>
  <c r="K17" i="17"/>
  <c r="K18" i="17" s="1"/>
  <c r="W163" i="2"/>
  <c r="X163" i="2"/>
  <c r="Y163" i="2"/>
  <c r="C163" i="2"/>
  <c r="D163" i="2"/>
  <c r="E163" i="2"/>
  <c r="B163" i="2"/>
  <c r="C6" i="17"/>
  <c r="D2" i="17" a="1"/>
  <c r="D2" i="17" s="1"/>
  <c r="BD7" i="10"/>
  <c r="BE7" i="10" s="1"/>
  <c r="B10" i="6"/>
  <c r="AZ8" i="10"/>
  <c r="BA8" i="10"/>
  <c r="B7" i="6"/>
  <c r="AE82" i="2"/>
  <c r="AG66" i="2"/>
  <c r="AG40" i="2"/>
  <c r="AH40" i="2" s="1"/>
  <c r="F163" i="2"/>
  <c r="F13" i="17" s="1"/>
  <c r="F23" i="17" s="1"/>
  <c r="M59" i="16"/>
  <c r="L59" i="16"/>
  <c r="N59" i="16" s="1"/>
  <c r="H59" i="16"/>
  <c r="J24" i="16"/>
  <c r="P27" i="16"/>
  <c r="Q27" i="16" s="1"/>
  <c r="K13" i="16"/>
  <c r="K14" i="16"/>
  <c r="K17" i="16"/>
  <c r="K18" i="16"/>
  <c r="K19" i="16"/>
  <c r="K20" i="16"/>
  <c r="K21" i="16"/>
  <c r="K22" i="16"/>
  <c r="G24" i="16"/>
  <c r="H27" i="16" s="1"/>
  <c r="K12" i="16"/>
  <c r="AC125" i="2"/>
  <c r="G163" i="2"/>
  <c r="H163" i="2"/>
  <c r="I163" i="2"/>
  <c r="J163" i="2"/>
  <c r="K163" i="2"/>
  <c r="G13" i="17" s="1"/>
  <c r="L163" i="2"/>
  <c r="M163" i="2"/>
  <c r="N163" i="2"/>
  <c r="O163" i="2"/>
  <c r="P163" i="2"/>
  <c r="H13" i="17" s="1"/>
  <c r="Q163" i="2"/>
  <c r="R163" i="2"/>
  <c r="S163" i="2"/>
  <c r="T163" i="2"/>
  <c r="U163" i="2"/>
  <c r="I13" i="17" s="1"/>
  <c r="I23" i="17" s="1"/>
  <c r="V163" i="2"/>
  <c r="Z163" i="2"/>
  <c r="J13" i="17" s="1"/>
  <c r="J23" i="17" s="1"/>
  <c r="AD61" i="2"/>
  <c r="AE61" i="2" s="1"/>
  <c r="AE68" i="2" s="1"/>
  <c r="AD35" i="2"/>
  <c r="AD13" i="2"/>
  <c r="AE13" i="2" s="1"/>
  <c r="U88" i="2"/>
  <c r="U43" i="2" s="1"/>
  <c r="Z88" i="2"/>
  <c r="Z86" i="2" s="1"/>
  <c r="P82" i="2"/>
  <c r="P84" i="2" s="1"/>
  <c r="P75" i="2"/>
  <c r="P72" i="2"/>
  <c r="P71" i="2"/>
  <c r="P62" i="2"/>
  <c r="P61" i="2"/>
  <c r="P39" i="2"/>
  <c r="P36" i="2"/>
  <c r="P35" i="2"/>
  <c r="P17" i="2"/>
  <c r="P14" i="2"/>
  <c r="P13" i="2"/>
  <c r="O84" i="2"/>
  <c r="K83" i="2"/>
  <c r="K82" i="2"/>
  <c r="K75" i="2"/>
  <c r="K76" i="2" s="1"/>
  <c r="K72" i="2"/>
  <c r="K65" i="2"/>
  <c r="K62" i="2"/>
  <c r="K17" i="2"/>
  <c r="K39" i="2"/>
  <c r="K36" i="2"/>
  <c r="K14" i="2"/>
  <c r="K61" i="2"/>
  <c r="K35" i="2"/>
  <c r="K13" i="2"/>
  <c r="F83" i="2"/>
  <c r="C73" i="2"/>
  <c r="D73" i="2"/>
  <c r="E73" i="2"/>
  <c r="G73" i="2"/>
  <c r="H73" i="2"/>
  <c r="I73" i="2"/>
  <c r="J73" i="2"/>
  <c r="L73" i="2"/>
  <c r="M73" i="2"/>
  <c r="N73" i="2"/>
  <c r="O73" i="2"/>
  <c r="Q73" i="2"/>
  <c r="R73" i="2"/>
  <c r="S73" i="2"/>
  <c r="F82" i="2"/>
  <c r="F75" i="2"/>
  <c r="F72" i="2"/>
  <c r="F71" i="2"/>
  <c r="F65" i="2"/>
  <c r="F62" i="2"/>
  <c r="F61" i="2"/>
  <c r="F39" i="2"/>
  <c r="F36" i="2"/>
  <c r="F35" i="2"/>
  <c r="F17" i="2"/>
  <c r="F14" i="2"/>
  <c r="F13" i="2"/>
  <c r="C88" i="2"/>
  <c r="D88" i="2"/>
  <c r="D86" i="2" s="1"/>
  <c r="E88" i="2"/>
  <c r="E69" i="2" s="1"/>
  <c r="G88" i="2"/>
  <c r="G43" i="2" s="1"/>
  <c r="H88" i="2"/>
  <c r="H43" i="2" s="1"/>
  <c r="I88" i="2"/>
  <c r="I21" i="2" s="1"/>
  <c r="J88" i="2"/>
  <c r="J21" i="2" s="1"/>
  <c r="L88" i="2"/>
  <c r="L21" i="2" s="1"/>
  <c r="M88" i="2"/>
  <c r="M86" i="2" s="1"/>
  <c r="N88" i="2"/>
  <c r="N79" i="2" s="1"/>
  <c r="O88" i="2"/>
  <c r="O86" i="2" s="1"/>
  <c r="Q88" i="2"/>
  <c r="Q21" i="2" s="1"/>
  <c r="R88" i="2"/>
  <c r="R69" i="2" s="1"/>
  <c r="S88" i="2"/>
  <c r="S69" i="2" s="1"/>
  <c r="T88" i="2"/>
  <c r="T43" i="2" s="1"/>
  <c r="V88" i="2"/>
  <c r="V21" i="2" s="1"/>
  <c r="W88" i="2"/>
  <c r="X88" i="2"/>
  <c r="Y88" i="2"/>
  <c r="Y86" i="2" s="1"/>
  <c r="AA88" i="2"/>
  <c r="AA86" i="2" s="1"/>
  <c r="AB88" i="2"/>
  <c r="AB86" i="2" s="1"/>
  <c r="AC88" i="2"/>
  <c r="AC86" i="2" s="1"/>
  <c r="AD86" i="2" s="1"/>
  <c r="C66" i="2"/>
  <c r="D66" i="2"/>
  <c r="E66" i="2"/>
  <c r="G66" i="2"/>
  <c r="H66" i="2"/>
  <c r="I66" i="2"/>
  <c r="J66" i="2"/>
  <c r="L66" i="2"/>
  <c r="M66" i="2"/>
  <c r="N66" i="2"/>
  <c r="O66" i="2"/>
  <c r="Q66" i="2"/>
  <c r="R66" i="2"/>
  <c r="S66" i="2"/>
  <c r="T66" i="2"/>
  <c r="U66" i="2"/>
  <c r="V66" i="2"/>
  <c r="W66" i="2"/>
  <c r="X66" i="2"/>
  <c r="Y66" i="2"/>
  <c r="Z66" i="2"/>
  <c r="AA66" i="2"/>
  <c r="AB66" i="2"/>
  <c r="AC66" i="2"/>
  <c r="C63" i="2"/>
  <c r="D63" i="2"/>
  <c r="E63" i="2"/>
  <c r="G63" i="2"/>
  <c r="H63" i="2"/>
  <c r="I63" i="2"/>
  <c r="J63" i="2"/>
  <c r="L63" i="2"/>
  <c r="M63" i="2"/>
  <c r="N63" i="2"/>
  <c r="O63" i="2"/>
  <c r="Q63" i="2"/>
  <c r="R63" i="2"/>
  <c r="S63" i="2"/>
  <c r="T63" i="2"/>
  <c r="U63" i="2"/>
  <c r="V63" i="2"/>
  <c r="W63" i="2"/>
  <c r="X63" i="2"/>
  <c r="Y63" i="2"/>
  <c r="Z63" i="2"/>
  <c r="AA63" i="2"/>
  <c r="AB63" i="2"/>
  <c r="AC63" i="2"/>
  <c r="C93" i="2"/>
  <c r="D93" i="2"/>
  <c r="E93" i="2"/>
  <c r="T93" i="2"/>
  <c r="U93" i="2"/>
  <c r="V93" i="2"/>
  <c r="V94" i="2" s="1"/>
  <c r="W93" i="2"/>
  <c r="X93" i="2"/>
  <c r="Y93" i="2"/>
  <c r="Z93" i="2"/>
  <c r="AA93" i="2"/>
  <c r="AB93" i="2"/>
  <c r="AC93" i="2"/>
  <c r="C97" i="2"/>
  <c r="D97" i="2"/>
  <c r="E97" i="2"/>
  <c r="G97" i="2"/>
  <c r="H97" i="2"/>
  <c r="I97" i="2"/>
  <c r="I136" i="2" s="1"/>
  <c r="J97" i="2"/>
  <c r="J136" i="2" s="1"/>
  <c r="L97" i="2"/>
  <c r="M97" i="2"/>
  <c r="N97" i="2"/>
  <c r="O97" i="2"/>
  <c r="O136" i="2" s="1"/>
  <c r="Q97" i="2"/>
  <c r="R97" i="2"/>
  <c r="S97" i="2"/>
  <c r="T97" i="2"/>
  <c r="U97" i="2"/>
  <c r="U136" i="2" s="1"/>
  <c r="V97" i="2"/>
  <c r="W97" i="2"/>
  <c r="W136" i="2" s="1"/>
  <c r="X97" i="2"/>
  <c r="Y97" i="2"/>
  <c r="Y136" i="2" s="1"/>
  <c r="Z97" i="2"/>
  <c r="J8" i="17" s="1"/>
  <c r="AA97" i="2"/>
  <c r="AB97" i="2"/>
  <c r="AB136" i="2" s="1"/>
  <c r="AC97" i="2"/>
  <c r="B97" i="2"/>
  <c r="B93" i="2"/>
  <c r="B88" i="2"/>
  <c r="B21" i="2" s="1"/>
  <c r="E21" i="2"/>
  <c r="C84" i="2"/>
  <c r="D84" i="2"/>
  <c r="E84" i="2"/>
  <c r="G84" i="2"/>
  <c r="H84" i="2"/>
  <c r="I84" i="2"/>
  <c r="J84" i="2"/>
  <c r="L84" i="2"/>
  <c r="M84" i="2"/>
  <c r="N84" i="2"/>
  <c r="Q84" i="2"/>
  <c r="R84" i="2"/>
  <c r="S84" i="2"/>
  <c r="T84" i="2"/>
  <c r="U84" i="2"/>
  <c r="V84" i="2"/>
  <c r="W84" i="2"/>
  <c r="X84" i="2"/>
  <c r="Y84" i="2"/>
  <c r="Z84" i="2"/>
  <c r="AA84" i="2"/>
  <c r="AB84" i="2"/>
  <c r="AC84" i="2"/>
  <c r="B84" i="2"/>
  <c r="C76" i="2"/>
  <c r="D76" i="2"/>
  <c r="E76" i="2"/>
  <c r="G76" i="2"/>
  <c r="H76" i="2"/>
  <c r="I76" i="2"/>
  <c r="J76" i="2"/>
  <c r="L76" i="2"/>
  <c r="M76" i="2"/>
  <c r="N76" i="2"/>
  <c r="O76" i="2"/>
  <c r="Q76" i="2"/>
  <c r="R76" i="2"/>
  <c r="S76" i="2"/>
  <c r="B76" i="2"/>
  <c r="B73" i="2"/>
  <c r="B66" i="2"/>
  <c r="B63" i="2"/>
  <c r="C40" i="2"/>
  <c r="D40" i="2"/>
  <c r="E40" i="2"/>
  <c r="G40" i="2"/>
  <c r="H40" i="2"/>
  <c r="I40" i="2"/>
  <c r="J40" i="2"/>
  <c r="L40" i="2"/>
  <c r="M40" i="2"/>
  <c r="N40" i="2"/>
  <c r="O40" i="2"/>
  <c r="Q40" i="2"/>
  <c r="R40" i="2"/>
  <c r="S40" i="2"/>
  <c r="T40" i="2"/>
  <c r="U40" i="2"/>
  <c r="V40" i="2"/>
  <c r="W40" i="2"/>
  <c r="X40" i="2"/>
  <c r="Y40" i="2"/>
  <c r="Z40" i="2"/>
  <c r="AA40" i="2"/>
  <c r="AB40" i="2"/>
  <c r="AC40" i="2"/>
  <c r="B40" i="2"/>
  <c r="C18" i="2"/>
  <c r="D18" i="2"/>
  <c r="E18" i="2"/>
  <c r="G18" i="2"/>
  <c r="H18" i="2"/>
  <c r="I18" i="2"/>
  <c r="J18" i="2"/>
  <c r="L18" i="2"/>
  <c r="M18" i="2"/>
  <c r="N18" i="2"/>
  <c r="O18" i="2"/>
  <c r="Q18" i="2"/>
  <c r="R18" i="2"/>
  <c r="S18" i="2"/>
  <c r="T18" i="2"/>
  <c r="U18" i="2"/>
  <c r="V18" i="2"/>
  <c r="W18" i="2"/>
  <c r="X18" i="2"/>
  <c r="Y18" i="2"/>
  <c r="Z18" i="2"/>
  <c r="AA18" i="2"/>
  <c r="AB18" i="2"/>
  <c r="AC18" i="2"/>
  <c r="B18" i="2"/>
  <c r="B15" i="2"/>
  <c r="C37" i="2"/>
  <c r="D37" i="2"/>
  <c r="E37" i="2"/>
  <c r="G37" i="2"/>
  <c r="H37" i="2"/>
  <c r="I37" i="2"/>
  <c r="J37" i="2"/>
  <c r="L37" i="2"/>
  <c r="M37" i="2"/>
  <c r="N37" i="2"/>
  <c r="O37" i="2"/>
  <c r="Q37" i="2"/>
  <c r="R37" i="2"/>
  <c r="S37" i="2"/>
  <c r="T37" i="2"/>
  <c r="U37" i="2"/>
  <c r="V37" i="2"/>
  <c r="W37" i="2"/>
  <c r="X37" i="2"/>
  <c r="Y37" i="2"/>
  <c r="Z37" i="2"/>
  <c r="AA37" i="2"/>
  <c r="AB37" i="2"/>
  <c r="AC37" i="2"/>
  <c r="C15" i="2"/>
  <c r="D15" i="2"/>
  <c r="E15" i="2"/>
  <c r="G15" i="2"/>
  <c r="H15" i="2"/>
  <c r="I15" i="2"/>
  <c r="J15" i="2"/>
  <c r="L15" i="2"/>
  <c r="M15" i="2"/>
  <c r="N15" i="2"/>
  <c r="O15" i="2"/>
  <c r="Q15" i="2"/>
  <c r="R15" i="2"/>
  <c r="S15" i="2"/>
  <c r="T15" i="2"/>
  <c r="U15" i="2"/>
  <c r="V15" i="2"/>
  <c r="W15" i="2"/>
  <c r="X15" i="2"/>
  <c r="Y15" i="2"/>
  <c r="Z15" i="2"/>
  <c r="AA15" i="2"/>
  <c r="AB15" i="2"/>
  <c r="AC15" i="2"/>
  <c r="B37" i="2"/>
  <c r="H8" i="10"/>
  <c r="I8" i="10"/>
  <c r="J8" i="10"/>
  <c r="L8" i="10"/>
  <c r="M8" i="10"/>
  <c r="N8" i="10"/>
  <c r="O8" i="10"/>
  <c r="Q8" i="10"/>
  <c r="R8" i="10"/>
  <c r="S8" i="10"/>
  <c r="T8" i="10"/>
  <c r="U8" i="10"/>
  <c r="V8" i="10"/>
  <c r="W8" i="10"/>
  <c r="X8" i="10"/>
  <c r="Y8" i="10"/>
  <c r="Z8" i="10"/>
  <c r="AA8" i="10"/>
  <c r="AB8" i="10"/>
  <c r="AC8" i="10"/>
  <c r="AD8" i="10"/>
  <c r="AF8" i="10"/>
  <c r="AG8" i="10"/>
  <c r="AH8" i="10"/>
  <c r="AI8" i="10"/>
  <c r="AK8" i="10"/>
  <c r="AL8" i="10"/>
  <c r="AM8" i="10"/>
  <c r="AN8" i="10"/>
  <c r="AP8" i="10"/>
  <c r="AQ8" i="10"/>
  <c r="AR8" i="10"/>
  <c r="AS8" i="10"/>
  <c r="AT8" i="10"/>
  <c r="AU8" i="10"/>
  <c r="AV8" i="10"/>
  <c r="AW8" i="10"/>
  <c r="AX8" i="10"/>
  <c r="AY8" i="10"/>
  <c r="G8" i="10"/>
  <c r="AY7" i="10"/>
  <c r="AT7" i="10"/>
  <c r="AO7" i="10"/>
  <c r="AJ7" i="10"/>
  <c r="AE7" i="10"/>
  <c r="Z7" i="10"/>
  <c r="U7" i="10"/>
  <c r="P7" i="10"/>
  <c r="P8" i="10" s="1"/>
  <c r="K7" i="10"/>
  <c r="K8" i="10" s="1"/>
  <c r="F7" i="10"/>
  <c r="V157" i="2"/>
  <c r="H23" i="17" l="1"/>
  <c r="H14" i="17"/>
  <c r="A11" i="10"/>
  <c r="BB7" i="10"/>
  <c r="BB8" i="10" s="1"/>
  <c r="AE8" i="10"/>
  <c r="AJ8" i="10"/>
  <c r="AO8" i="10"/>
  <c r="BC7" i="10"/>
  <c r="BC8" i="10" s="1"/>
  <c r="C7" i="17"/>
  <c r="D21" i="2"/>
  <c r="C10" i="17"/>
  <c r="D98" i="2"/>
  <c r="AC98" i="2"/>
  <c r="AC94" i="2"/>
  <c r="K18" i="2"/>
  <c r="AD62" i="2"/>
  <c r="AE62" i="2" s="1"/>
  <c r="D79" i="2"/>
  <c r="D69" i="2"/>
  <c r="I8" i="17"/>
  <c r="J4" i="17"/>
  <c r="P73" i="2"/>
  <c r="N69" i="2"/>
  <c r="M69" i="2"/>
  <c r="K37" i="2"/>
  <c r="O69" i="2"/>
  <c r="F66" i="2"/>
  <c r="R21" i="2"/>
  <c r="G21" i="2"/>
  <c r="R98" i="2"/>
  <c r="F76" i="2"/>
  <c r="Q86" i="2"/>
  <c r="Q98" i="2"/>
  <c r="M98" i="2"/>
  <c r="N86" i="2"/>
  <c r="AC21" i="2"/>
  <c r="F40" i="2"/>
  <c r="M79" i="2"/>
  <c r="AC69" i="2"/>
  <c r="T94" i="2"/>
  <c r="N98" i="2"/>
  <c r="AC43" i="2"/>
  <c r="Q69" i="2"/>
  <c r="I4" i="17"/>
  <c r="W4" i="17"/>
  <c r="S79" i="2"/>
  <c r="R43" i="2"/>
  <c r="U86" i="2"/>
  <c r="Q79" i="2"/>
  <c r="T86" i="2"/>
  <c r="D43" i="2"/>
  <c r="S86" i="2"/>
  <c r="R79" i="2"/>
  <c r="D94" i="2"/>
  <c r="Q43" i="2"/>
  <c r="R86" i="2"/>
  <c r="AC126" i="2"/>
  <c r="AI40" i="2"/>
  <c r="AH66" i="2"/>
  <c r="F73" i="2"/>
  <c r="B94" i="2"/>
  <c r="E94" i="2"/>
  <c r="C98" i="2"/>
  <c r="H86" i="2"/>
  <c r="Z98" i="2"/>
  <c r="S43" i="2"/>
  <c r="B98" i="2"/>
  <c r="P97" i="2"/>
  <c r="B86" i="2"/>
  <c r="G86" i="2"/>
  <c r="E86" i="2"/>
  <c r="K84" i="2"/>
  <c r="F18" i="2"/>
  <c r="AD88" i="2"/>
  <c r="E79" i="2"/>
  <c r="E43" i="2"/>
  <c r="C86" i="2"/>
  <c r="Q136" i="2"/>
  <c r="F37" i="2"/>
  <c r="L98" i="2"/>
  <c r="X98" i="2"/>
  <c r="K88" i="2"/>
  <c r="L79" i="2"/>
  <c r="I98" i="2"/>
  <c r="K66" i="2"/>
  <c r="L69" i="2"/>
  <c r="V98" i="2"/>
  <c r="H98" i="2"/>
  <c r="K15" i="2"/>
  <c r="P88" i="2"/>
  <c r="V136" i="2"/>
  <c r="W94" i="2"/>
  <c r="N136" i="2"/>
  <c r="L136" i="2"/>
  <c r="W98" i="2"/>
  <c r="J79" i="2"/>
  <c r="P93" i="2"/>
  <c r="I79" i="2"/>
  <c r="I69" i="2"/>
  <c r="T98" i="2"/>
  <c r="E98" i="2"/>
  <c r="O98" i="2"/>
  <c r="K40" i="2"/>
  <c r="W86" i="2"/>
  <c r="T136" i="2"/>
  <c r="H136" i="2"/>
  <c r="Y94" i="2"/>
  <c r="X94" i="2"/>
  <c r="Z136" i="2"/>
  <c r="M136" i="2"/>
  <c r="J98" i="2"/>
  <c r="F63" i="2"/>
  <c r="J69" i="2"/>
  <c r="S21" i="2"/>
  <c r="G98" i="2"/>
  <c r="X86" i="2"/>
  <c r="L86" i="2"/>
  <c r="H79" i="2"/>
  <c r="H69" i="2"/>
  <c r="S98" i="2"/>
  <c r="AA94" i="2"/>
  <c r="AD17" i="2"/>
  <c r="AE17" i="2" s="1"/>
  <c r="V86" i="2"/>
  <c r="J86" i="2"/>
  <c r="AD14" i="2"/>
  <c r="AD103" i="2" s="1"/>
  <c r="AE103" i="2" s="1"/>
  <c r="S136" i="2"/>
  <c r="G136" i="2"/>
  <c r="AC136" i="2"/>
  <c r="AA136" i="2"/>
  <c r="Y98" i="2"/>
  <c r="X136" i="2"/>
  <c r="G79" i="2"/>
  <c r="G69" i="2"/>
  <c r="H21" i="2"/>
  <c r="F93" i="2"/>
  <c r="I86" i="2"/>
  <c r="AD36" i="2"/>
  <c r="AE36" i="2" s="1"/>
  <c r="R136" i="2"/>
  <c r="AF13" i="2"/>
  <c r="AE20" i="2"/>
  <c r="Z94" i="2"/>
  <c r="AD39" i="2"/>
  <c r="AD65" i="2"/>
  <c r="AE65" i="2" s="1"/>
  <c r="AA98" i="2"/>
  <c r="AE35" i="2"/>
  <c r="U98" i="2"/>
  <c r="U21" i="2"/>
  <c r="T21" i="2"/>
  <c r="U94" i="2"/>
  <c r="K97" i="2"/>
  <c r="G8" i="17" s="1"/>
  <c r="K63" i="2"/>
  <c r="AB69" i="2"/>
  <c r="C69" i="2"/>
  <c r="F88" i="2"/>
  <c r="AA69" i="2"/>
  <c r="C94" i="2"/>
  <c r="F84" i="2"/>
  <c r="Z69" i="2"/>
  <c r="AB43" i="2"/>
  <c r="O43" i="2"/>
  <c r="C43" i="2"/>
  <c r="Y69" i="2"/>
  <c r="AA43" i="2"/>
  <c r="N43" i="2"/>
  <c r="F97" i="2"/>
  <c r="F15" i="2"/>
  <c r="X69" i="2"/>
  <c r="Z43" i="2"/>
  <c r="M43" i="2"/>
  <c r="AB21" i="2"/>
  <c r="O21" i="2"/>
  <c r="C21" i="2"/>
  <c r="W69" i="2"/>
  <c r="Y43" i="2"/>
  <c r="L43" i="2"/>
  <c r="AA21" i="2"/>
  <c r="N21" i="2"/>
  <c r="V69" i="2"/>
  <c r="X43" i="2"/>
  <c r="Z21" i="2"/>
  <c r="M21" i="2"/>
  <c r="U69" i="2"/>
  <c r="W43" i="2"/>
  <c r="J43" i="2"/>
  <c r="Y21" i="2"/>
  <c r="AB94" i="2"/>
  <c r="T69" i="2"/>
  <c r="V43" i="2"/>
  <c r="I43" i="2"/>
  <c r="X21" i="2"/>
  <c r="W21" i="2"/>
  <c r="AB98" i="2"/>
  <c r="O79" i="2"/>
  <c r="C79" i="2"/>
  <c r="BH7" i="10" l="1"/>
  <c r="BG7" i="10"/>
  <c r="BF7" i="10"/>
  <c r="BF8" i="10" s="1"/>
  <c r="C5" i="6" s="1"/>
  <c r="C10" i="6" s="1"/>
  <c r="BI7" i="10"/>
  <c r="BI8" i="10" s="1"/>
  <c r="F5" i="6" s="1"/>
  <c r="AE104" i="2"/>
  <c r="AD111" i="2"/>
  <c r="AE111" i="2" s="1"/>
  <c r="AE112" i="2" s="1"/>
  <c r="F86" i="2"/>
  <c r="F4" i="17"/>
  <c r="AD107" i="2"/>
  <c r="F136" i="2"/>
  <c r="F8" i="17"/>
  <c r="K43" i="2"/>
  <c r="G4" i="17"/>
  <c r="P86" i="2"/>
  <c r="H4" i="17"/>
  <c r="P98" i="2"/>
  <c r="H8" i="17"/>
  <c r="AJ40" i="2"/>
  <c r="AI66" i="2"/>
  <c r="AD119" i="2"/>
  <c r="AE119" i="2" s="1"/>
  <c r="AD83" i="2"/>
  <c r="AD97" i="2" s="1"/>
  <c r="P136" i="2"/>
  <c r="AD105" i="2"/>
  <c r="AD104" i="2"/>
  <c r="AD113" i="2"/>
  <c r="AE88" i="2"/>
  <c r="AE14" i="2"/>
  <c r="AE93" i="2" s="1"/>
  <c r="AD93" i="2"/>
  <c r="AD15" i="2"/>
  <c r="K21" i="2"/>
  <c r="K79" i="2"/>
  <c r="K69" i="2"/>
  <c r="K98" i="2"/>
  <c r="K136" i="2"/>
  <c r="K86" i="2"/>
  <c r="AG13" i="2"/>
  <c r="AF35" i="2"/>
  <c r="F79" i="2"/>
  <c r="F43" i="2"/>
  <c r="F98" i="2"/>
  <c r="F69" i="2"/>
  <c r="F94" i="2"/>
  <c r="F21" i="2"/>
  <c r="C7" i="6" l="1"/>
  <c r="F7" i="6"/>
  <c r="F10" i="6"/>
  <c r="BG8" i="10"/>
  <c r="D5" i="6" s="1"/>
  <c r="BH8" i="10"/>
  <c r="E5" i="6" s="1"/>
  <c r="AD109" i="2"/>
  <c r="AE107" i="2"/>
  <c r="AE120" i="2"/>
  <c r="AD112" i="2"/>
  <c r="AE83" i="2"/>
  <c r="AE84" i="2" s="1"/>
  <c r="AD84" i="2"/>
  <c r="AD124" i="2"/>
  <c r="AD134" i="2" s="1"/>
  <c r="K4" i="17"/>
  <c r="AE86" i="2"/>
  <c r="AD108" i="2"/>
  <c r="AG35" i="2"/>
  <c r="AF39" i="2"/>
  <c r="AJ66" i="2"/>
  <c r="AD120" i="2"/>
  <c r="AD121" i="2"/>
  <c r="AD94" i="2"/>
  <c r="AD98" i="2"/>
  <c r="AD136" i="2"/>
  <c r="AE97" i="2"/>
  <c r="K8" i="17" s="1"/>
  <c r="AH13" i="2"/>
  <c r="E7" i="6" l="1"/>
  <c r="E10" i="6"/>
  <c r="D7" i="6"/>
  <c r="D10" i="6"/>
  <c r="AD125" i="2"/>
  <c r="AE108" i="2"/>
  <c r="AE124" i="2"/>
  <c r="AD126" i="2"/>
  <c r="AD122" i="2"/>
  <c r="AH35" i="2"/>
  <c r="AG39" i="2"/>
  <c r="AE125" i="2"/>
  <c r="AE136" i="2"/>
  <c r="AE98" i="2"/>
  <c r="AI13" i="2"/>
  <c r="AE134" i="2" l="1"/>
  <c r="AE122" i="2"/>
  <c r="AI35" i="2"/>
  <c r="AH39" i="2"/>
  <c r="AJ13" i="2"/>
  <c r="AJ35" i="2" l="1"/>
  <c r="AI39" i="2"/>
  <c r="AJ39" i="2" l="1"/>
  <c r="J32" i="2" l="1"/>
  <c r="I32" i="2"/>
  <c r="H32" i="2"/>
  <c r="G32" i="2"/>
  <c r="AD31" i="2"/>
  <c r="AE31" i="2" s="1"/>
  <c r="AD27" i="2"/>
  <c r="AE27" i="2" s="1"/>
  <c r="AD23" i="2"/>
  <c r="AE23" i="2" s="1"/>
  <c r="AC32" i="2"/>
  <c r="AB32" i="2"/>
  <c r="AA32" i="2"/>
  <c r="Z32" i="2"/>
  <c r="Y32" i="2"/>
  <c r="X32" i="2"/>
  <c r="W32" i="2"/>
  <c r="V32" i="2"/>
  <c r="T32" i="2"/>
  <c r="S32" i="2"/>
  <c r="R32" i="2"/>
  <c r="Q32" i="2"/>
  <c r="O32" i="2"/>
  <c r="N32" i="2"/>
  <c r="M32" i="2"/>
  <c r="L32" i="2"/>
  <c r="K32" i="2"/>
  <c r="AC28" i="2"/>
  <c r="AB28" i="2"/>
  <c r="AA28" i="2"/>
  <c r="Z28" i="2"/>
  <c r="Y28" i="2"/>
  <c r="X28" i="2"/>
  <c r="W28" i="2"/>
  <c r="V28" i="2"/>
  <c r="T28" i="2"/>
  <c r="S28" i="2"/>
  <c r="R28" i="2"/>
  <c r="Q28" i="2"/>
  <c r="O28" i="2"/>
  <c r="N28" i="2"/>
  <c r="M28" i="2"/>
  <c r="L28" i="2"/>
  <c r="K28" i="2"/>
  <c r="AC25" i="2"/>
  <c r="AD9" i="2"/>
  <c r="AD5" i="2"/>
  <c r="C11" i="2"/>
  <c r="D11" i="2"/>
  <c r="E11" i="2"/>
  <c r="F11" i="2"/>
  <c r="G11" i="2"/>
  <c r="H11" i="2"/>
  <c r="I11" i="2"/>
  <c r="J11" i="2"/>
  <c r="K11" i="2"/>
  <c r="L11" i="2"/>
  <c r="M11" i="2"/>
  <c r="N11" i="2"/>
  <c r="O11" i="2"/>
  <c r="Q11" i="2"/>
  <c r="R11" i="2"/>
  <c r="S11" i="2"/>
  <c r="T11" i="2"/>
  <c r="U11" i="2"/>
  <c r="V11" i="2"/>
  <c r="W11" i="2"/>
  <c r="X11" i="2"/>
  <c r="Y11" i="2"/>
  <c r="Z11" i="2"/>
  <c r="B11" i="2"/>
  <c r="AC20" i="2"/>
  <c r="Z120" i="2"/>
  <c r="C126" i="2"/>
  <c r="D126" i="2"/>
  <c r="E126" i="2"/>
  <c r="F126" i="2"/>
  <c r="G126" i="2"/>
  <c r="H126" i="2"/>
  <c r="I126" i="2"/>
  <c r="J126" i="2"/>
  <c r="K126" i="2"/>
  <c r="L126" i="2"/>
  <c r="M126" i="2"/>
  <c r="N126" i="2"/>
  <c r="O126" i="2"/>
  <c r="Q126" i="2"/>
  <c r="R126" i="2"/>
  <c r="S126" i="2"/>
  <c r="T126" i="2"/>
  <c r="U126" i="2"/>
  <c r="V126" i="2"/>
  <c r="W126" i="2"/>
  <c r="X126" i="2"/>
  <c r="AC127" i="2" s="1"/>
  <c r="Y126" i="2"/>
  <c r="AD127" i="2" s="1"/>
  <c r="Z126" i="2"/>
  <c r="AA126" i="2"/>
  <c r="AB126" i="2"/>
  <c r="B126" i="2"/>
  <c r="C122" i="2"/>
  <c r="D122" i="2"/>
  <c r="E122" i="2"/>
  <c r="F122" i="2"/>
  <c r="G122" i="2"/>
  <c r="H122" i="2"/>
  <c r="I122" i="2"/>
  <c r="J122" i="2"/>
  <c r="K122" i="2"/>
  <c r="L122" i="2"/>
  <c r="M122" i="2"/>
  <c r="N122" i="2"/>
  <c r="O122" i="2"/>
  <c r="P122" i="2"/>
  <c r="Q122" i="2"/>
  <c r="R122" i="2"/>
  <c r="S122" i="2"/>
  <c r="T122" i="2"/>
  <c r="U122" i="2"/>
  <c r="V122" i="2"/>
  <c r="W122" i="2"/>
  <c r="X122" i="2"/>
  <c r="Y122" i="2"/>
  <c r="Z122" i="2"/>
  <c r="AA122" i="2"/>
  <c r="AB122" i="2"/>
  <c r="AC122" i="2"/>
  <c r="B122" i="2"/>
  <c r="AB125" i="2"/>
  <c r="AA125" i="2"/>
  <c r="Z125" i="2"/>
  <c r="Y125" i="2"/>
  <c r="X125" i="2"/>
  <c r="W125" i="2"/>
  <c r="V125" i="2"/>
  <c r="U125" i="2"/>
  <c r="T125" i="2"/>
  <c r="S125" i="2"/>
  <c r="R125" i="2"/>
  <c r="Q125" i="2"/>
  <c r="P125" i="2"/>
  <c r="O125" i="2"/>
  <c r="N125" i="2"/>
  <c r="M125" i="2"/>
  <c r="L125" i="2"/>
  <c r="K125" i="2"/>
  <c r="J125" i="2"/>
  <c r="I125" i="2"/>
  <c r="H125" i="2"/>
  <c r="G125" i="2"/>
  <c r="AC121" i="2"/>
  <c r="AB121" i="2"/>
  <c r="AA121" i="2"/>
  <c r="Y121" i="2"/>
  <c r="X121" i="2"/>
  <c r="W121" i="2"/>
  <c r="V121" i="2"/>
  <c r="T121" i="2"/>
  <c r="S121" i="2"/>
  <c r="R121" i="2"/>
  <c r="Q121" i="2"/>
  <c r="O121" i="2"/>
  <c r="N121" i="2"/>
  <c r="M121" i="2"/>
  <c r="L121" i="2"/>
  <c r="J121" i="2"/>
  <c r="I121" i="2"/>
  <c r="H121" i="2"/>
  <c r="G121" i="2"/>
  <c r="E121" i="2"/>
  <c r="D121" i="2"/>
  <c r="C121" i="2"/>
  <c r="AC120" i="2"/>
  <c r="AB120" i="2"/>
  <c r="AA120" i="2"/>
  <c r="Y120" i="2"/>
  <c r="X120" i="2"/>
  <c r="W120" i="2"/>
  <c r="V120" i="2"/>
  <c r="U120" i="2"/>
  <c r="T120" i="2"/>
  <c r="S120" i="2"/>
  <c r="R120" i="2"/>
  <c r="Q120" i="2"/>
  <c r="P120" i="2"/>
  <c r="O120" i="2"/>
  <c r="N120" i="2"/>
  <c r="M120" i="2"/>
  <c r="L120" i="2"/>
  <c r="K120" i="2"/>
  <c r="J120" i="2"/>
  <c r="I120" i="2"/>
  <c r="H120" i="2"/>
  <c r="G120" i="2"/>
  <c r="T117" i="2"/>
  <c r="S117" i="2"/>
  <c r="R117" i="2"/>
  <c r="Q117" i="2"/>
  <c r="O117" i="2"/>
  <c r="N117" i="2"/>
  <c r="M117" i="2"/>
  <c r="L117" i="2"/>
  <c r="J117" i="2"/>
  <c r="I117" i="2"/>
  <c r="H117" i="2"/>
  <c r="G117" i="2"/>
  <c r="E117" i="2"/>
  <c r="D117" i="2"/>
  <c r="C117" i="2"/>
  <c r="T116" i="2"/>
  <c r="S116" i="2"/>
  <c r="R116" i="2"/>
  <c r="Q116" i="2"/>
  <c r="P116" i="2"/>
  <c r="O116" i="2"/>
  <c r="N116" i="2"/>
  <c r="M116" i="2"/>
  <c r="L116" i="2"/>
  <c r="K116" i="2"/>
  <c r="J116" i="2"/>
  <c r="I116" i="2"/>
  <c r="H116" i="2"/>
  <c r="G116" i="2"/>
  <c r="AC113" i="2"/>
  <c r="AB113" i="2"/>
  <c r="AA113" i="2"/>
  <c r="Y113" i="2"/>
  <c r="X113" i="2"/>
  <c r="W113" i="2"/>
  <c r="V113" i="2"/>
  <c r="T113" i="2"/>
  <c r="S113" i="2"/>
  <c r="R113" i="2"/>
  <c r="Q113" i="2"/>
  <c r="O113" i="2"/>
  <c r="N113" i="2"/>
  <c r="M113" i="2"/>
  <c r="L113" i="2"/>
  <c r="J113" i="2"/>
  <c r="I113" i="2"/>
  <c r="H113" i="2"/>
  <c r="G113" i="2"/>
  <c r="E113" i="2"/>
  <c r="D113" i="2"/>
  <c r="C113" i="2"/>
  <c r="AC112" i="2"/>
  <c r="AB112" i="2"/>
  <c r="AA112" i="2"/>
  <c r="Z112" i="2"/>
  <c r="Y112" i="2"/>
  <c r="X112" i="2"/>
  <c r="W112" i="2"/>
  <c r="V112" i="2"/>
  <c r="U112" i="2"/>
  <c r="T112" i="2"/>
  <c r="S112" i="2"/>
  <c r="R112" i="2"/>
  <c r="Q112" i="2"/>
  <c r="P112" i="2"/>
  <c r="O112" i="2"/>
  <c r="N112" i="2"/>
  <c r="M112" i="2"/>
  <c r="L112" i="2"/>
  <c r="K112" i="2"/>
  <c r="J112" i="2"/>
  <c r="I112" i="2"/>
  <c r="H112" i="2"/>
  <c r="G112" i="2"/>
  <c r="AC109" i="2"/>
  <c r="AB109" i="2"/>
  <c r="AA109" i="2"/>
  <c r="Y109" i="2"/>
  <c r="X109" i="2"/>
  <c r="W109" i="2"/>
  <c r="V109" i="2"/>
  <c r="T109" i="2"/>
  <c r="S109" i="2"/>
  <c r="R109" i="2"/>
  <c r="Q109" i="2"/>
  <c r="O109" i="2"/>
  <c r="N109" i="2"/>
  <c r="M109" i="2"/>
  <c r="L109" i="2"/>
  <c r="J109" i="2"/>
  <c r="I109" i="2"/>
  <c r="H109" i="2"/>
  <c r="G109" i="2"/>
  <c r="E109" i="2"/>
  <c r="D109" i="2"/>
  <c r="C109" i="2"/>
  <c r="AC108" i="2"/>
  <c r="AB108" i="2"/>
  <c r="AA108" i="2"/>
  <c r="Z108" i="2"/>
  <c r="Y108" i="2"/>
  <c r="X108" i="2"/>
  <c r="W108" i="2"/>
  <c r="V108" i="2"/>
  <c r="U108" i="2"/>
  <c r="T108" i="2"/>
  <c r="S108" i="2"/>
  <c r="R108" i="2"/>
  <c r="Q108" i="2"/>
  <c r="P108" i="2"/>
  <c r="O108" i="2"/>
  <c r="N108" i="2"/>
  <c r="M108" i="2"/>
  <c r="L108" i="2"/>
  <c r="K108" i="2"/>
  <c r="J108" i="2"/>
  <c r="I108" i="2"/>
  <c r="H108" i="2"/>
  <c r="G108" i="2"/>
  <c r="D105" i="2"/>
  <c r="E105" i="2"/>
  <c r="G105" i="2"/>
  <c r="H105" i="2"/>
  <c r="I105" i="2"/>
  <c r="J105" i="2"/>
  <c r="L105" i="2"/>
  <c r="M105" i="2"/>
  <c r="N105" i="2"/>
  <c r="O105" i="2"/>
  <c r="Q105" i="2"/>
  <c r="R105" i="2"/>
  <c r="S105" i="2"/>
  <c r="T105" i="2"/>
  <c r="V105" i="2"/>
  <c r="W105" i="2"/>
  <c r="X105" i="2"/>
  <c r="Y105" i="2"/>
  <c r="AA105" i="2"/>
  <c r="AB105" i="2"/>
  <c r="AC105" i="2"/>
  <c r="C105" i="2"/>
  <c r="H104" i="2"/>
  <c r="I104" i="2"/>
  <c r="J104" i="2"/>
  <c r="K104" i="2"/>
  <c r="L104" i="2"/>
  <c r="M104" i="2"/>
  <c r="N104" i="2"/>
  <c r="O104" i="2"/>
  <c r="P104" i="2"/>
  <c r="Q104" i="2"/>
  <c r="R104" i="2"/>
  <c r="S104" i="2"/>
  <c r="T104" i="2"/>
  <c r="U104" i="2"/>
  <c r="V104" i="2"/>
  <c r="W104" i="2"/>
  <c r="X104" i="2"/>
  <c r="Y104" i="2"/>
  <c r="Z104" i="2"/>
  <c r="AA104" i="2"/>
  <c r="AB104" i="2"/>
  <c r="AC104" i="2"/>
  <c r="G104" i="2"/>
  <c r="B132" i="2"/>
  <c r="B138" i="2" s="1"/>
  <c r="C132" i="2"/>
  <c r="C138" i="2" s="1"/>
  <c r="D132" i="2"/>
  <c r="D138" i="2" s="1"/>
  <c r="E132" i="2"/>
  <c r="E138" i="2" s="1"/>
  <c r="F132" i="2"/>
  <c r="G132" i="2"/>
  <c r="G138" i="2" s="1"/>
  <c r="H132" i="2"/>
  <c r="H138" i="2" s="1"/>
  <c r="I132" i="2"/>
  <c r="I138" i="2" s="1"/>
  <c r="J132" i="2"/>
  <c r="J138" i="2" s="1"/>
  <c r="K132" i="2"/>
  <c r="K138" i="2" s="1"/>
  <c r="L132" i="2"/>
  <c r="L138" i="2" s="1"/>
  <c r="M132" i="2"/>
  <c r="M138" i="2" s="1"/>
  <c r="N132" i="2"/>
  <c r="N138" i="2" s="1"/>
  <c r="O132" i="2"/>
  <c r="O138" i="2" s="1"/>
  <c r="Q132" i="2"/>
  <c r="Q138" i="2" s="1"/>
  <c r="R132" i="2"/>
  <c r="R138" i="2" s="1"/>
  <c r="S132" i="2"/>
  <c r="S138" i="2" s="1"/>
  <c r="T132" i="2"/>
  <c r="T138" i="2" s="1"/>
  <c r="U132" i="2"/>
  <c r="U138" i="2" s="1"/>
  <c r="V132" i="2"/>
  <c r="V138" i="2" s="1"/>
  <c r="W132" i="2"/>
  <c r="W138" i="2" s="1"/>
  <c r="X132" i="2"/>
  <c r="X138" i="2" s="1"/>
  <c r="Y132" i="2"/>
  <c r="Y138" i="2" s="1"/>
  <c r="Z132" i="2"/>
  <c r="Z138" i="2" s="1"/>
  <c r="AA132" i="2"/>
  <c r="AA138" i="2" s="1"/>
  <c r="AB132" i="2"/>
  <c r="AB138" i="2" s="1"/>
  <c r="AC132" i="2"/>
  <c r="AC138" i="2" s="1"/>
  <c r="S5" i="17"/>
  <c r="AA5" i="17" s="1"/>
  <c r="C12" i="17"/>
  <c r="AE29" i="2" l="1"/>
  <c r="AF28" i="2"/>
  <c r="AE25" i="2"/>
  <c r="AF24" i="2"/>
  <c r="AE9" i="2"/>
  <c r="AE10" i="2" s="1"/>
  <c r="AD11" i="2"/>
  <c r="AE5" i="2"/>
  <c r="AE7" i="2" s="1"/>
  <c r="AD7" i="2"/>
  <c r="AE33" i="2"/>
  <c r="F138" i="2"/>
  <c r="F142" i="2" s="1"/>
  <c r="F144" i="2" s="1"/>
  <c r="E142" i="2"/>
  <c r="E144" i="2" s="1"/>
  <c r="D142" i="2"/>
  <c r="D144" i="2" s="1"/>
  <c r="C142" i="2"/>
  <c r="C144" i="2" s="1"/>
  <c r="B142" i="2"/>
  <c r="B144" i="2" s="1"/>
  <c r="W5" i="17"/>
  <c r="H142" i="2"/>
  <c r="H144" i="2" s="1"/>
  <c r="G142" i="2"/>
  <c r="G144" i="2" s="1"/>
  <c r="AD63" i="2"/>
  <c r="K5" i="17"/>
  <c r="AE24" i="2"/>
  <c r="AE28" i="2"/>
  <c r="AE32" i="2"/>
  <c r="AF61" i="2"/>
  <c r="O127" i="2"/>
  <c r="R127" i="2"/>
  <c r="K127" i="2"/>
  <c r="Y127" i="2"/>
  <c r="H127" i="2"/>
  <c r="AB127" i="2"/>
  <c r="J127" i="2"/>
  <c r="M127" i="2"/>
  <c r="L127" i="2"/>
  <c r="V127" i="2"/>
  <c r="I127" i="2"/>
  <c r="Z127" i="2"/>
  <c r="X127" i="2"/>
  <c r="G127" i="2"/>
  <c r="AA127" i="2"/>
  <c r="S127" i="2"/>
  <c r="W127" i="2"/>
  <c r="N127" i="2"/>
  <c r="T127" i="2"/>
  <c r="Q127" i="2"/>
  <c r="L142" i="2"/>
  <c r="L144" i="2" s="1"/>
  <c r="J142" i="2"/>
  <c r="J144" i="2" s="1"/>
  <c r="J5" i="17"/>
  <c r="U142" i="2"/>
  <c r="U144" i="2" s="1"/>
  <c r="C11" i="17"/>
  <c r="K21" i="17" s="1"/>
  <c r="S6" i="17"/>
  <c r="AA6" i="17" s="1"/>
  <c r="AE6" i="2" l="1"/>
  <c r="AE11" i="2"/>
  <c r="AF10" i="2"/>
  <c r="Z142" i="2"/>
  <c r="Z144" i="2" s="1"/>
  <c r="W6" i="17"/>
  <c r="AF88" i="2"/>
  <c r="L4" i="17" s="1"/>
  <c r="L5" i="17" s="1"/>
  <c r="AF65" i="2"/>
  <c r="O142" i="2"/>
  <c r="O144" i="2" s="1"/>
  <c r="AA142" i="2"/>
  <c r="R142" i="2"/>
  <c r="R144" i="2" s="1"/>
  <c r="AB142" i="2"/>
  <c r="N142" i="2"/>
  <c r="N144" i="2" s="1"/>
  <c r="T142" i="2"/>
  <c r="T144" i="2" s="1"/>
  <c r="K142" i="2"/>
  <c r="K144" i="2" s="1"/>
  <c r="S142" i="2"/>
  <c r="S144" i="2" s="1"/>
  <c r="AC142" i="2"/>
  <c r="M142" i="2"/>
  <c r="M144" i="2" s="1"/>
  <c r="I142" i="2"/>
  <c r="I144" i="2" s="1"/>
  <c r="Q142" i="2"/>
  <c r="Q144" i="2" s="1"/>
  <c r="AG61" i="2"/>
  <c r="AE66" i="2"/>
  <c r="AE63" i="2"/>
  <c r="AF63" i="2" s="1"/>
  <c r="AG63" i="2" s="1"/>
  <c r="AH63" i="2" s="1"/>
  <c r="AI63" i="2" s="1"/>
  <c r="AJ63" i="2" s="1"/>
  <c r="AE37" i="2"/>
  <c r="AD37" i="2"/>
  <c r="AE15" i="2"/>
  <c r="AE18" i="2"/>
  <c r="G5" i="17"/>
  <c r="J21" i="17"/>
  <c r="I21" i="17"/>
  <c r="F21" i="17"/>
  <c r="G21" i="17"/>
  <c r="S7" i="17"/>
  <c r="AA7" i="17" s="1"/>
  <c r="AG111" i="2" l="1"/>
  <c r="AF111" i="2"/>
  <c r="AF112" i="2" s="1"/>
  <c r="V142" i="2"/>
  <c r="V144" i="2" s="1"/>
  <c r="Y142" i="2"/>
  <c r="Y144" i="2" s="1"/>
  <c r="W142" i="2"/>
  <c r="W144" i="2" s="1"/>
  <c r="X142" i="2"/>
  <c r="X144" i="2" s="1"/>
  <c r="AA144" i="2"/>
  <c r="AA147" i="2"/>
  <c r="AA149" i="2" s="1"/>
  <c r="AA163" i="2" s="1"/>
  <c r="AB144" i="2"/>
  <c r="AB147" i="2"/>
  <c r="AB149" i="2" s="1"/>
  <c r="AB163" i="2" s="1"/>
  <c r="AC144" i="2"/>
  <c r="AC147" i="2"/>
  <c r="AC149" i="2" s="1"/>
  <c r="AC163" i="2" s="1"/>
  <c r="Y7" i="17"/>
  <c r="W7" i="17"/>
  <c r="AF62" i="2"/>
  <c r="AF37" i="2"/>
  <c r="AF107" i="2" s="1"/>
  <c r="AF108" i="2" s="1"/>
  <c r="AG18" i="2"/>
  <c r="L21" i="17"/>
  <c r="AG88" i="2"/>
  <c r="M4" i="17" s="1"/>
  <c r="AG62" i="2"/>
  <c r="AG65" i="2"/>
  <c r="AF82" i="2"/>
  <c r="AH61" i="2"/>
  <c r="AH111" i="2" s="1"/>
  <c r="AH112" i="2" s="1"/>
  <c r="AD132" i="2"/>
  <c r="AD138" i="2" s="1"/>
  <c r="AD69" i="2"/>
  <c r="AD43" i="2"/>
  <c r="AE132" i="2"/>
  <c r="AE138" i="2" s="1"/>
  <c r="AE94" i="2"/>
  <c r="AD21" i="2"/>
  <c r="AE69" i="2"/>
  <c r="AF43" i="2"/>
  <c r="AE21" i="2"/>
  <c r="S8" i="17"/>
  <c r="AA8" i="17" s="1"/>
  <c r="AF83" i="2" l="1"/>
  <c r="AF119" i="2"/>
  <c r="AF14" i="2"/>
  <c r="AF103" i="2"/>
  <c r="AF104" i="2" s="1"/>
  <c r="AG112" i="2"/>
  <c r="Y8" i="17"/>
  <c r="W8" i="17"/>
  <c r="AH18" i="2"/>
  <c r="AG15" i="2"/>
  <c r="AG17" i="2"/>
  <c r="AG37" i="2"/>
  <c r="AG107" i="2" s="1"/>
  <c r="AG108" i="2" s="1"/>
  <c r="AF36" i="2"/>
  <c r="AF93" i="2" s="1"/>
  <c r="AF124" i="2" s="1"/>
  <c r="AF97" i="2"/>
  <c r="M5" i="17"/>
  <c r="M21" i="17"/>
  <c r="AH88" i="2"/>
  <c r="N4" i="17" s="1"/>
  <c r="AH65" i="2"/>
  <c r="AH62" i="2"/>
  <c r="AG82" i="2"/>
  <c r="AE142" i="2"/>
  <c r="AD142" i="2"/>
  <c r="AF132" i="2"/>
  <c r="AF69" i="2"/>
  <c r="AI61" i="2"/>
  <c r="AI111" i="2" s="1"/>
  <c r="AI112" i="2" s="1"/>
  <c r="AF21" i="2"/>
  <c r="S9" i="17"/>
  <c r="AA9" i="17" s="1"/>
  <c r="AF134" i="2" l="1"/>
  <c r="AF125" i="2"/>
  <c r="AF126" i="2"/>
  <c r="AF127" i="2" s="1"/>
  <c r="AG14" i="2"/>
  <c r="AG103" i="2"/>
  <c r="AG104" i="2" s="1"/>
  <c r="AG83" i="2"/>
  <c r="AG119" i="2"/>
  <c r="AG120" i="2" s="1"/>
  <c r="AF122" i="2"/>
  <c r="AF120" i="2"/>
  <c r="AF138" i="2"/>
  <c r="AF142" i="2" s="1"/>
  <c r="AG97" i="2"/>
  <c r="M8" i="17" s="1"/>
  <c r="AD145" i="2"/>
  <c r="AD147" i="2" s="1"/>
  <c r="AD149" i="2" s="1"/>
  <c r="AD163" i="2" s="1"/>
  <c r="Y9" i="17"/>
  <c r="W9" i="17"/>
  <c r="AG98" i="2"/>
  <c r="N5" i="17"/>
  <c r="N21" i="17"/>
  <c r="AF98" i="2"/>
  <c r="L8" i="17"/>
  <c r="AH37" i="2"/>
  <c r="AH107" i="2" s="1"/>
  <c r="AH108" i="2" s="1"/>
  <c r="AG36" i="2"/>
  <c r="AG93" i="2" s="1"/>
  <c r="AG124" i="2" s="1"/>
  <c r="AH15" i="2"/>
  <c r="AI18" i="2"/>
  <c r="AH17" i="2"/>
  <c r="AF94" i="2"/>
  <c r="AF95" i="2" s="1"/>
  <c r="AH82" i="2"/>
  <c r="AI88" i="2"/>
  <c r="AI65" i="2"/>
  <c r="AI62" i="2"/>
  <c r="AE145" i="2"/>
  <c r="AE147" i="2" s="1"/>
  <c r="AE149" i="2" s="1"/>
  <c r="AE163" i="2" s="1"/>
  <c r="K13" i="17" s="1"/>
  <c r="AJ61" i="2"/>
  <c r="AJ111" i="2" s="1"/>
  <c r="AJ112" i="2" s="1"/>
  <c r="AG132" i="2"/>
  <c r="AG69" i="2"/>
  <c r="AG21" i="2"/>
  <c r="AH43" i="2"/>
  <c r="AH21" i="2"/>
  <c r="AG43" i="2"/>
  <c r="S10" i="17"/>
  <c r="AA10" i="17" s="1"/>
  <c r="AG134" i="2" l="1"/>
  <c r="AG122" i="2"/>
  <c r="AG126" i="2"/>
  <c r="AG127" i="2" s="1"/>
  <c r="AG125" i="2"/>
  <c r="AF145" i="2"/>
  <c r="AF147" i="2" s="1"/>
  <c r="AF149" i="2" s="1"/>
  <c r="AF163" i="2" s="1"/>
  <c r="L13" i="17" s="1"/>
  <c r="C31" i="17" s="1"/>
  <c r="AH83" i="2"/>
  <c r="AH119" i="2"/>
  <c r="AH120" i="2" s="1"/>
  <c r="AH14" i="2"/>
  <c r="AH103" i="2"/>
  <c r="AH104" i="2" s="1"/>
  <c r="AG138" i="2"/>
  <c r="Z8" i="17"/>
  <c r="Z5" i="17"/>
  <c r="Z6" i="17"/>
  <c r="Z9" i="17"/>
  <c r="Z10" i="17"/>
  <c r="Z4" i="17"/>
  <c r="Z7" i="17"/>
  <c r="K23" i="17"/>
  <c r="Y10" i="17"/>
  <c r="W10" i="17"/>
  <c r="AI15" i="2"/>
  <c r="AJ18" i="2"/>
  <c r="AI17" i="2"/>
  <c r="AI37" i="2"/>
  <c r="AI107" i="2" s="1"/>
  <c r="AI108" i="2" s="1"/>
  <c r="AH36" i="2"/>
  <c r="AH93" i="2" s="1"/>
  <c r="AH97" i="2"/>
  <c r="AG94" i="2"/>
  <c r="AG95" i="2" s="1"/>
  <c r="AI82" i="2"/>
  <c r="O4" i="17"/>
  <c r="AJ88" i="2"/>
  <c r="P4" i="17" s="1"/>
  <c r="P7" i="17" s="1"/>
  <c r="AJ65" i="2"/>
  <c r="AJ62" i="2"/>
  <c r="AH132" i="2"/>
  <c r="AH69" i="2"/>
  <c r="AI21" i="2"/>
  <c r="S11" i="17"/>
  <c r="AA11" i="17" s="1"/>
  <c r="Z11" i="17" l="1"/>
  <c r="AI83" i="2"/>
  <c r="AI97" i="2" s="1"/>
  <c r="AI119" i="2"/>
  <c r="AI120" i="2" s="1"/>
  <c r="AI14" i="2"/>
  <c r="AI103" i="2"/>
  <c r="AI104" i="2" s="1"/>
  <c r="AG142" i="2"/>
  <c r="AG145" i="2" s="1"/>
  <c r="AG147" i="2" s="1"/>
  <c r="AG149" i="2" s="1"/>
  <c r="AG163" i="2" s="1"/>
  <c r="M13" i="17" s="1"/>
  <c r="Y11" i="17"/>
  <c r="W11" i="17"/>
  <c r="AI98" i="2"/>
  <c r="O8" i="17"/>
  <c r="AH124" i="2"/>
  <c r="AH94" i="2"/>
  <c r="AH95" i="2" s="1"/>
  <c r="P5" i="17"/>
  <c r="P21" i="17"/>
  <c r="AH98" i="2"/>
  <c r="N8" i="17"/>
  <c r="AJ37" i="2"/>
  <c r="AI36" i="2"/>
  <c r="AI93" i="2" s="1"/>
  <c r="AI124" i="2" s="1"/>
  <c r="AJ69" i="2"/>
  <c r="AJ15" i="2"/>
  <c r="AJ17" i="2"/>
  <c r="O5" i="17"/>
  <c r="O21" i="17"/>
  <c r="AJ82" i="2"/>
  <c r="AJ119" i="2" s="1"/>
  <c r="AJ120" i="2" s="1"/>
  <c r="AI132" i="2"/>
  <c r="AI69" i="2"/>
  <c r="AJ132" i="2"/>
  <c r="AI43" i="2"/>
  <c r="AJ43" i="2"/>
  <c r="AJ21" i="2"/>
  <c r="S12" i="17"/>
  <c r="AA12" i="17" l="1"/>
  <c r="Z12" i="17"/>
  <c r="AH134" i="2"/>
  <c r="AH138" i="2" s="1"/>
  <c r="AH122" i="2"/>
  <c r="AH126" i="2"/>
  <c r="AH127" i="2" s="1"/>
  <c r="AH125" i="2"/>
  <c r="AI134" i="2"/>
  <c r="AI138" i="2" s="1"/>
  <c r="AI125" i="2"/>
  <c r="AI122" i="2"/>
  <c r="AI126" i="2"/>
  <c r="AI127" i="2" s="1"/>
  <c r="AJ14" i="2"/>
  <c r="AJ103" i="2"/>
  <c r="AJ104" i="2" s="1"/>
  <c r="AJ36" i="2"/>
  <c r="AJ93" i="2" s="1"/>
  <c r="AJ107" i="2"/>
  <c r="AJ108" i="2" s="1"/>
  <c r="AJ83" i="2"/>
  <c r="AJ97" i="2" s="1"/>
  <c r="AJ98" i="2" s="1"/>
  <c r="AH142" i="2"/>
  <c r="AH145" i="2" s="1"/>
  <c r="AH147" i="2" s="1"/>
  <c r="AH149" i="2" s="1"/>
  <c r="AH163" i="2" s="1"/>
  <c r="AI94" i="2"/>
  <c r="AI95" i="2" s="1"/>
  <c r="Y12" i="17"/>
  <c r="W12" i="17"/>
  <c r="S13" i="17"/>
  <c r="AA13" i="17" l="1"/>
  <c r="Z13" i="17"/>
  <c r="AJ124" i="2"/>
  <c r="AJ94" i="2"/>
  <c r="AJ95" i="2" s="1"/>
  <c r="P8" i="17"/>
  <c r="AI142" i="2"/>
  <c r="AI145" i="2" s="1"/>
  <c r="AI147" i="2" s="1"/>
  <c r="AI149" i="2" s="1"/>
  <c r="AI163" i="2" s="1"/>
  <c r="O13" i="17" s="1"/>
  <c r="C23" i="17" s="1"/>
  <c r="Y13" i="17"/>
  <c r="W13" i="17"/>
  <c r="P10" i="17"/>
  <c r="P9" i="17"/>
  <c r="N13" i="17"/>
  <c r="S14" i="17"/>
  <c r="AA14" i="17" l="1"/>
  <c r="Z14" i="17"/>
  <c r="AJ134" i="2"/>
  <c r="AJ138" i="2" s="1"/>
  <c r="AJ142" i="2" s="1"/>
  <c r="AJ145" i="2" s="1"/>
  <c r="AJ147" i="2" s="1"/>
  <c r="AJ149" i="2" s="1"/>
  <c r="AJ163" i="2" s="1"/>
  <c r="P13" i="17" s="1"/>
  <c r="AJ126" i="2"/>
  <c r="AJ127" i="2" s="1"/>
  <c r="AJ125" i="2"/>
  <c r="AJ122" i="2"/>
  <c r="C15" i="17"/>
  <c r="C17" i="17" s="1"/>
  <c r="C20" i="17" s="1"/>
  <c r="P14" i="17"/>
  <c r="Y14" i="17"/>
  <c r="W14" i="17"/>
  <c r="S15" i="17"/>
  <c r="AA15" i="17" l="1"/>
  <c r="Z15" i="17"/>
  <c r="C18" i="17"/>
  <c r="C19" i="17"/>
  <c r="Y15" i="17"/>
  <c r="W15" i="17"/>
  <c r="S16" i="17"/>
  <c r="AA16" i="17" l="1"/>
  <c r="Z16" i="17"/>
  <c r="Y16" i="17"/>
  <c r="W16" i="17"/>
  <c r="S17" i="17"/>
  <c r="AA17" i="17" l="1"/>
  <c r="Z17" i="17"/>
  <c r="Y17" i="17"/>
  <c r="W17" i="17"/>
  <c r="S18" i="17"/>
  <c r="AA18" i="17" l="1"/>
  <c r="Z18" i="17"/>
  <c r="Y18" i="17"/>
  <c r="W18" i="17"/>
  <c r="S19" i="17"/>
  <c r="AA19" i="17" l="1"/>
  <c r="Z19" i="17"/>
  <c r="Y19" i="17"/>
  <c r="W19" i="17"/>
  <c r="S20" i="17"/>
  <c r="AA20" i="17" l="1"/>
  <c r="Z20" i="17"/>
  <c r="Y20" i="17"/>
  <c r="W20" i="17"/>
  <c r="S21" i="17"/>
  <c r="AA21" i="17" l="1"/>
  <c r="Z21" i="17"/>
  <c r="Y21" i="17"/>
  <c r="W21" i="17"/>
  <c r="S22" i="17"/>
  <c r="AA22" i="17" l="1"/>
  <c r="Z22" i="17"/>
  <c r="Y22" i="17"/>
  <c r="W22" i="17"/>
  <c r="S23" i="17"/>
  <c r="AA23" i="17" l="1"/>
  <c r="Z23" i="17"/>
  <c r="Y23" i="17"/>
  <c r="W23" i="17"/>
  <c r="S24" i="17"/>
  <c r="AA24" i="17" l="1"/>
  <c r="Z24" i="17"/>
  <c r="Y24" i="17"/>
  <c r="W24" i="17"/>
  <c r="S25" i="17"/>
  <c r="AA25" i="17" l="1"/>
  <c r="Z25" i="17"/>
  <c r="Y25" i="17"/>
  <c r="W25" i="17"/>
  <c r="S26" i="17"/>
  <c r="AA26" i="17" l="1"/>
  <c r="Z26" i="17"/>
  <c r="Y26" i="17"/>
  <c r="W26" i="17"/>
  <c r="S27" i="17"/>
  <c r="AA27" i="17" l="1"/>
  <c r="Z27" i="17"/>
  <c r="Y27" i="17"/>
  <c r="W27" i="17"/>
  <c r="S28" i="17"/>
  <c r="AA28" i="17" l="1"/>
  <c r="Z28" i="17"/>
  <c r="Y28" i="17"/>
  <c r="W28" i="17"/>
  <c r="S29" i="17"/>
  <c r="AA29" i="17" l="1"/>
  <c r="Z29" i="17"/>
  <c r="Y29" i="17"/>
  <c r="W29" i="17"/>
  <c r="S30" i="17"/>
  <c r="AA30" i="17" l="1"/>
  <c r="Z30" i="17"/>
  <c r="Y30" i="17"/>
  <c r="W30" i="17"/>
  <c r="S31" i="17"/>
  <c r="AA31" i="17" l="1"/>
  <c r="Z31" i="17"/>
  <c r="Y31" i="17"/>
  <c r="W31" i="17"/>
  <c r="S32" i="17"/>
  <c r="AA32" i="17" l="1"/>
  <c r="Z32" i="17"/>
  <c r="Y32" i="17"/>
  <c r="W32" i="17"/>
  <c r="S33" i="17"/>
  <c r="AA33" i="17" l="1"/>
  <c r="Z33" i="17"/>
  <c r="Y33" i="17"/>
  <c r="W33" i="17"/>
  <c r="S34" i="17"/>
  <c r="AA34" i="17" l="1"/>
  <c r="Z34" i="17"/>
  <c r="Y34" i="17"/>
  <c r="W34" i="17"/>
  <c r="J9" i="17" l="1"/>
  <c r="J10" i="17"/>
  <c r="J22" i="17"/>
  <c r="G9" i="17"/>
  <c r="G10" i="17"/>
  <c r="G22" i="17"/>
  <c r="F9" i="17"/>
  <c r="F22" i="17"/>
  <c r="I10" i="17"/>
  <c r="I9" i="17"/>
  <c r="I22" i="17"/>
  <c r="H10" i="17"/>
  <c r="H22" i="17"/>
  <c r="G14" i="17" l="1"/>
  <c r="J14" i="17"/>
  <c r="I14" i="17"/>
  <c r="F10" i="17" l="1"/>
  <c r="Y4" i="17" l="1"/>
  <c r="Y5" i="17"/>
  <c r="K9" i="17"/>
  <c r="K10" i="17"/>
  <c r="K22" i="17"/>
  <c r="Y6" i="17"/>
  <c r="O9" i="17" l="1"/>
  <c r="O22" i="17"/>
  <c r="K14" i="17"/>
  <c r="C25" i="17" l="1"/>
  <c r="L10" i="17"/>
  <c r="L9" i="17"/>
  <c r="L22" i="17"/>
  <c r="C27" i="17" l="1"/>
  <c r="C26" i="17"/>
  <c r="C28" i="17"/>
  <c r="N10" i="17"/>
  <c r="N9" i="17"/>
  <c r="N22" i="17"/>
  <c r="O10" i="17"/>
  <c r="M10" i="17"/>
  <c r="M9" i="17"/>
  <c r="M22" i="17"/>
  <c r="L14" i="17" l="1"/>
  <c r="F29" i="17"/>
  <c r="F30" i="17" l="1"/>
  <c r="F28" i="17"/>
  <c r="H28" i="17" s="1"/>
  <c r="I28" i="17" s="1"/>
  <c r="H29" i="17"/>
  <c r="I29" i="17" s="1"/>
  <c r="M14" i="17"/>
  <c r="C33" i="17"/>
  <c r="T1" i="17" s="1"/>
  <c r="T4" i="17" s="1"/>
  <c r="N14" i="17"/>
  <c r="O14" i="17"/>
  <c r="C38" i="17" l="1"/>
  <c r="C40" i="17" s="1"/>
  <c r="H30" i="17"/>
  <c r="I30" i="17" s="1"/>
  <c r="C35" i="17"/>
  <c r="C34" i="17"/>
  <c r="U1" i="17" l="1"/>
  <c r="C41" i="17"/>
  <c r="T5" i="17"/>
  <c r="T6" i="17"/>
  <c r="T7" i="17"/>
  <c r="T8" i="17"/>
  <c r="T9" i="17"/>
  <c r="T10" i="17"/>
  <c r="T11" i="17"/>
  <c r="T12" i="17"/>
  <c r="T13" i="17"/>
  <c r="T14" i="17"/>
  <c r="T15" i="17"/>
  <c r="T16" i="17"/>
  <c r="T17" i="17"/>
  <c r="T18" i="17"/>
  <c r="T19" i="17"/>
  <c r="T20" i="17"/>
  <c r="T21" i="17"/>
  <c r="T22" i="17"/>
  <c r="T23" i="17"/>
  <c r="T24" i="17"/>
  <c r="T25" i="17"/>
  <c r="T26" i="17"/>
  <c r="T27" i="17"/>
  <c r="T28" i="17"/>
  <c r="T29" i="17"/>
  <c r="T30" i="17"/>
  <c r="T31" i="17"/>
  <c r="T32" i="17"/>
  <c r="T33" i="17"/>
  <c r="T34" i="17"/>
  <c r="U4" i="17" l="1"/>
  <c r="V4" i="17" s="1"/>
  <c r="U5" i="17"/>
  <c r="V5" i="17" s="1"/>
  <c r="U6" i="17"/>
  <c r="V6" i="17" s="1"/>
  <c r="U7" i="17"/>
  <c r="V7" i="17" s="1"/>
  <c r="U8" i="17"/>
  <c r="V8" i="17" s="1"/>
  <c r="U9" i="17"/>
  <c r="V9" i="17" s="1"/>
  <c r="U10" i="17"/>
  <c r="V10" i="17" s="1"/>
  <c r="U11" i="17"/>
  <c r="V11" i="17" s="1"/>
  <c r="U12" i="17"/>
  <c r="V12" i="17" s="1"/>
  <c r="U13" i="17"/>
  <c r="V13" i="17" s="1"/>
  <c r="U14" i="17"/>
  <c r="V14" i="17" s="1"/>
  <c r="U15" i="17"/>
  <c r="V15" i="17" s="1"/>
  <c r="U16" i="17"/>
  <c r="V16" i="17" s="1"/>
  <c r="U17" i="17"/>
  <c r="V17" i="17" s="1"/>
  <c r="U18" i="17"/>
  <c r="V18" i="17" s="1"/>
  <c r="U19" i="17"/>
  <c r="V19" i="17" s="1"/>
  <c r="U20" i="17"/>
  <c r="V20" i="17" s="1"/>
  <c r="U21" i="17"/>
  <c r="V21" i="17" s="1"/>
  <c r="U22" i="17"/>
  <c r="V22" i="17" s="1"/>
  <c r="U23" i="17"/>
  <c r="V23" i="17" s="1"/>
  <c r="U24" i="17"/>
  <c r="V24" i="17" s="1"/>
  <c r="U25" i="17"/>
  <c r="V25" i="17" s="1"/>
  <c r="U26" i="17"/>
  <c r="V26" i="17" s="1"/>
  <c r="U27" i="17"/>
  <c r="V27" i="17" s="1"/>
  <c r="U28" i="17"/>
  <c r="V28" i="17" s="1"/>
  <c r="U29" i="17"/>
  <c r="V29" i="17" s="1"/>
  <c r="U30" i="17"/>
  <c r="V30" i="17" s="1"/>
  <c r="U31" i="17"/>
  <c r="V31" i="17" s="1"/>
  <c r="U32" i="17"/>
  <c r="V32" i="17" s="1"/>
  <c r="U33" i="17"/>
  <c r="V33" i="17" s="1"/>
  <c r="U34" i="17"/>
  <c r="V34" i="17" s="1"/>
  <c r="B79" i="2"/>
  <c r="B69" i="2"/>
  <c r="B43" i="2"/>
  <c r="AC10" i="2"/>
  <c r="AB10" i="2"/>
  <c r="AA10" i="2"/>
  <c r="Z10" i="2"/>
  <c r="Y10" i="2"/>
  <c r="X10" i="2"/>
  <c r="W10" i="2"/>
  <c r="V10" i="2"/>
  <c r="T10" i="2"/>
  <c r="S10" i="2"/>
  <c r="R10" i="2"/>
  <c r="Q10" i="2"/>
  <c r="O10" i="2"/>
  <c r="N10" i="2"/>
  <c r="M10" i="2"/>
  <c r="L10" i="2"/>
  <c r="K10" i="2"/>
  <c r="J10" i="2"/>
  <c r="I10" i="2"/>
  <c r="H10" i="2"/>
  <c r="G10" i="2"/>
  <c r="B7" i="2"/>
  <c r="J96" i="2"/>
  <c r="I96" i="2"/>
  <c r="H96" i="2"/>
  <c r="G96" i="2"/>
  <c r="S93" i="2"/>
  <c r="S94" i="2" s="1"/>
  <c r="R93" i="2"/>
  <c r="R94" i="2" s="1"/>
  <c r="Q93" i="2"/>
  <c r="Q94" i="2" s="1"/>
  <c r="O93" i="2"/>
  <c r="O94" i="2" s="1"/>
  <c r="N93" i="2"/>
  <c r="N94" i="2" s="1"/>
  <c r="M93" i="2"/>
  <c r="M94" i="2" s="1"/>
  <c r="L93" i="2"/>
  <c r="L94" i="2" s="1"/>
  <c r="J93" i="2"/>
  <c r="J94" i="2" s="1"/>
  <c r="I93" i="2"/>
  <c r="I94" i="2" s="1"/>
  <c r="H93" i="2"/>
  <c r="H94" i="2" s="1"/>
  <c r="G93" i="2"/>
  <c r="G94" i="2" s="1"/>
  <c r="AC68" i="2"/>
  <c r="AB68" i="2"/>
  <c r="AA68" i="2"/>
  <c r="Z68" i="2"/>
  <c r="Y68" i="2"/>
  <c r="X68" i="2"/>
  <c r="W68" i="2"/>
  <c r="V68" i="2"/>
  <c r="T68" i="2"/>
  <c r="S68" i="2"/>
  <c r="R68" i="2"/>
  <c r="Q68" i="2"/>
  <c r="O68" i="2"/>
  <c r="N68" i="2"/>
  <c r="M68" i="2"/>
  <c r="L68" i="2"/>
  <c r="K68" i="2"/>
  <c r="J68" i="2"/>
  <c r="I68" i="2"/>
  <c r="H68" i="2"/>
  <c r="G68" i="2"/>
  <c r="AC42" i="2"/>
  <c r="AB42" i="2"/>
  <c r="AA42" i="2"/>
  <c r="Z42" i="2"/>
  <c r="Y42" i="2"/>
  <c r="X42" i="2"/>
  <c r="W42" i="2"/>
  <c r="V42" i="2"/>
  <c r="T42" i="2"/>
  <c r="S42" i="2"/>
  <c r="R42" i="2"/>
  <c r="Q42" i="2"/>
  <c r="O42" i="2"/>
  <c r="N42" i="2"/>
  <c r="M42" i="2"/>
  <c r="L42" i="2"/>
  <c r="K42" i="2"/>
  <c r="J42" i="2"/>
  <c r="I42" i="2"/>
  <c r="H42" i="2"/>
  <c r="G42" i="2"/>
  <c r="AB20" i="2"/>
  <c r="AA20" i="2"/>
  <c r="Z20" i="2"/>
  <c r="Y20" i="2"/>
  <c r="X20" i="2"/>
  <c r="W20" i="2"/>
  <c r="V20" i="2"/>
  <c r="T20" i="2"/>
  <c r="S20" i="2"/>
  <c r="R20" i="2"/>
  <c r="Q20" i="2"/>
  <c r="O20" i="2"/>
  <c r="N20" i="2"/>
  <c r="M20" i="2"/>
  <c r="L20" i="2"/>
  <c r="K20" i="2"/>
  <c r="J20" i="2"/>
  <c r="I20" i="2"/>
  <c r="H20" i="2"/>
  <c r="G20" i="2"/>
  <c r="H6" i="2"/>
  <c r="I6" i="2"/>
  <c r="J6" i="2"/>
  <c r="K6" i="2"/>
  <c r="L6" i="2"/>
  <c r="M6" i="2"/>
  <c r="N6" i="2"/>
  <c r="O6" i="2"/>
  <c r="P6" i="2"/>
  <c r="Q6" i="2"/>
  <c r="R6" i="2"/>
  <c r="S6" i="2"/>
  <c r="T6" i="2"/>
  <c r="U6" i="2"/>
  <c r="V6" i="2"/>
  <c r="W6" i="2"/>
  <c r="X6" i="2"/>
  <c r="Y6" i="2"/>
  <c r="Z6" i="2"/>
  <c r="AA6" i="2"/>
  <c r="AB6" i="2"/>
  <c r="AC6" i="2"/>
  <c r="G6" i="2"/>
  <c r="C7" i="2"/>
  <c r="D7" i="2"/>
  <c r="E7" i="2"/>
  <c r="F7" i="2"/>
  <c r="G7" i="2"/>
  <c r="H7" i="2"/>
  <c r="I7" i="2"/>
  <c r="J7" i="2"/>
  <c r="K7" i="2"/>
  <c r="L7" i="2"/>
  <c r="M7" i="2"/>
  <c r="N7" i="2"/>
  <c r="O7" i="2"/>
  <c r="Q7" i="2"/>
  <c r="R7" i="2"/>
  <c r="S7" i="2"/>
  <c r="T7" i="2"/>
  <c r="U7" i="2"/>
  <c r="V7" i="2"/>
  <c r="W7" i="2"/>
  <c r="X7" i="2"/>
  <c r="Y7" i="2"/>
  <c r="Z7" i="2"/>
  <c r="E2" i="12"/>
  <c r="F2" i="12"/>
  <c r="G2" i="12"/>
  <c r="D2" i="12"/>
  <c r="P23" i="2"/>
  <c r="P25" i="2" s="1"/>
  <c r="P27" i="2"/>
  <c r="P29" i="2" s="1"/>
  <c r="P31" i="2"/>
  <c r="P33" i="2" s="1"/>
  <c r="P45" i="2"/>
  <c r="P49" i="2"/>
  <c r="P53" i="2"/>
  <c r="P57" i="2"/>
  <c r="P9" i="2"/>
  <c r="D25" i="2"/>
  <c r="E25" i="2"/>
  <c r="F25" i="2"/>
  <c r="G25" i="2"/>
  <c r="H25" i="2"/>
  <c r="I25" i="2"/>
  <c r="J25" i="2"/>
  <c r="K25" i="2"/>
  <c r="L25" i="2"/>
  <c r="M25" i="2"/>
  <c r="N25" i="2"/>
  <c r="O25" i="2"/>
  <c r="Q25" i="2"/>
  <c r="R25" i="2"/>
  <c r="S25" i="2"/>
  <c r="T25" i="2"/>
  <c r="U25" i="2"/>
  <c r="V25" i="2"/>
  <c r="W25" i="2"/>
  <c r="X25" i="2"/>
  <c r="Y25" i="2"/>
  <c r="Z25" i="2"/>
  <c r="AA25" i="2"/>
  <c r="AB25" i="2"/>
  <c r="C33" i="2"/>
  <c r="C29" i="2"/>
  <c r="C25" i="2"/>
  <c r="H24" i="2"/>
  <c r="I24" i="2"/>
  <c r="J24" i="2"/>
  <c r="K24" i="2"/>
  <c r="L24" i="2"/>
  <c r="M24" i="2"/>
  <c r="N24" i="2"/>
  <c r="O24" i="2"/>
  <c r="Q24" i="2"/>
  <c r="R24" i="2"/>
  <c r="S24" i="2"/>
  <c r="T24" i="2"/>
  <c r="V24" i="2"/>
  <c r="W24" i="2"/>
  <c r="X24" i="2"/>
  <c r="Y24" i="2"/>
  <c r="Z24" i="2"/>
  <c r="AA24" i="2"/>
  <c r="AB24" i="2"/>
  <c r="AC24" i="2"/>
  <c r="G24" i="2"/>
  <c r="K93" i="2" l="1"/>
  <c r="K94" i="2" s="1"/>
  <c r="K73" i="2"/>
  <c r="P18" i="2"/>
  <c r="P21" i="2"/>
  <c r="P79" i="2"/>
  <c r="P76" i="2"/>
  <c r="P66" i="2"/>
  <c r="P69" i="2"/>
  <c r="P63" i="2"/>
  <c r="P40" i="2"/>
  <c r="P43" i="2"/>
  <c r="P37" i="2"/>
  <c r="P15" i="2"/>
  <c r="U32" i="2"/>
  <c r="P32" i="2"/>
  <c r="P28" i="2"/>
  <c r="U28" i="2"/>
  <c r="U10" i="2"/>
  <c r="P11" i="2"/>
  <c r="P68" i="2"/>
  <c r="U24" i="2"/>
  <c r="P24" i="2"/>
  <c r="U20" i="2"/>
  <c r="P132" i="2"/>
  <c r="P138" i="2" s="1"/>
  <c r="P126" i="2"/>
  <c r="P94" i="2"/>
  <c r="P42" i="2"/>
  <c r="U68" i="2"/>
  <c r="P20" i="2"/>
  <c r="U42" i="2"/>
  <c r="P7" i="2"/>
  <c r="P10" i="2"/>
  <c r="H9" i="17" l="1"/>
  <c r="U127" i="2"/>
  <c r="P127" i="2"/>
  <c r="P142" i="2" l="1"/>
  <c r="P144" i="2" s="1"/>
  <c r="H21" i="17"/>
  <c r="I5" i="17"/>
  <c r="H5" i="17"/>
  <c r="AF32" i="2"/>
  <c r="AJ32" i="2"/>
  <c r="AI32" i="2"/>
  <c r="AG32" i="2"/>
  <c r="AH3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<sst xmlns="http://schemas.openxmlformats.org/spreadsheetml/2006/main" count="617" uniqueCount="440">
  <si>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</si>
  <si>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</si>
  <si>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</si>
  <si>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</si>
  <si>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</si>
  <si>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</si>
  <si>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</si>
  <si>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</si>
  <si>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</si>
  <si>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</si>
  <si>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</si>
  <si>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</si>
  <si>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</si>
  <si>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</si>
  <si>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</si>
  <si>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</si>
  <si>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</si>
  <si>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</si>
  <si>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</si>
  <si>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</si>
  <si>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</si>
  <si>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</si>
  <si>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</si>
  <si>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2023E</t>
  </si>
  <si>
    <t>2023E</t>
  </si>
  <si>
    <t>(In millions)</t>
  </si>
  <si>
    <t>Verification Services</t>
  </si>
  <si>
    <t>yoy %</t>
  </si>
  <si>
    <t>qoq %</t>
  </si>
  <si>
    <t>% of workforce</t>
  </si>
  <si>
    <t>Employer Services</t>
  </si>
  <si>
    <t>Total Workforce Solutions</t>
  </si>
  <si>
    <t>% of total revenue</t>
  </si>
  <si>
    <t>Online Information Solutions</t>
  </si>
  <si>
    <t>% of USIS</t>
  </si>
  <si>
    <t>Mortgage Solutions</t>
  </si>
  <si>
    <t>Financial Marketing Services</t>
  </si>
  <si>
    <t>Total U.S. Information Solutions</t>
  </si>
  <si>
    <t>Asia Pacific</t>
  </si>
  <si>
    <t>% of International</t>
  </si>
  <si>
    <t>Europe</t>
  </si>
  <si>
    <t>Latin America</t>
  </si>
  <si>
    <t>Canada</t>
  </si>
  <si>
    <t>Total International</t>
  </si>
  <si>
    <t>Global Consumer Solutions</t>
  </si>
  <si>
    <t>Total Revenue</t>
  </si>
  <si>
    <t>Provision for Income Tax</t>
  </si>
  <si>
    <t>Non-Controlling/Minority Interests</t>
  </si>
  <si>
    <t>Income Statement Supplemental Section</t>
  </si>
  <si>
    <t/>
  </si>
  <si>
    <t xml:space="preserve">    Reported Normalized and Operating Income/Expense Supplemental Section</t>
  </si>
  <si>
    <t xml:space="preserve">        Total Revenue as Reported, Supplemental</t>
  </si>
  <si>
    <t xml:space="preserve">        Reported Operating Expense</t>
  </si>
  <si>
    <t xml:space="preserve">        Reported Total Operating Profit/Loss</t>
  </si>
  <si>
    <t xml:space="preserve">        Reported Normalized Income</t>
  </si>
  <si>
    <t xml:space="preserve">        Reported Effective Tax Rate</t>
  </si>
  <si>
    <t>Reported Normalized Diluted EPS</t>
  </si>
  <si>
    <t>Total Dividend Per Share</t>
  </si>
  <si>
    <t>Diluted WASO</t>
  </si>
  <si>
    <t>Fiscal year ends in Dec 31 | USD</t>
  </si>
  <si>
    <t>Total Assets</t>
  </si>
  <si>
    <t xml:space="preserve">    Total Current Assets</t>
  </si>
  <si>
    <t xml:space="preserve">        Cash, Cash Equivalents and Short Term Investments</t>
  </si>
  <si>
    <t xml:space="preserve">        Prepayments and Deposits, Current</t>
  </si>
  <si>
    <t xml:space="preserve">        Other Current Assets</t>
  </si>
  <si>
    <t xml:space="preserve">    Total Non-Current Assets</t>
  </si>
  <si>
    <t xml:space="preserve">        Net Property, Plant and Equipment</t>
  </si>
  <si>
    <t xml:space="preserve">            Gross Property, Plant and Equipment</t>
  </si>
  <si>
    <t xml:space="preserve">                Properties</t>
  </si>
  <si>
    <t xml:space="preserve">                Machinery, Furniture and Equipment</t>
  </si>
  <si>
    <t xml:space="preserve">                Accumulated Depreciation</t>
  </si>
  <si>
    <t xml:space="preserve">        Net Intangible Assets</t>
  </si>
  <si>
    <t xml:space="preserve">            Gross Goodwill and Other Intangible Assets</t>
  </si>
  <si>
    <t xml:space="preserve">                Goodwill</t>
  </si>
  <si>
    <t xml:space="preserve">                Intangibles other than Goodwill</t>
  </si>
  <si>
    <t xml:space="preserve">                    Trademarks and Patents</t>
  </si>
  <si>
    <t xml:space="preserve">                    Software and Technology</t>
  </si>
  <si>
    <t xml:space="preserve">                    Licenses and Rights</t>
  </si>
  <si>
    <t xml:space="preserve">                    Customer Relationships</t>
  </si>
  <si>
    <t xml:space="preserve">                    Other Intangible Assets</t>
  </si>
  <si>
    <t xml:space="preserve">            Accumulated Amortization and Impairment</t>
  </si>
  <si>
    <t xml:space="preserve">                Accumulated Amortization of Intangible Assets</t>
  </si>
  <si>
    <t xml:space="preserve">                    Accumulated Amortization of Intangibles other than Goodwill</t>
  </si>
  <si>
    <t xml:space="preserve">                        Accumulated Amortization of Trademarks and Patents</t>
  </si>
  <si>
    <t xml:space="preserve">                        Accumulated Amortization of Software and Technology</t>
  </si>
  <si>
    <t xml:space="preserve">                        Accumulated Amortization of Customer Relationships</t>
  </si>
  <si>
    <t xml:space="preserve">                        Accumulated Amortization of Other Intangible Assets</t>
  </si>
  <si>
    <t xml:space="preserve">                        Accumulated Amortization of Licences and Rights</t>
  </si>
  <si>
    <t xml:space="preserve">        Other Non-Current Assets</t>
  </si>
  <si>
    <t>Total Liabilities</t>
  </si>
  <si>
    <t xml:space="preserve">    Total Current Liabilities</t>
  </si>
  <si>
    <t xml:space="preserve">        Payables and Accrued Expenses, Current</t>
  </si>
  <si>
    <t xml:space="preserve">            Accrued Expenses, Current</t>
  </si>
  <si>
    <t xml:space="preserve">        Financial Liabilities, Current</t>
  </si>
  <si>
    <t xml:space="preserve">        Deferred Liabilities, Current</t>
  </si>
  <si>
    <t xml:space="preserve">        Other Current Liabilities</t>
  </si>
  <si>
    <t xml:space="preserve">    Total Non-Current Liabilities</t>
  </si>
  <si>
    <t xml:space="preserve">        Financial Liabilities, Non-Current</t>
  </si>
  <si>
    <t xml:space="preserve">        Provisions, Non-Current</t>
  </si>
  <si>
    <t xml:space="preserve">        Tax Liabilities, Non-Current</t>
  </si>
  <si>
    <t xml:space="preserve">        Other Non-Current Liabilities</t>
  </si>
  <si>
    <t>Total Equity</t>
  </si>
  <si>
    <t xml:space="preserve">    Equity Attributable to Parent Stockholders</t>
  </si>
  <si>
    <t xml:space="preserve">        Paid in Capital</t>
  </si>
  <si>
    <t xml:space="preserve">            Capital Stock</t>
  </si>
  <si>
    <t xml:space="preserve">                Common Stock</t>
  </si>
  <si>
    <t xml:space="preserve">                Preferred Stock</t>
  </si>
  <si>
    <t xml:space="preserve">                Additional Paid in Capital/Share Premium</t>
  </si>
  <si>
    <t xml:space="preserve">            Treasury Stock</t>
  </si>
  <si>
    <t xml:space="preserve">        Stock Options/Warrants/DeferredShares/ConvertibleDebentures</t>
  </si>
  <si>
    <t xml:space="preserve">        Retained Earnings/Accumulated Deficit</t>
  </si>
  <si>
    <t xml:space="preserve">        Reserves/Accumulated Comprehensive Income/Losses</t>
  </si>
  <si>
    <t xml:space="preserve">    Non-Controlling/Minority Interests in Equity</t>
  </si>
  <si>
    <t>Debt Maturity Schedule Total</t>
  </si>
  <si>
    <t xml:space="preserve">    Debt due in Year 1</t>
  </si>
  <si>
    <t xml:space="preserve">    Debt due in Year 2</t>
  </si>
  <si>
    <t xml:space="preserve">    Debt due in Year 3</t>
  </si>
  <si>
    <t xml:space="preserve">    Debt due in Year 4</t>
  </si>
  <si>
    <t xml:space="preserve">    Debt due in Year 5</t>
  </si>
  <si>
    <t xml:space="preserve">    Debt due Beyond</t>
  </si>
  <si>
    <t xml:space="preserve">    Debt - Interests Charges and Other Adjustments</t>
  </si>
  <si>
    <t>Operating Lease Obligation Maturity Schedule Total</t>
  </si>
  <si>
    <t xml:space="preserve">    Operating Lease due in Year 1</t>
  </si>
  <si>
    <t xml:space="preserve">    Operating Lease due in Year 2</t>
  </si>
  <si>
    <t xml:space="preserve">    Operating Lease due in Year 3</t>
  </si>
  <si>
    <t xml:space="preserve">    Operating Lease due in Year 4</t>
  </si>
  <si>
    <t xml:space="preserve">    Operating Lease due in Year 5</t>
  </si>
  <si>
    <t xml:space="preserve">    Operating Lease due Beyond</t>
  </si>
  <si>
    <t>Total Lease Liability</t>
  </si>
  <si>
    <t xml:space="preserve">    Total Lease Liability - Due in year 1</t>
  </si>
  <si>
    <t xml:space="preserve">    Total Lease Liability - Due in year 2</t>
  </si>
  <si>
    <t xml:space="preserve">    Total Lease Liability - Due in year 3</t>
  </si>
  <si>
    <t xml:space="preserve">    Total Lease Liability - Due in year 4</t>
  </si>
  <si>
    <t xml:space="preserve">    Total Lease Liability - Due in year 5</t>
  </si>
  <si>
    <t xml:space="preserve">    Total Lease Liability - Beyond</t>
  </si>
  <si>
    <t>Total Contractual Obligations</t>
  </si>
  <si>
    <t xml:space="preserve">    Total Contractual Obligations due in year 1</t>
  </si>
  <si>
    <t xml:space="preserve">    Total Contractual Obligations due in year 2</t>
  </si>
  <si>
    <t xml:space="preserve">    Total Contractual Obligations due in year 3</t>
  </si>
  <si>
    <t xml:space="preserve">    Total Contractual Obligations due in year 4</t>
  </si>
  <si>
    <t xml:space="preserve">    Total Contractual Obligations due in year 5</t>
  </si>
  <si>
    <t xml:space="preserve">    Total Contractual Obligations due Beyond</t>
  </si>
  <si>
    <t xml:space="preserve">    Total Contractual Obligations - Interests Charges and Other Adjustments</t>
  </si>
  <si>
    <t>Other Contractual Obligations Maturity Schedule Total</t>
  </si>
  <si>
    <t xml:space="preserve">    Other Contractual Obligations due in Year 1</t>
  </si>
  <si>
    <t xml:space="preserve">    Other Contractual Obligations due in Year 3</t>
  </si>
  <si>
    <t xml:space="preserve">    Other Contractual Obligations due in Year 5</t>
  </si>
  <si>
    <t xml:space="preserve">    Other Contractual Obligations due Beyond</t>
  </si>
  <si>
    <t>Cash Flow from Operating Activities, Indirect</t>
  </si>
  <si>
    <t xml:space="preserve">    Net Cash Flow from Continuing Operating Activities, Indirect</t>
  </si>
  <si>
    <t xml:space="preserve">        Cash Generated from Operating Activities</t>
  </si>
  <si>
    <t xml:space="preserve">            Income/Loss before Non-Cash Adjustment</t>
  </si>
  <si>
    <t xml:space="preserve">            Total Adjustments for Non-Cash Items</t>
  </si>
  <si>
    <t xml:space="preserve">                Depreciation, Amortization and Depletion, Non-Cash Adjustment</t>
  </si>
  <si>
    <t xml:space="preserve">                    Depreciation and Amortization, Non-Cash Adjustment</t>
  </si>
  <si>
    <t xml:space="preserve">                Stock-Based Compensation, Non-Cash Adjustment</t>
  </si>
  <si>
    <t xml:space="preserve">                Deferred Taxes, Non-Cash Adjustment</t>
  </si>
  <si>
    <t xml:space="preserve">            Changes in Operating Capital</t>
  </si>
  <si>
    <t xml:space="preserve">                Change in Trade and Other Receivables</t>
  </si>
  <si>
    <t xml:space="preserve">                    Change in Trade/Accounts Receivable</t>
  </si>
  <si>
    <t xml:space="preserve">                Change in Other Current Assets</t>
  </si>
  <si>
    <t xml:space="preserve">                Change in Other Current Liabilities</t>
  </si>
  <si>
    <t>Cash Flow from Investing Activities</t>
  </si>
  <si>
    <t xml:space="preserve">    Cash Flow from Continuing Investing Activities</t>
  </si>
  <si>
    <t xml:space="preserve">        Capital Expenditure, Reported</t>
  </si>
  <si>
    <t xml:space="preserve">        Purchase/Sale of Business, Net</t>
  </si>
  <si>
    <t xml:space="preserve">            Purchase/Acquisition of Business</t>
  </si>
  <si>
    <t xml:space="preserve">            Sale of Business</t>
  </si>
  <si>
    <t xml:space="preserve">        Purchase/Sale of Equity Investments</t>
  </si>
  <si>
    <t xml:space="preserve">            Purchase of Joint Venture/Associate</t>
  </si>
  <si>
    <t xml:space="preserve">        Purchase/Sale of Other Non-Current Assets, Net</t>
  </si>
  <si>
    <t xml:space="preserve">            Sales of Other Non-Current Assets</t>
  </si>
  <si>
    <t>Cash Flow from Financing Activities</t>
  </si>
  <si>
    <t xml:space="preserve">    Cash Flow from Continuing Financing Activities</t>
  </si>
  <si>
    <t xml:space="preserve">        Issuance of/Repayments for Debt, Net</t>
  </si>
  <si>
    <t xml:space="preserve">            Issuance of/Repayments for Short Term Debt, Net</t>
  </si>
  <si>
    <t xml:space="preserve">                Proceeds from Issuance of Short Term Debt</t>
  </si>
  <si>
    <t xml:space="preserve">                Repayments for Short Term Debt</t>
  </si>
  <si>
    <t xml:space="preserve">            Issuance of/Repayments for Long Term Debt, Net</t>
  </si>
  <si>
    <t xml:space="preserve">                Proceeds from Issuance of Long Term Debt</t>
  </si>
  <si>
    <t xml:space="preserve">                Repayments for Long Term Debt</t>
  </si>
  <si>
    <t xml:space="preserve">        Issue and Financing Costs</t>
  </si>
  <si>
    <t xml:space="preserve">            Debt Issuance Costs</t>
  </si>
  <si>
    <t xml:space="preserve">        Cash Dividends and Interest Paid</t>
  </si>
  <si>
    <t xml:space="preserve">            Cash Dividends Paid</t>
  </si>
  <si>
    <t xml:space="preserve">                Common Stock Dividends Paid</t>
  </si>
  <si>
    <t xml:space="preserve">        Cash Dividends Paid to Non-Controlling/Minority Interests</t>
  </si>
  <si>
    <t xml:space="preserve">        Proceeds from Issuance/Exercising of Stock Options/Warrants</t>
  </si>
  <si>
    <t xml:space="preserve">        Other Financing Cash Flow</t>
  </si>
  <si>
    <t xml:space="preserve">        Issuance of/Payments for Common Stock, Net</t>
  </si>
  <si>
    <t xml:space="preserve">            Payments for Common Stock</t>
  </si>
  <si>
    <t xml:space="preserve">        Net Movement in Non-Controlling/Minority Interest</t>
  </si>
  <si>
    <t>Cash and Cash Equivalents, End of Period</t>
  </si>
  <si>
    <t xml:space="preserve">    Change in Cash</t>
  </si>
  <si>
    <t xml:space="preserve">    Effect of Exchange Rate Changes</t>
  </si>
  <si>
    <t xml:space="preserve">    Cash and Cash Equivalents, Beginning of Period</t>
  </si>
  <si>
    <t>DATE</t>
  </si>
  <si>
    <t>CLOSE</t>
  </si>
  <si>
    <t>Volume</t>
  </si>
  <si>
    <t>FRED Graph Observations</t>
  </si>
  <si>
    <t>Federal Reserve Economic Data</t>
  </si>
  <si>
    <t>Link: https://fred.stlouisfed.org</t>
  </si>
  <si>
    <t>Help: https://fredhelp.stlouisfed.org</t>
  </si>
  <si>
    <t>Economic Research Division</t>
  </si>
  <si>
    <t>Federal Reserve Bank of St. Louis</t>
  </si>
  <si>
    <t>observation_date</t>
  </si>
  <si>
    <t>YRQTR</t>
  </si>
  <si>
    <t>New Originations ($Billions)</t>
  </si>
  <si>
    <t>Number of New Accounts</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</si>
  <si>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</si>
  <si>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</si>
  <si>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</si>
  <si>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</si>
  <si>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</si>
  <si>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</si>
  <si>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</si>
  <si>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</si>
  <si>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</si>
  <si>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</si>
  <si>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</si>
  <si>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</si>
  <si>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</si>
  <si>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</si>
  <si>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</si>
  <si>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</si>
  <si>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</si>
  <si>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</si>
  <si>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</si>
  <si>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</si>
  <si>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</si>
  <si>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</si>
  <si>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</si>
  <si>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</si>
  <si>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</si>
  <si>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</si>
  <si>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</si>
  <si>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</si>
  <si>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</si>
  <si>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</si>
  <si>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</si>
  <si>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</si>
  <si>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</si>
  <si>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</si>
  <si>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</si>
  <si>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</si>
  <si>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</si>
  <si>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</si>
  <si>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</si>
  <si>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</si>
  <si>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</si>
  <si>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</si>
  <si>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Source: Philadelphia Fed FR Y-14M Data</t>
  </si>
  <si>
    <t>Website: https://www.philadelphiafed.org/surveys-and-data/large-bank-credit-card-and-mortgage-data</t>
  </si>
  <si>
    <t>Email: Phil.LargeBankData@phil.frb.org</t>
  </si>
  <si>
    <t>Percentage of Consolidated Revenue</t>
  </si>
  <si>
    <t>Financial</t>
  </si>
  <si>
    <t>Mortgage</t>
  </si>
  <si>
    <t>Consumer</t>
  </si>
  <si>
    <t>Employers</t>
  </si>
  <si>
    <t>Automotive</t>
  </si>
  <si>
    <t>Government</t>
  </si>
  <si>
    <t>Telecommunications</t>
  </si>
  <si>
    <t>Resellers</t>
  </si>
  <si>
    <t>Commercial</t>
  </si>
  <si>
    <t>Retail</t>
  </si>
  <si>
    <t>Insurance</t>
  </si>
  <si>
    <t>Healthcare</t>
  </si>
  <si>
    <t>Other</t>
  </si>
  <si>
    <t>2024E</t>
  </si>
  <si>
    <t>2025E</t>
  </si>
  <si>
    <t>2026E</t>
  </si>
  <si>
    <t>2027E</t>
  </si>
  <si>
    <t>2028E</t>
  </si>
  <si>
    <t>(in millions)</t>
  </si>
  <si>
    <t>MORTGAGE30US</t>
  </si>
  <si>
    <t>Frequency: Weekly, Ending Thursday</t>
  </si>
  <si>
    <t>30-Year Fixed Rate Mortgage Average in the United States, Percent, Weekly, Not Seasonally Adjusted</t>
  </si>
  <si>
    <t>% return</t>
  </si>
  <si>
    <t>Next 12 Months Risk</t>
  </si>
  <si>
    <t>Target P/E</t>
  </si>
  <si>
    <t>12 Months Risk Case</t>
  </si>
  <si>
    <t>P/E</t>
  </si>
  <si>
    <t>EV/EBITDA, ADJ</t>
  </si>
  <si>
    <t>x money multiple</t>
  </si>
  <si>
    <t>EV/Sales</t>
  </si>
  <si>
    <t>EOY Target Price</t>
  </si>
  <si>
    <t>2021A</t>
  </si>
  <si>
    <t>2020A</t>
  </si>
  <si>
    <t>2018A</t>
  </si>
  <si>
    <t>2024 EPS</t>
  </si>
  <si>
    <t>12 Months Base Target</t>
  </si>
  <si>
    <t>% yoy</t>
  </si>
  <si>
    <t>% IRR</t>
  </si>
  <si>
    <t>3 Year Target</t>
  </si>
  <si>
    <t>2026 EPS</t>
  </si>
  <si>
    <t>% margin</t>
  </si>
  <si>
    <t>ADJUSTED EBITDA</t>
  </si>
  <si>
    <t>Cash per share</t>
  </si>
  <si>
    <t>Street Consensus</t>
  </si>
  <si>
    <t>Enterprise Value</t>
  </si>
  <si>
    <t>Net Debt</t>
  </si>
  <si>
    <t>Cash</t>
  </si>
  <si>
    <t>Total Debt</t>
  </si>
  <si>
    <t>Market Cap</t>
  </si>
  <si>
    <t>Bear</t>
  </si>
  <si>
    <t>Diluted Shares</t>
  </si>
  <si>
    <t>Base</t>
  </si>
  <si>
    <t>Bull</t>
  </si>
  <si>
    <t>Cap Table</t>
  </si>
  <si>
    <t>Street</t>
  </si>
  <si>
    <t>Internal</t>
  </si>
  <si>
    <t>EBITDA</t>
  </si>
  <si>
    <t>% move</t>
  </si>
  <si>
    <t>R/R</t>
  </si>
  <si>
    <t>Risk</t>
  </si>
  <si>
    <t>Reward</t>
  </si>
  <si>
    <t>Price</t>
  </si>
  <si>
    <t>12m Target</t>
  </si>
  <si>
    <t>2019A</t>
  </si>
  <si>
    <t>Last Update</t>
  </si>
  <si>
    <t>EV/</t>
  </si>
  <si>
    <t>Tactical R/R</t>
  </si>
  <si>
    <t>1 year return scenarios</t>
  </si>
  <si>
    <t>Ticker</t>
  </si>
  <si>
    <t>`</t>
  </si>
  <si>
    <t>EFX</t>
  </si>
  <si>
    <t>2022A</t>
  </si>
  <si>
    <t>INCOME STATEMENT</t>
  </si>
  <si>
    <t>% 2 year</t>
  </si>
  <si>
    <t>% 3 year</t>
  </si>
  <si>
    <t>bps yoy mgn</t>
  </si>
  <si>
    <t>General Corporate Expense</t>
  </si>
  <si>
    <t>margin</t>
  </si>
  <si>
    <t>% of operating expense</t>
  </si>
  <si>
    <t>BALANCE SHEET</t>
  </si>
  <si>
    <t>CASH FLOW</t>
  </si>
  <si>
    <t>yoy</t>
  </si>
  <si>
    <t>2023Q3</t>
  </si>
  <si>
    <t>2023Q4</t>
  </si>
  <si>
    <t>OPERATING INCOME</t>
  </si>
  <si>
    <t>OPERATING MARGIN</t>
  </si>
  <si>
    <t>EBITDA MARGIN</t>
  </si>
  <si>
    <t>bps yoy%</t>
  </si>
  <si>
    <t>Net Interest Income/Expense</t>
  </si>
  <si>
    <t>TOTAL EXPENSES</t>
  </si>
  <si>
    <t>Commercial paper</t>
  </si>
  <si>
    <t>$</t>
  </si>
  <si>
    <t>Notes, 3.95%, due June 2023</t>
  </si>
  <si>
    <r>
      <t>—</t>
    </r>
    <r>
      <rPr>
        <sz val="10"/>
        <color rgb="FF000000"/>
        <rFont val="Times New Roman"/>
        <family val="1"/>
      </rPr>
      <t> </t>
    </r>
  </si>
  <si>
    <t>400.0 </t>
  </si>
  <si>
    <t>Notes, 2.6%, due December 2024</t>
  </si>
  <si>
    <t>750.0 </t>
  </si>
  <si>
    <t>Notes, 2.6%, due December 2025</t>
  </si>
  <si>
    <t>Notes, 3.25%, due June 2026</t>
  </si>
  <si>
    <t>275.0 </t>
  </si>
  <si>
    <t>Term loan, due August 2026</t>
  </si>
  <si>
    <t>700.0 </t>
  </si>
  <si>
    <t>Notes, 5.10%, due December 2027</t>
  </si>
  <si>
    <t>Notes, 5.10%, due June 2028</t>
  </si>
  <si>
    <t>— </t>
  </si>
  <si>
    <t>Debentures, 6.9%, due July 2028</t>
  </si>
  <si>
    <t>125.0 </t>
  </si>
  <si>
    <t>Notes, 3.1%, due May 2030</t>
  </si>
  <si>
    <t>600.0 </t>
  </si>
  <si>
    <t>Notes, 2.35%, due September 2031</t>
  </si>
  <si>
    <t>1,000.0 </t>
  </si>
  <si>
    <t>Notes, 7.0%, due July 2037</t>
  </si>
  <si>
    <t>250.0 </t>
  </si>
  <si>
    <t>0.4 </t>
  </si>
  <si>
    <t>Total debt</t>
  </si>
  <si>
    <t>Less short-term debt and current maturities</t>
  </si>
  <si>
    <t>Less unamortized discounts and debt issuance costs</t>
  </si>
  <si>
    <t>Total long-term debt, net</t>
  </si>
  <si>
    <t>DEBT SCHEDULE</t>
  </si>
  <si>
    <t>Debt outstanding at September 30, 2022 and December 31, 2021 was as follows:</t>
  </si>
  <si>
    <t>Notes, 3.3%, due December 2022</t>
  </si>
  <si>
    <t>500.0 </t>
  </si>
  <si>
    <t>3.2 </t>
  </si>
  <si>
    <t>5,325.1 </t>
  </si>
  <si>
    <t>0.5 </t>
  </si>
  <si>
    <t>5,912.9 </t>
  </si>
  <si>
    <t>TAX RATE</t>
  </si>
  <si>
    <t>Mortgage outperformance relative to the mortgage industry volumes I referenced remains strong in both USIS at over 30% and EWS at 22%.</t>
  </si>
  <si>
    <t>MORTGAGE YOY</t>
  </si>
  <si>
    <t>EWS OUTPERFORMANCE</t>
  </si>
  <si>
    <t>USIS OUTPERFORMANCE</t>
  </si>
  <si>
    <t>AVERAGE 2015-2019</t>
  </si>
  <si>
    <t>Price as of 11.28.23</t>
  </si>
  <si>
    <t>5 Year Target</t>
  </si>
  <si>
    <t>2028 EPS</t>
  </si>
  <si>
    <t>UNADJUSTED DILLUTED EPS</t>
  </si>
  <si>
    <t>2024EPS</t>
  </si>
  <si>
    <t>2023 P/E</t>
  </si>
  <si>
    <t>UNADJUSTED EPS</t>
  </si>
  <si>
    <t>STREET ADJUSTED EPS</t>
  </si>
  <si>
    <t>STREET PRICE</t>
  </si>
  <si>
    <t>Street ADJUSTED P/E</t>
  </si>
  <si>
    <t>STREET ADJUSTED PE</t>
  </si>
  <si>
    <t>EBT</t>
  </si>
  <si>
    <t>EBIT</t>
  </si>
  <si>
    <t>NET INCOME</t>
  </si>
  <si>
    <t>DILUTED NET INCOME</t>
  </si>
  <si>
    <t>REVENUE BUILD</t>
  </si>
  <si>
    <t>OPERATING EXPENSE</t>
  </si>
  <si>
    <t>Expenses</t>
  </si>
  <si>
    <t>Workforce Solutions</t>
  </si>
  <si>
    <t>U.S. Information Solutions</t>
  </si>
  <si>
    <t>International</t>
  </si>
  <si>
    <t>TOTAL REVENUE</t>
  </si>
  <si>
    <t xml:space="preserve">            Net Trade/Accounts Receivable, Current</t>
  </si>
  <si>
    <t xml:space="preserve">            Trade/Accounts Payable, Current</t>
  </si>
  <si>
    <t>Count</t>
  </si>
  <si>
    <t>Sum</t>
  </si>
  <si>
    <t>Maximum</t>
  </si>
  <si>
    <t>Minimum</t>
  </si>
  <si>
    <t>Range</t>
  </si>
  <si>
    <t>Skewness</t>
  </si>
  <si>
    <t>Kurtosis</t>
  </si>
  <si>
    <t>Sample Variance</t>
  </si>
  <si>
    <t>Standard Deviation</t>
  </si>
  <si>
    <t>Mode</t>
  </si>
  <si>
    <t>Median</t>
  </si>
  <si>
    <t>Standard Error</t>
  </si>
  <si>
    <t>Mean</t>
  </si>
  <si>
    <t>Column1</t>
  </si>
  <si>
    <t>30YFIX-10YT</t>
  </si>
  <si>
    <t>30USFIX</t>
  </si>
  <si>
    <t>10YR</t>
  </si>
  <si>
    <t>date</t>
  </si>
  <si>
    <t>Freddie Mac</t>
  </si>
  <si>
    <t>30-Year Fixed Rate Mortgage Average in the United States</t>
  </si>
  <si>
    <t>Board of Governors of the Federal Reserve System (US)</t>
  </si>
  <si>
    <t>Market Yield on U.S. Treasury Securities at 10-Year Constant Maturity, Quoted on an Investment Basis</t>
  </si>
  <si>
    <t>2000-01-07 to 2023-11-17</t>
  </si>
  <si>
    <t>Weekly, Ending Friday</t>
  </si>
  <si>
    <t>w</t>
  </si>
  <si>
    <t>Percent, Not Seasonally Adjusted</t>
  </si>
  <si>
    <t>lin</t>
  </si>
  <si>
    <t>WGS10YR</t>
  </si>
  <si>
    <t>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</si>
</sst>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5" formatCode="&quot;$&quot;#,##0_);\(&quot;$&quot;#,##0\)"/>
    <numFmt numFmtId="7" formatCode="&quot;$&quot;#,##0.00_);\(&quot;$&quot;#,##0.00\)"/>
    <numFmt numFmtId="8" formatCode="&quot;$&quot;#,##0.00_);[Red]\(&quot;$&quot;#,##0.00\)"/>
    <numFmt numFmtId="43" formatCode="_(* #,##0.00_);_(* \(#,##0.00\);_(* &quot;-&quot;??_);_(@_)"/>
    <numFmt numFmtId="164" formatCode="#.##"/>
    <numFmt numFmtId="165" formatCode="0.0"/>
    <numFmt numFmtId="166" formatCode="yyyy\-mm\-dd"/>
    <numFmt numFmtId="167" formatCode="0.0%"/>
    <numFmt numFmtId="168" formatCode="#.00"/>
    <numFmt numFmtId="169" formatCode="#,##0.0\x"/>
    <numFmt numFmtId="170" formatCode="&quot;$&quot;#,##0.0_);\(&quot;$&quot;#,##0.0\)"/>
    <numFmt numFmtId="171" formatCode="0.0\x;\(0.0\x\);&quot;–&quot;"/>
    <numFmt numFmtId="172" formatCode="#,##0.0%_);\(#,##0.0%\)"/>
    <numFmt numFmtId="173" formatCode="#,##0.0_);\(#,##0.0\)"/>
    <numFmt numFmtId="174" formatCode="0000\E"/>
    <numFmt numFmtId="175" formatCode="0000\A"/>
    <numFmt numFmtId="176" formatCode="#,##0.0%;\(#,##0.0%\);&quot;0.0%&quot;;@"/>
    <numFmt numFmtId="177" formatCode="#.000"/>
    <numFmt numFmtId="178" formatCode="_([$$-409]* #,##0.00_);_([$$-409]* \(#,##0.00\);_([$$-409]* &quot;-&quot;??_);_(@_)"/>
    <numFmt numFmtId="179" formatCode="0.00000000000"/>
    <numFmt numFmtId="180" formatCode="_(* #,##0_);_(* \(#,##0\);_(* &quot;-&quot;??_);_(@_)"/>
  </numFmts>
  <fonts count="42">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b/>
      <sz val="11"/>
      <name val="Calibri"/>
      <family val="2"/>
      <scheme val="minor"/>
    </font>
    <font>
      <sz val="10"/>
      <color theme="1"/>
      <name val="Arial"/>
      <family val="2"/>
    </font>
    <font>
      <i/>
      <sz val="10"/>
      <name val="Arial"/>
      <family val="2"/>
    </font>
    <font>
      <i/>
      <sz val="9"/>
      <color theme="1"/>
      <name val="Arial"/>
      <family val="2"/>
    </font>
    <font>
      <i/>
      <sz val="9"/>
      <name val="Arial"/>
      <family val="2"/>
    </font>
    <font>
      <b/>
      <sz val="10"/>
      <color theme="1"/>
      <name val="Arial"/>
      <family val="2"/>
    </font>
    <font>
      <sz val="9"/>
      <name val="Arial"/>
      <family val="2"/>
    </font>
    <font>
      <sz val="11"/>
      <color rgb="FF000000"/>
      <name val="Calibri"/>
      <family val="2"/>
      <scheme val="minor"/>
    </font>
    <font>
      <sz val="11"/>
      <color rgb="FF0000FF"/>
      <name val="Calibri"/>
      <family val="2"/>
      <scheme val="minor"/>
    </font>
    <font>
      <b/>
      <sz val="11"/>
      <color rgb="FF0000FF"/>
      <name val="Calibri"/>
      <family val="2"/>
      <scheme val="minor"/>
    </font>
    <font>
      <b/>
      <sz val="11"/>
      <color rgb="FF008000"/>
      <name val="Calibri"/>
      <family val="2"/>
      <scheme val="minor"/>
    </font>
    <font>
      <sz val="11"/>
      <color rgb="FF008000"/>
      <name val="Calibri"/>
      <family val="2"/>
      <scheme val="minor"/>
    </font>
    <font>
      <b/>
      <sz val="11"/>
      <color rgb="FF000000"/>
      <name val="Calibri"/>
      <family val="2"/>
      <scheme val="minor"/>
    </font>
    <font>
      <sz val="11"/>
      <color rgb="FFFFFFFF"/>
      <name val="Calibri"/>
      <family val="2"/>
      <scheme val="minor"/>
    </font>
    <font>
      <b/>
      <sz val="11"/>
      <color rgb="FFFFFFFF"/>
      <name val="Calibri"/>
      <family val="2"/>
      <scheme val="minor"/>
    </font>
    <font>
      <b/>
      <sz val="10"/>
      <color rgb="FF00B050"/>
      <name val="Arial"/>
      <family val="2"/>
    </font>
    <font>
      <b/>
      <sz val="11"/>
      <color rgb="FF00B050"/>
      <name val="Calibri"/>
      <family val="2"/>
      <scheme val="minor"/>
    </font>
    <font>
      <b/>
      <sz val="10"/>
      <color rgb="FFFF0000"/>
      <name val="Arial"/>
      <family val="2"/>
    </font>
    <font>
      <b/>
      <sz val="12"/>
      <color theme="1"/>
      <name val="Calibri"/>
      <family val="2"/>
      <scheme val="minor"/>
    </font>
    <font>
      <i/>
      <sz val="11"/>
      <color theme="1"/>
      <name val="Calibri"/>
      <family val="2"/>
      <scheme val="minor"/>
    </font>
    <font>
      <i/>
      <sz val="9"/>
      <color theme="1"/>
      <name val="Calibri"/>
      <family val="2"/>
      <scheme val="minor"/>
    </font>
    <font>
      <b/>
      <i/>
      <sz val="10"/>
      <name val="Arial"/>
      <family val="2"/>
    </font>
    <font>
      <b/>
      <sz val="9"/>
      <name val="Arial"/>
      <family val="2"/>
    </font>
    <font>
      <sz val="10"/>
      <color rgb="FF000000"/>
      <name val="Times New Roman"/>
      <family val="1"/>
    </font>
    <font>
      <sz val="4"/>
      <color theme="1"/>
      <name val="Arial"/>
      <family val="2"/>
    </font>
    <font>
      <b/>
      <sz val="10"/>
      <color rgb="FF000000"/>
      <name val="Times New Roman"/>
      <family val="1"/>
    </font>
    <font>
      <i/>
      <sz val="10"/>
      <color rgb="FF000000"/>
      <name val="Times New Roman"/>
      <family val="1"/>
    </font>
    <font>
      <sz val="10"/>
      <color rgb="FF000000"/>
      <name val="Arial"/>
      <family val="2"/>
    </font>
    <font>
      <sz val="9"/>
      <color theme="1"/>
      <name val="Arial"/>
      <family val="2"/>
    </font>
    <font>
      <sz val="9"/>
      <color theme="1"/>
      <name val="Calibri"/>
      <family val="2"/>
      <scheme val="minor"/>
    </font>
    <font>
      <b/>
      <sz val="10"/>
      <color theme="0"/>
      <name val="Arial"/>
      <family val="2"/>
    </font>
    <font>
      <sz val="10"/>
      <color theme="0"/>
      <name val="Arial"/>
      <family val="2"/>
    </font>
    <font>
      <i/>
      <sz val="12"/>
      <color theme="1"/>
      <name val="Calibri"/>
      <family val="2"/>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FF99"/>
        <bgColor indexed="64"/>
      </patternFill>
    </fill>
    <fill>
      <patternFill patternType="solid">
        <fgColor rgb="FF99CCFF"/>
        <bgColor indexed="64"/>
      </patternFill>
    </fill>
    <fill>
      <patternFill patternType="solid">
        <fgColor rgb="FFFFFF99"/>
        <bgColor rgb="FF000000"/>
      </patternFill>
    </fill>
    <fill>
      <patternFill patternType="solid">
        <fgColor rgb="FF003366"/>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2F3F4"/>
        <bgColor indexed="64"/>
      </patternFill>
    </fill>
    <fill>
      <patternFill patternType="solid">
        <fgColor rgb="FFF9F9F9"/>
        <bgColor indexed="64"/>
      </patternFill>
    </fill>
    <fill>
      <patternFill patternType="solid">
        <fgColor rgb="FFCCEEFF"/>
        <bgColor indexed="64"/>
      </patternFill>
    </fill>
    <fill>
      <patternFill patternType="solid">
        <fgColor rgb="FFFFFFFF"/>
        <bgColor indexed="64"/>
      </patternFill>
    </fill>
    <fill>
      <patternFill patternType="solid">
        <fgColor theme="1"/>
        <bgColor indexed="64"/>
      </patternFill>
    </fill>
    <fill>
      <patternFill patternType="solid">
        <fgColor theme="4" tint="0.39997558519241921"/>
        <bgColor indexed="64"/>
      </patternFill>
    </fill>
  </fills>
  <borders count="2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thin">
        <color indexed="64"/>
      </top>
      <bottom style="medium">
        <color indexed="64"/>
      </bottom>
      <diagonal/>
    </border>
    <border>
      <left/>
      <right/>
      <top style="medium">
        <color indexed="64"/>
      </top>
      <bottom style="thin">
        <color indexed="64"/>
      </bottom>
      <diagonal/>
    </border>
  </borders>
  <cellStyleXfs count="8">
    <xf numFmtId="0" fontId="0" fillId="0" borderId="0"/>
    <xf numFmtId="0" fontId="3" fillId="0" borderId="0" applyNumberFormat="0" applyFont="0" applyFill="0" applyBorder="0" applyAlignment="0" applyProtection="0"/>
    <xf numFmtId="9" fontId="5" fillId="0" borderId="0" applyFon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3" fillId="0" borderId="0"/>
    <xf numFmtId="0" fontId="1" fillId="0" borderId="0"/>
    <xf numFmtId="43" fontId="5" fillId="0" borderId="0" applyFont="0" applyFill="0" applyBorder="0" applyAlignment="0" applyProtection="0"/>
  </cellStyleXfs>
  <cellXfs count="374">
    <xf numFmtId="0" fontId="0" fillId="0" borderId="0" xfId="0"/>
    <xf numFmtId="0" fontId="3" fillId="0" borderId="0" xfId="1" applyNumberFormat="1" applyFont="1" applyFill="1" applyBorder="1" applyAlignment="1"/>
    <xf numFmtId="164" fontId="3" fillId="0" borderId="0" xfId="1" applyNumberFormat="1" applyFont="1" applyFill="1" applyBorder="1" applyAlignment="1">
      <alignment horizontal="right"/>
    </xf>
    <xf numFmtId="0" fontId="4" fillId="0" borderId="0" xfId="1" applyNumberFormat="1" applyFont="1" applyFill="1" applyBorder="1" applyAlignment="1">
      <alignment horizontal="center"/>
    </xf>
    <xf numFmtId="8" fontId="0" fillId="0" borderId="0" xfId="0" applyNumberFormat="1"/>
    <xf numFmtId="14" fontId="0" fillId="0" borderId="0" xfId="0" applyNumberFormat="1"/>
    <xf numFmtId="0" fontId="4" fillId="0" borderId="0" xfId="1" applyNumberFormat="1" applyFont="1" applyFill="1" applyBorder="1" applyAlignment="1"/>
    <xf numFmtId="0" fontId="11" fillId="0" borderId="0" xfId="1" applyNumberFormat="1" applyFont="1" applyFill="1" applyBorder="1" applyAlignment="1">
      <alignment horizontal="left" indent="1"/>
    </xf>
    <xf numFmtId="0" fontId="10" fillId="0" borderId="0" xfId="0" applyFont="1"/>
    <xf numFmtId="165" fontId="3" fillId="0" borderId="0" xfId="0" applyNumberFormat="1" applyFont="1" applyAlignment="1">
      <alignment horizontal="right" vertical="top"/>
    </xf>
    <xf numFmtId="0" fontId="13" fillId="0" borderId="0" xfId="1" applyNumberFormat="1" applyFont="1" applyFill="1" applyBorder="1" applyAlignment="1"/>
    <xf numFmtId="0" fontId="14" fillId="0" borderId="0" xfId="0" applyFont="1"/>
    <xf numFmtId="0" fontId="12" fillId="0" borderId="0" xfId="0" applyFont="1"/>
    <xf numFmtId="10" fontId="12" fillId="0" borderId="0" xfId="2" applyNumberFormat="1" applyFont="1" applyFill="1"/>
    <xf numFmtId="165" fontId="10" fillId="0" borderId="0" xfId="0" applyNumberFormat="1" applyFont="1"/>
    <xf numFmtId="10" fontId="10" fillId="0" borderId="0" xfId="2" applyNumberFormat="1" applyFont="1" applyFill="1"/>
    <xf numFmtId="164" fontId="10" fillId="0" borderId="0" xfId="0" applyNumberFormat="1" applyFont="1" applyAlignment="1">
      <alignment horizontal="right"/>
    </xf>
    <xf numFmtId="0" fontId="3" fillId="0" borderId="0" xfId="5"/>
    <xf numFmtId="166" fontId="3" fillId="0" borderId="0" xfId="5" applyNumberFormat="1"/>
    <xf numFmtId="9" fontId="0" fillId="0" borderId="0" xfId="0" applyNumberFormat="1"/>
    <xf numFmtId="3" fontId="0" fillId="0" borderId="0" xfId="0" applyNumberFormat="1"/>
    <xf numFmtId="0" fontId="2" fillId="0" borderId="0" xfId="0" applyFont="1"/>
    <xf numFmtId="9" fontId="0" fillId="0" borderId="0" xfId="2" applyFont="1"/>
    <xf numFmtId="2" fontId="3" fillId="0" borderId="0" xfId="5" applyNumberFormat="1"/>
    <xf numFmtId="10" fontId="3" fillId="0" borderId="0" xfId="2" applyNumberFormat="1" applyFont="1" applyFill="1" applyBorder="1" applyAlignment="1"/>
    <xf numFmtId="167" fontId="13" fillId="0" borderId="0" xfId="2" applyNumberFormat="1" applyFont="1" applyFill="1" applyBorder="1" applyAlignment="1"/>
    <xf numFmtId="167" fontId="12" fillId="0" borderId="0" xfId="2" applyNumberFormat="1" applyFont="1"/>
    <xf numFmtId="168" fontId="3" fillId="0" borderId="0" xfId="1" applyNumberFormat="1" applyFont="1" applyFill="1" applyBorder="1" applyAlignment="1"/>
    <xf numFmtId="168" fontId="4"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0" fontId="8" fillId="0" borderId="0" xfId="0" applyFont="1"/>
    <xf numFmtId="0" fontId="16" fillId="0" borderId="0" xfId="0" applyFont="1"/>
    <xf numFmtId="0" fontId="17" fillId="0" borderId="0" xfId="0" applyFont="1"/>
    <xf numFmtId="0" fontId="18" fillId="0" borderId="0" xfId="0" applyFont="1"/>
    <xf numFmtId="169" fontId="0" fillId="4" borderId="0" xfId="0" applyNumberFormat="1" applyFill="1"/>
    <xf numFmtId="169" fontId="19" fillId="0" borderId="0" xfId="0" applyNumberFormat="1" applyFont="1"/>
    <xf numFmtId="171" fontId="19" fillId="0" borderId="0" xfId="0" applyNumberFormat="1" applyFont="1" applyAlignment="1">
      <alignment horizontal="right"/>
    </xf>
    <xf numFmtId="172" fontId="0" fillId="0" borderId="0" xfId="0" applyNumberFormat="1"/>
    <xf numFmtId="7" fontId="8" fillId="0" borderId="0" xfId="0" applyNumberFormat="1" applyFont="1"/>
    <xf numFmtId="172" fontId="2" fillId="4" borderId="1" xfId="0" applyNumberFormat="1" applyFont="1" applyFill="1" applyBorder="1"/>
    <xf numFmtId="0" fontId="2" fillId="4" borderId="2" xfId="0" applyFont="1" applyFill="1" applyBorder="1" applyAlignment="1">
      <alignment horizontal="left" indent="1"/>
    </xf>
    <xf numFmtId="5" fontId="20" fillId="0" borderId="0" xfId="0" applyNumberFormat="1" applyFont="1"/>
    <xf numFmtId="7" fontId="2" fillId="4" borderId="3" xfId="0" applyNumberFormat="1" applyFont="1" applyFill="1" applyBorder="1"/>
    <xf numFmtId="0" fontId="2" fillId="4" borderId="4" xfId="0" applyFont="1" applyFill="1" applyBorder="1"/>
    <xf numFmtId="172" fontId="16" fillId="0" borderId="0" xfId="0" applyNumberFormat="1" applyFont="1"/>
    <xf numFmtId="169" fontId="16" fillId="4" borderId="0" xfId="0" applyNumberFormat="1" applyFont="1" applyFill="1"/>
    <xf numFmtId="169" fontId="18" fillId="4" borderId="0" xfId="0" applyNumberFormat="1" applyFont="1" applyFill="1"/>
    <xf numFmtId="7" fontId="19" fillId="4" borderId="0" xfId="0" applyNumberFormat="1" applyFont="1" applyFill="1"/>
    <xf numFmtId="169" fontId="9" fillId="4" borderId="1" xfId="0" applyNumberFormat="1" applyFont="1" applyFill="1" applyBorder="1"/>
    <xf numFmtId="169" fontId="9" fillId="4" borderId="5" xfId="0" applyNumberFormat="1" applyFont="1" applyFill="1" applyBorder="1"/>
    <xf numFmtId="169" fontId="9" fillId="0" borderId="5" xfId="0" applyNumberFormat="1" applyFont="1" applyBorder="1"/>
    <xf numFmtId="0" fontId="2" fillId="0" borderId="2" xfId="0" applyFont="1" applyBorder="1" applyAlignment="1">
      <alignment horizontal="left"/>
    </xf>
    <xf numFmtId="173" fontId="0" fillId="5" borderId="0" xfId="0" applyNumberFormat="1" applyFill="1" applyAlignment="1">
      <alignment horizontal="centerContinuous"/>
    </xf>
    <xf numFmtId="173" fontId="2" fillId="5" borderId="0" xfId="0" applyNumberFormat="1" applyFont="1" applyFill="1" applyAlignment="1">
      <alignment horizontal="centerContinuous"/>
    </xf>
    <xf numFmtId="169" fontId="9" fillId="4" borderId="6" xfId="0" applyNumberFormat="1" applyFont="1" applyFill="1" applyBorder="1"/>
    <xf numFmtId="169" fontId="9" fillId="4" borderId="0" xfId="0" applyNumberFormat="1" applyFont="1" applyFill="1"/>
    <xf numFmtId="169" fontId="9" fillId="0" borderId="0" xfId="0" applyNumberFormat="1" applyFont="1"/>
    <xf numFmtId="0" fontId="2" fillId="0" borderId="7" xfId="0" applyFont="1" applyBorder="1" applyAlignment="1">
      <alignment horizontal="left"/>
    </xf>
    <xf numFmtId="0" fontId="2" fillId="0" borderId="7" xfId="0" applyFont="1" applyBorder="1"/>
    <xf numFmtId="169" fontId="2" fillId="4" borderId="1" xfId="0" applyNumberFormat="1" applyFont="1" applyFill="1" applyBorder="1"/>
    <xf numFmtId="172" fontId="2" fillId="4" borderId="6" xfId="0" applyNumberFormat="1" applyFont="1" applyFill="1" applyBorder="1"/>
    <xf numFmtId="0" fontId="2" fillId="4" borderId="7" xfId="0" applyFont="1" applyFill="1" applyBorder="1" applyAlignment="1">
      <alignment horizontal="left" indent="1"/>
    </xf>
    <xf numFmtId="169" fontId="9" fillId="4" borderId="3" xfId="0" applyNumberFormat="1" applyFont="1" applyFill="1" applyBorder="1"/>
    <xf numFmtId="169" fontId="9" fillId="4" borderId="8" xfId="0" applyNumberFormat="1" applyFont="1" applyFill="1" applyBorder="1"/>
    <xf numFmtId="169" fontId="9" fillId="0" borderId="8" xfId="0" applyNumberFormat="1" applyFont="1" applyBorder="1"/>
    <xf numFmtId="0" fontId="2" fillId="0" borderId="4" xfId="0" applyFont="1" applyBorder="1" applyAlignment="1">
      <alignment horizontal="left"/>
    </xf>
    <xf numFmtId="174" fontId="2" fillId="5" borderId="0" xfId="0" applyNumberFormat="1" applyFont="1" applyFill="1" applyAlignment="1">
      <alignment horizontal="center"/>
    </xf>
    <xf numFmtId="175" fontId="2" fillId="5" borderId="0" xfId="0" applyNumberFormat="1" applyFont="1" applyFill="1" applyAlignment="1">
      <alignment horizontal="center"/>
    </xf>
    <xf numFmtId="7" fontId="19" fillId="0" borderId="0" xfId="0" applyNumberFormat="1" applyFont="1"/>
    <xf numFmtId="169" fontId="8" fillId="4" borderId="0" xfId="0" applyNumberFormat="1" applyFont="1" applyFill="1"/>
    <xf numFmtId="172" fontId="8" fillId="0" borderId="0" xfId="0" applyNumberFormat="1" applyFont="1"/>
    <xf numFmtId="173" fontId="22" fillId="7" borderId="0" xfId="0" applyNumberFormat="1" applyFont="1" applyFill="1" applyAlignment="1">
      <alignment horizontal="centerContinuous"/>
    </xf>
    <xf numFmtId="173" fontId="23" fillId="7" borderId="0" xfId="0" applyNumberFormat="1" applyFont="1" applyFill="1" applyAlignment="1">
      <alignment horizontal="centerContinuous"/>
    </xf>
    <xf numFmtId="0" fontId="0" fillId="0" borderId="0" xfId="0" applyAlignment="1">
      <alignment horizontal="left" indent="1"/>
    </xf>
    <xf numFmtId="0" fontId="21" fillId="5" borderId="0" xfId="0" applyFont="1" applyFill="1" applyAlignment="1">
      <alignment horizontal="centerContinuous"/>
    </xf>
    <xf numFmtId="7" fontId="18" fillId="0" borderId="0" xfId="0" applyNumberFormat="1" applyFont="1"/>
    <xf numFmtId="7" fontId="9" fillId="0" borderId="0" xfId="0" applyNumberFormat="1" applyFont="1"/>
    <xf numFmtId="7" fontId="2" fillId="0" borderId="0" xfId="0" applyNumberFormat="1" applyFont="1"/>
    <xf numFmtId="176" fontId="8" fillId="4" borderId="1" xfId="0" applyNumberFormat="1" applyFont="1" applyFill="1" applyBorder="1" applyAlignment="1">
      <alignment horizontal="right"/>
    </xf>
    <xf numFmtId="176" fontId="8" fillId="4" borderId="5" xfId="0" applyNumberFormat="1" applyFont="1" applyFill="1" applyBorder="1" applyAlignment="1">
      <alignment horizontal="right"/>
    </xf>
    <xf numFmtId="176" fontId="0" fillId="4" borderId="5" xfId="0" applyNumberFormat="1" applyFill="1" applyBorder="1" applyAlignment="1">
      <alignment horizontal="right"/>
    </xf>
    <xf numFmtId="176" fontId="20" fillId="4" borderId="5" xfId="0" applyNumberFormat="1" applyFont="1" applyFill="1" applyBorder="1" applyAlignment="1">
      <alignment horizontal="right"/>
    </xf>
    <xf numFmtId="0" fontId="0" fillId="4" borderId="2" xfId="0" applyFill="1" applyBorder="1" applyAlignment="1">
      <alignment horizontal="left" indent="1"/>
    </xf>
    <xf numFmtId="169" fontId="2" fillId="4" borderId="6" xfId="0" applyNumberFormat="1" applyFont="1" applyFill="1" applyBorder="1"/>
    <xf numFmtId="7" fontId="19" fillId="4" borderId="8" xfId="0" applyNumberFormat="1" applyFont="1" applyFill="1" applyBorder="1" applyAlignment="1">
      <alignment horizontal="right"/>
    </xf>
    <xf numFmtId="0" fontId="2" fillId="4" borderId="4" xfId="0" applyFont="1" applyFill="1" applyBorder="1" applyAlignment="1">
      <alignment horizontal="left"/>
    </xf>
    <xf numFmtId="172" fontId="2" fillId="4" borderId="3" xfId="0" applyNumberFormat="1" applyFont="1" applyFill="1" applyBorder="1"/>
    <xf numFmtId="0" fontId="2" fillId="4" borderId="4" xfId="0" applyFont="1" applyFill="1" applyBorder="1" applyAlignment="1">
      <alignment horizontal="left" indent="1"/>
    </xf>
    <xf numFmtId="172" fontId="8" fillId="0" borderId="0" xfId="0" applyNumberFormat="1" applyFont="1" applyAlignment="1">
      <alignment horizontal="right"/>
    </xf>
    <xf numFmtId="172" fontId="20" fillId="0" borderId="0" xfId="0" applyNumberFormat="1" applyFont="1" applyAlignment="1">
      <alignment horizontal="right"/>
    </xf>
    <xf numFmtId="170" fontId="19" fillId="0" borderId="0" xfId="0" applyNumberFormat="1" applyFont="1" applyAlignment="1">
      <alignment horizontal="right"/>
    </xf>
    <xf numFmtId="7" fontId="20" fillId="0" borderId="0" xfId="0" applyNumberFormat="1" applyFont="1"/>
    <xf numFmtId="0" fontId="20" fillId="0" borderId="0" xfId="0" applyFont="1"/>
    <xf numFmtId="172" fontId="20" fillId="0" borderId="0" xfId="0" applyNumberFormat="1" applyFont="1"/>
    <xf numFmtId="172" fontId="9" fillId="0" borderId="0" xfId="0" applyNumberFormat="1" applyFont="1"/>
    <xf numFmtId="170" fontId="2" fillId="0" borderId="9" xfId="0" applyNumberFormat="1" applyFont="1" applyBorder="1"/>
    <xf numFmtId="0" fontId="2" fillId="0" borderId="10" xfId="0" applyFont="1" applyBorder="1"/>
    <xf numFmtId="170" fontId="2" fillId="0" borderId="11" xfId="0" applyNumberFormat="1" applyFont="1" applyBorder="1"/>
    <xf numFmtId="0" fontId="2" fillId="0" borderId="12" xfId="0" applyFont="1" applyBorder="1"/>
    <xf numFmtId="170" fontId="20" fillId="0" borderId="11" xfId="0" applyNumberFormat="1" applyFont="1" applyBorder="1"/>
    <xf numFmtId="0" fontId="0" fillId="0" borderId="12" xfId="0" applyBorder="1"/>
    <xf numFmtId="172" fontId="9" fillId="4" borderId="0" xfId="0" applyNumberFormat="1" applyFont="1" applyFill="1" applyAlignment="1">
      <alignment horizontal="right"/>
    </xf>
    <xf numFmtId="7" fontId="9" fillId="0" borderId="0" xfId="0" applyNumberFormat="1" applyFont="1" applyAlignment="1">
      <alignment horizontal="right"/>
    </xf>
    <xf numFmtId="169" fontId="18" fillId="4" borderId="0" xfId="0" applyNumberFormat="1" applyFont="1" applyFill="1" applyAlignment="1">
      <alignment horizontal="right"/>
    </xf>
    <xf numFmtId="7" fontId="18" fillId="4" borderId="0" xfId="0" applyNumberFormat="1" applyFont="1" applyFill="1" applyAlignment="1">
      <alignment horizontal="right"/>
    </xf>
    <xf numFmtId="7" fontId="19" fillId="4" borderId="0" xfId="0" applyNumberFormat="1" applyFont="1" applyFill="1" applyAlignment="1">
      <alignment horizontal="right"/>
    </xf>
    <xf numFmtId="0" fontId="2" fillId="0" borderId="13" xfId="0" applyFont="1" applyBorder="1"/>
    <xf numFmtId="0" fontId="2" fillId="5" borderId="14" xfId="0" applyFont="1" applyFill="1" applyBorder="1" applyAlignment="1">
      <alignment horizontal="centerContinuous"/>
    </xf>
    <xf numFmtId="0" fontId="2" fillId="5" borderId="15" xfId="0" applyFont="1" applyFill="1" applyBorder="1" applyAlignment="1">
      <alignment horizontal="centerContinuous"/>
    </xf>
    <xf numFmtId="0" fontId="21" fillId="5" borderId="0" xfId="0" applyFont="1" applyFill="1" applyAlignment="1">
      <alignment horizontal="center"/>
    </xf>
    <xf numFmtId="0" fontId="2" fillId="5" borderId="0" xfId="0" applyFont="1" applyFill="1" applyAlignment="1">
      <alignment horizontal="center"/>
    </xf>
    <xf numFmtId="14" fontId="18" fillId="4" borderId="0" xfId="0" applyNumberFormat="1" applyFont="1" applyFill="1" applyAlignment="1">
      <alignment horizontal="right"/>
    </xf>
    <xf numFmtId="0" fontId="23" fillId="7" borderId="0" xfId="0" applyFont="1" applyFill="1" applyAlignment="1">
      <alignment horizontal="centerContinuous"/>
    </xf>
    <xf numFmtId="0" fontId="2" fillId="5" borderId="0" xfId="0" applyFont="1" applyFill="1" applyAlignment="1">
      <alignment horizontal="centerContinuous"/>
    </xf>
    <xf numFmtId="0" fontId="22" fillId="7" borderId="0" xfId="0" applyFont="1" applyFill="1" applyAlignment="1">
      <alignment horizontal="centerContinuous"/>
    </xf>
    <xf numFmtId="0" fontId="18" fillId="4" borderId="0" xfId="0" applyFont="1" applyFill="1" applyAlignment="1">
      <alignment horizontal="right"/>
    </xf>
    <xf numFmtId="7" fontId="19" fillId="6" borderId="0" xfId="0" applyNumberFormat="1" applyFont="1" applyFill="1"/>
    <xf numFmtId="0" fontId="23" fillId="0" borderId="0" xfId="0" applyFont="1" applyAlignment="1">
      <alignment horizontal="center"/>
    </xf>
    <xf numFmtId="0" fontId="23" fillId="0" borderId="0" xfId="0" applyFont="1"/>
    <xf numFmtId="171" fontId="0" fillId="0" borderId="0" xfId="0" applyNumberFormat="1"/>
    <xf numFmtId="0" fontId="4" fillId="0" borderId="0" xfId="1" applyNumberFormat="1" applyFont="1" applyFill="1" applyBorder="1" applyAlignment="1">
      <alignment horizontal="left"/>
    </xf>
    <xf numFmtId="10" fontId="13" fillId="0" borderId="0" xfId="2" applyNumberFormat="1" applyFont="1" applyFill="1" applyBorder="1" applyAlignment="1"/>
    <xf numFmtId="165" fontId="15" fillId="0" borderId="0" xfId="1" applyNumberFormat="1" applyFont="1" applyFill="1" applyBorder="1" applyAlignment="1"/>
    <xf numFmtId="0" fontId="4" fillId="0" borderId="0" xfId="1" applyFont="1" applyFill="1" applyBorder="1" applyAlignment="1"/>
    <xf numFmtId="0" fontId="11" fillId="0" borderId="0" xfId="1" applyFont="1" applyFill="1" applyBorder="1" applyAlignment="1">
      <alignment horizontal="left" indent="1"/>
    </xf>
    <xf numFmtId="0" fontId="3" fillId="0" borderId="0" xfId="1" applyFont="1" applyFill="1" applyBorder="1" applyAlignment="1"/>
    <xf numFmtId="0" fontId="4" fillId="8" borderId="0" xfId="1" applyNumberFormat="1" applyFont="1" applyFill="1" applyBorder="1" applyAlignment="1"/>
    <xf numFmtId="0" fontId="3" fillId="8" borderId="0" xfId="1" applyNumberFormat="1" applyFont="1" applyFill="1" applyBorder="1" applyAlignment="1"/>
    <xf numFmtId="0" fontId="4" fillId="8" borderId="0" xfId="1" applyFont="1" applyFill="1" applyBorder="1" applyAlignment="1"/>
    <xf numFmtId="0" fontId="3" fillId="8" borderId="0" xfId="1" applyFont="1" applyFill="1" applyBorder="1" applyAlignment="1"/>
    <xf numFmtId="0" fontId="4" fillId="9" borderId="0" xfId="1" applyNumberFormat="1" applyFont="1" applyFill="1" applyBorder="1" applyAlignment="1">
      <alignment horizontal="center"/>
    </xf>
    <xf numFmtId="0" fontId="10" fillId="9" borderId="0" xfId="0" applyFont="1" applyFill="1"/>
    <xf numFmtId="0" fontId="3" fillId="9" borderId="0" xfId="1" applyNumberFormat="1" applyFont="1" applyFill="1" applyBorder="1" applyAlignment="1"/>
    <xf numFmtId="167" fontId="13" fillId="9" borderId="0" xfId="2" applyNumberFormat="1" applyFont="1" applyFill="1" applyBorder="1" applyAlignment="1"/>
    <xf numFmtId="0" fontId="4" fillId="9" borderId="0" xfId="1" applyNumberFormat="1" applyFont="1" applyFill="1" applyBorder="1" applyAlignment="1"/>
    <xf numFmtId="0" fontId="13" fillId="9" borderId="0" xfId="1" applyNumberFormat="1" applyFont="1" applyFill="1" applyBorder="1" applyAlignment="1"/>
    <xf numFmtId="10" fontId="12" fillId="9" borderId="0" xfId="2" applyNumberFormat="1" applyFont="1" applyFill="1"/>
    <xf numFmtId="0" fontId="3" fillId="9" borderId="0" xfId="1" applyFont="1" applyFill="1" applyBorder="1" applyAlignment="1"/>
    <xf numFmtId="10" fontId="13" fillId="9" borderId="0" xfId="2" applyNumberFormat="1" applyFont="1" applyFill="1" applyBorder="1" applyAlignment="1"/>
    <xf numFmtId="168" fontId="3" fillId="9" borderId="0" xfId="1" applyNumberFormat="1" applyFont="1" applyFill="1" applyBorder="1" applyAlignment="1"/>
    <xf numFmtId="165" fontId="15" fillId="9" borderId="0" xfId="1" applyNumberFormat="1" applyFont="1" applyFill="1" applyBorder="1" applyAlignment="1"/>
    <xf numFmtId="168" fontId="0" fillId="9" borderId="0" xfId="0" applyNumberFormat="1" applyFill="1" applyAlignment="1">
      <alignment horizontal="right"/>
    </xf>
    <xf numFmtId="0" fontId="0" fillId="9" borderId="0" xfId="0" applyFill="1"/>
    <xf numFmtId="164" fontId="0" fillId="9" borderId="0" xfId="0" applyNumberFormat="1" applyFill="1" applyAlignment="1">
      <alignment horizontal="right"/>
    </xf>
    <xf numFmtId="164" fontId="10" fillId="9" borderId="0" xfId="0" applyNumberFormat="1" applyFont="1" applyFill="1" applyAlignment="1">
      <alignment horizontal="right"/>
    </xf>
    <xf numFmtId="167" fontId="12" fillId="9" borderId="0" xfId="2" applyNumberFormat="1" applyFont="1" applyFill="1"/>
    <xf numFmtId="0" fontId="24" fillId="9" borderId="0" xfId="1" applyNumberFormat="1" applyFont="1" applyFill="1" applyBorder="1" applyAlignment="1"/>
    <xf numFmtId="0" fontId="24" fillId="0" borderId="0" xfId="1" applyNumberFormat="1" applyFont="1" applyFill="1" applyBorder="1" applyAlignment="1"/>
    <xf numFmtId="0" fontId="26" fillId="0" borderId="0" xfId="1" applyFont="1" applyFill="1" applyBorder="1" applyAlignment="1"/>
    <xf numFmtId="168" fontId="4" fillId="9" borderId="0" xfId="1" applyNumberFormat="1" applyFont="1" applyFill="1" applyBorder="1" applyAlignment="1"/>
    <xf numFmtId="168" fontId="4" fillId="0" borderId="0" xfId="1" applyNumberFormat="1" applyFont="1" applyFill="1" applyBorder="1" applyAlignment="1"/>
    <xf numFmtId="165" fontId="4" fillId="9" borderId="0" xfId="1" applyNumberFormat="1" applyFont="1" applyFill="1" applyBorder="1" applyAlignment="1"/>
    <xf numFmtId="165" fontId="4" fillId="0" borderId="0" xfId="1" applyNumberFormat="1" applyFont="1" applyFill="1" applyBorder="1" applyAlignment="1"/>
    <xf numFmtId="165" fontId="4" fillId="0" borderId="0" xfId="0" applyNumberFormat="1" applyFont="1" applyAlignment="1">
      <alignment horizontal="right" vertical="top"/>
    </xf>
    <xf numFmtId="9" fontId="3" fillId="0" borderId="0" xfId="2" applyFont="1" applyFill="1" applyBorder="1" applyAlignment="1"/>
    <xf numFmtId="0" fontId="14" fillId="8" borderId="0" xfId="0" applyFont="1" applyFill="1"/>
    <xf numFmtId="0" fontId="24" fillId="8" borderId="0" xfId="1" applyNumberFormat="1" applyFont="1" applyFill="1" applyBorder="1" applyAlignment="1"/>
    <xf numFmtId="0" fontId="24" fillId="8" borderId="0" xfId="0" applyFont="1" applyFill="1"/>
    <xf numFmtId="165" fontId="24" fillId="8" borderId="0" xfId="0" applyNumberFormat="1" applyFont="1" applyFill="1" applyAlignment="1">
      <alignment horizontal="right" vertical="top"/>
    </xf>
    <xf numFmtId="0" fontId="25" fillId="8" borderId="0" xfId="4" applyNumberFormat="1" applyFont="1" applyFill="1" applyBorder="1" applyAlignment="1"/>
    <xf numFmtId="0" fontId="25" fillId="8" borderId="0" xfId="3" applyNumberFormat="1" applyFont="1" applyFill="1" applyBorder="1" applyAlignment="1"/>
    <xf numFmtId="9" fontId="13" fillId="0" borderId="0" xfId="2" applyFont="1" applyFill="1" applyBorder="1" applyAlignment="1"/>
    <xf numFmtId="10" fontId="3" fillId="9" borderId="0" xfId="2" applyNumberFormat="1" applyFont="1" applyFill="1" applyBorder="1" applyAlignment="1"/>
    <xf numFmtId="9" fontId="13" fillId="9" borderId="0" xfId="2" applyFont="1" applyFill="1" applyBorder="1" applyAlignment="1"/>
    <xf numFmtId="9" fontId="3" fillId="9" borderId="0" xfId="2" applyFont="1" applyFill="1" applyBorder="1" applyAlignment="1"/>
    <xf numFmtId="2" fontId="3" fillId="0" borderId="0" xfId="1" applyNumberFormat="1" applyFont="1" applyFill="1" applyBorder="1" applyAlignment="1"/>
    <xf numFmtId="165" fontId="3" fillId="0" borderId="0" xfId="1" applyNumberFormat="1" applyFont="1" applyFill="1" applyBorder="1" applyAlignment="1"/>
    <xf numFmtId="0" fontId="2" fillId="8" borderId="0" xfId="0" applyFont="1" applyFill="1" applyAlignment="1">
      <alignment horizontal="center"/>
    </xf>
    <xf numFmtId="0" fontId="28" fillId="0" borderId="0" xfId="0" applyFont="1" applyAlignment="1">
      <alignment horizontal="left" indent="1"/>
    </xf>
    <xf numFmtId="10" fontId="29" fillId="0" borderId="0" xfId="2" applyNumberFormat="1" applyFont="1"/>
    <xf numFmtId="177" fontId="0" fillId="9" borderId="0" xfId="0" applyNumberFormat="1" applyFill="1" applyAlignment="1">
      <alignment horizontal="right"/>
    </xf>
    <xf numFmtId="10" fontId="13" fillId="0" borderId="0" xfId="2" applyNumberFormat="1" applyFont="1"/>
    <xf numFmtId="167" fontId="13" fillId="0" borderId="0" xfId="2" applyNumberFormat="1" applyFont="1"/>
    <xf numFmtId="0" fontId="3" fillId="0" borderId="0" xfId="1" applyNumberFormat="1" applyFont="1" applyFill="1" applyBorder="1" applyAlignment="1">
      <alignment horizontal="left" indent="1"/>
    </xf>
    <xf numFmtId="0" fontId="3" fillId="0" borderId="0" xfId="1" applyFont="1" applyAlignment="1">
      <alignment horizontal="left" indent="1"/>
    </xf>
    <xf numFmtId="0" fontId="11" fillId="0" borderId="0" xfId="1" applyFont="1" applyAlignment="1">
      <alignment horizontal="left" indent="1"/>
    </xf>
    <xf numFmtId="0" fontId="24" fillId="0" borderId="0" xfId="0" applyFont="1"/>
    <xf numFmtId="165" fontId="24" fillId="0" borderId="0" xfId="0" applyNumberFormat="1" applyFont="1" applyAlignment="1">
      <alignment horizontal="right" vertical="top"/>
    </xf>
    <xf numFmtId="2" fontId="13" fillId="0" borderId="0" xfId="2" applyNumberFormat="1" applyFont="1" applyFill="1" applyBorder="1" applyAlignment="1"/>
    <xf numFmtId="2" fontId="13" fillId="0" borderId="0" xfId="2" applyNumberFormat="1" applyFont="1"/>
    <xf numFmtId="2" fontId="3" fillId="0" borderId="0" xfId="2" applyNumberFormat="1" applyFont="1" applyFill="1" applyBorder="1" applyAlignment="1"/>
    <xf numFmtId="2" fontId="3" fillId="0" borderId="0" xfId="1" applyNumberFormat="1" applyFont="1" applyFill="1" applyBorder="1" applyAlignment="1">
      <alignment horizontal="left" indent="1"/>
    </xf>
    <xf numFmtId="2" fontId="3" fillId="0" borderId="0" xfId="2" applyNumberFormat="1" applyFont="1"/>
    <xf numFmtId="2" fontId="3" fillId="9" borderId="0" xfId="2" applyNumberFormat="1" applyFont="1" applyFill="1" applyBorder="1" applyAlignment="1"/>
    <xf numFmtId="2" fontId="10" fillId="0" borderId="0" xfId="2" applyNumberFormat="1" applyFont="1"/>
    <xf numFmtId="2" fontId="3" fillId="9" borderId="0" xfId="1" applyNumberFormat="1" applyFont="1" applyFill="1" applyBorder="1" applyAlignment="1"/>
    <xf numFmtId="0" fontId="3" fillId="9" borderId="0" xfId="1" applyFont="1" applyFill="1"/>
    <xf numFmtId="167" fontId="13" fillId="9" borderId="0" xfId="2" applyNumberFormat="1" applyFont="1" applyFill="1"/>
    <xf numFmtId="2" fontId="3" fillId="9" borderId="0" xfId="2" applyNumberFormat="1" applyFont="1" applyFill="1"/>
    <xf numFmtId="2" fontId="3" fillId="0" borderId="0" xfId="1" applyNumberFormat="1" applyFont="1"/>
    <xf numFmtId="2" fontId="3" fillId="9" borderId="0" xfId="1" applyNumberFormat="1" applyFont="1" applyFill="1"/>
    <xf numFmtId="2" fontId="4" fillId="8" borderId="0" xfId="2" applyNumberFormat="1" applyFont="1" applyFill="1" applyBorder="1" applyAlignment="1"/>
    <xf numFmtId="2" fontId="4" fillId="8" borderId="0" xfId="1" applyNumberFormat="1" applyFont="1" applyFill="1" applyBorder="1" applyAlignment="1"/>
    <xf numFmtId="0" fontId="30" fillId="8" borderId="0" xfId="1" applyNumberFormat="1" applyFont="1" applyFill="1" applyBorder="1" applyAlignment="1">
      <alignment horizontal="left"/>
    </xf>
    <xf numFmtId="167" fontId="13" fillId="0" borderId="0" xfId="1" applyNumberFormat="1" applyFont="1" applyFill="1" applyBorder="1" applyAlignment="1"/>
    <xf numFmtId="167" fontId="13" fillId="0" borderId="0" xfId="1" applyNumberFormat="1" applyFont="1"/>
    <xf numFmtId="0" fontId="4" fillId="8" borderId="0" xfId="1" applyFont="1" applyFill="1"/>
    <xf numFmtId="2" fontId="4" fillId="9" borderId="0" xfId="1" applyNumberFormat="1" applyFont="1" applyFill="1"/>
    <xf numFmtId="167" fontId="13" fillId="9" borderId="0" xfId="1" applyNumberFormat="1" applyFont="1" applyFill="1"/>
    <xf numFmtId="0" fontId="3" fillId="9" borderId="0" xfId="0" applyFont="1" applyFill="1"/>
    <xf numFmtId="0" fontId="4" fillId="9" borderId="0" xfId="1" applyFont="1" applyFill="1"/>
    <xf numFmtId="10" fontId="13" fillId="9" borderId="0" xfId="2" applyNumberFormat="1" applyFont="1" applyFill="1"/>
    <xf numFmtId="0" fontId="4" fillId="9" borderId="0" xfId="1" applyFont="1" applyFill="1" applyBorder="1" applyAlignment="1"/>
    <xf numFmtId="168" fontId="8" fillId="9" borderId="0" xfId="0" applyNumberFormat="1" applyFont="1" applyFill="1" applyAlignment="1">
      <alignment horizontal="right"/>
    </xf>
    <xf numFmtId="164" fontId="8" fillId="9" borderId="0" xfId="0" applyNumberFormat="1" applyFont="1" applyFill="1" applyAlignment="1">
      <alignment horizontal="right"/>
    </xf>
    <xf numFmtId="0" fontId="8" fillId="9" borderId="0" xfId="0" applyFont="1" applyFill="1"/>
    <xf numFmtId="164" fontId="3" fillId="9" borderId="0" xfId="0" applyNumberFormat="1" applyFont="1" applyFill="1" applyAlignment="1">
      <alignment horizontal="right"/>
    </xf>
    <xf numFmtId="165" fontId="4" fillId="8" borderId="0" xfId="1" applyNumberFormat="1" applyFont="1" applyFill="1"/>
    <xf numFmtId="2" fontId="13" fillId="9" borderId="0" xfId="2" applyNumberFormat="1" applyFont="1" applyFill="1"/>
    <xf numFmtId="2" fontId="4" fillId="9" borderId="0" xfId="1" applyNumberFormat="1" applyFont="1" applyFill="1" applyBorder="1" applyAlignment="1"/>
    <xf numFmtId="167" fontId="12" fillId="10" borderId="0" xfId="2" applyNumberFormat="1" applyFont="1" applyFill="1"/>
    <xf numFmtId="167" fontId="13" fillId="10" borderId="0" xfId="2" applyNumberFormat="1" applyFont="1" applyFill="1"/>
    <xf numFmtId="9" fontId="3" fillId="10" borderId="0" xfId="2" applyFont="1" applyFill="1" applyBorder="1" applyAlignment="1"/>
    <xf numFmtId="9" fontId="3" fillId="10" borderId="0" xfId="2" applyFont="1" applyFill="1"/>
    <xf numFmtId="0" fontId="3" fillId="0" borderId="0" xfId="1" applyNumberFormat="1" applyFont="1" applyFill="1" applyBorder="1" applyAlignment="1">
      <alignment horizontal="left"/>
    </xf>
    <xf numFmtId="165" fontId="3" fillId="9" borderId="0" xfId="1" applyNumberFormat="1" applyFont="1" applyFill="1" applyBorder="1" applyAlignment="1"/>
    <xf numFmtId="165" fontId="3" fillId="9" borderId="0" xfId="1" applyNumberFormat="1" applyFont="1" applyFill="1"/>
    <xf numFmtId="165" fontId="4" fillId="9" borderId="0" xfId="1" applyNumberFormat="1" applyFont="1" applyFill="1"/>
    <xf numFmtId="165" fontId="15" fillId="0" borderId="0" xfId="1" applyNumberFormat="1" applyFont="1"/>
    <xf numFmtId="0" fontId="32" fillId="0" borderId="0" xfId="0" applyFont="1" applyAlignment="1">
      <alignment horizontal="left" vertical="center" wrapText="1"/>
    </xf>
    <xf numFmtId="0" fontId="0" fillId="0" borderId="0" xfId="0" applyAlignment="1">
      <alignment horizontal="left" vertical="center" wrapText="1"/>
    </xf>
    <xf numFmtId="0" fontId="33" fillId="11" borderId="0" xfId="0" applyFont="1" applyFill="1" applyAlignment="1">
      <alignment vertical="center" wrapText="1"/>
    </xf>
    <xf numFmtId="15" fontId="0" fillId="0" borderId="0" xfId="0" applyNumberFormat="1"/>
    <xf numFmtId="15" fontId="34" fillId="12" borderId="17" xfId="0" applyNumberFormat="1" applyFont="1" applyFill="1" applyBorder="1" applyAlignment="1">
      <alignment horizontal="center" wrapText="1"/>
    </xf>
    <xf numFmtId="0" fontId="32" fillId="13" borderId="0" xfId="0" applyFont="1" applyFill="1" applyAlignment="1">
      <alignment horizontal="left" wrapText="1"/>
    </xf>
    <xf numFmtId="0" fontId="34" fillId="13" borderId="0" xfId="0" applyFont="1" applyFill="1" applyAlignment="1">
      <alignment horizontal="left" wrapText="1"/>
    </xf>
    <xf numFmtId="0" fontId="34" fillId="13" borderId="0" xfId="0" applyFont="1" applyFill="1" applyAlignment="1">
      <alignment horizontal="right" wrapText="1"/>
    </xf>
    <xf numFmtId="0" fontId="33" fillId="13" borderId="0" xfId="0" applyFont="1" applyFill="1" applyAlignment="1">
      <alignment horizontal="right" wrapText="1"/>
    </xf>
    <xf numFmtId="0" fontId="32" fillId="13" borderId="0" xfId="0" applyFont="1" applyFill="1" applyAlignment="1">
      <alignment horizontal="right" wrapText="1"/>
    </xf>
    <xf numFmtId="0" fontId="33" fillId="14" borderId="0" xfId="0" applyFont="1" applyFill="1" applyAlignment="1">
      <alignment horizontal="right" wrapText="1"/>
    </xf>
    <xf numFmtId="0" fontId="33" fillId="14" borderId="18" xfId="0" applyFont="1" applyFill="1" applyBorder="1" applyAlignment="1">
      <alignment horizontal="right" wrapText="1"/>
    </xf>
    <xf numFmtId="0" fontId="34" fillId="13" borderId="19" xfId="0" applyFont="1" applyFill="1" applyBorder="1" applyAlignment="1">
      <alignment horizontal="left" wrapText="1"/>
    </xf>
    <xf numFmtId="0" fontId="34" fillId="13" borderId="19" xfId="0" applyFont="1" applyFill="1" applyBorder="1" applyAlignment="1">
      <alignment horizontal="right" wrapText="1"/>
    </xf>
    <xf numFmtId="0" fontId="33" fillId="13" borderId="19" xfId="0" applyFont="1" applyFill="1" applyBorder="1" applyAlignment="1">
      <alignment horizontal="right" wrapText="1"/>
    </xf>
    <xf numFmtId="0" fontId="32" fillId="13" borderId="19" xfId="0" applyFont="1" applyFill="1" applyBorder="1" applyAlignment="1">
      <alignment horizontal="left" wrapText="1"/>
    </xf>
    <xf numFmtId="0" fontId="36" fillId="0" borderId="0" xfId="0" applyFont="1"/>
    <xf numFmtId="10" fontId="37" fillId="13" borderId="0" xfId="2" applyNumberFormat="1" applyFont="1" applyFill="1" applyAlignment="1">
      <alignment horizontal="right" wrapText="1"/>
    </xf>
    <xf numFmtId="10" fontId="37" fillId="14" borderId="0" xfId="2" applyNumberFormat="1" applyFont="1" applyFill="1" applyAlignment="1">
      <alignment horizontal="right" wrapText="1"/>
    </xf>
    <xf numFmtId="10" fontId="38" fillId="0" borderId="0" xfId="2" applyNumberFormat="1" applyFont="1"/>
    <xf numFmtId="10" fontId="37" fillId="14" borderId="0" xfId="2" applyNumberFormat="1" applyFont="1" applyFill="1" applyBorder="1" applyAlignment="1">
      <alignment horizontal="right" wrapText="1"/>
    </xf>
    <xf numFmtId="10" fontId="37" fillId="13" borderId="0" xfId="2" applyNumberFormat="1" applyFont="1" applyFill="1" applyBorder="1" applyAlignment="1">
      <alignment horizontal="right" wrapText="1"/>
    </xf>
    <xf numFmtId="0" fontId="37" fillId="13" borderId="0" xfId="0" applyFont="1" applyFill="1" applyAlignment="1">
      <alignment horizontal="right" wrapText="1"/>
    </xf>
    <xf numFmtId="0" fontId="37" fillId="14" borderId="0" xfId="0" applyFont="1" applyFill="1" applyAlignment="1">
      <alignment horizontal="right" wrapText="1"/>
    </xf>
    <xf numFmtId="2" fontId="0" fillId="0" borderId="0" xfId="0" applyNumberFormat="1"/>
    <xf numFmtId="165" fontId="32" fillId="13" borderId="19" xfId="0" applyNumberFormat="1" applyFont="1" applyFill="1" applyBorder="1" applyAlignment="1">
      <alignment horizontal="right" wrapText="1"/>
    </xf>
    <xf numFmtId="4" fontId="0" fillId="0" borderId="0" xfId="0" applyNumberFormat="1"/>
    <xf numFmtId="10" fontId="0" fillId="0" borderId="0" xfId="0" applyNumberFormat="1"/>
    <xf numFmtId="165" fontId="4" fillId="8" borderId="0" xfId="1" applyNumberFormat="1" applyFont="1" applyFill="1" applyBorder="1" applyAlignment="1"/>
    <xf numFmtId="2" fontId="4" fillId="0" borderId="0" xfId="1" applyNumberFormat="1" applyFont="1" applyFill="1" applyBorder="1" applyAlignment="1"/>
    <xf numFmtId="9" fontId="0" fillId="0" borderId="0" xfId="0" applyNumberFormat="1" applyAlignment="1">
      <alignment horizontal="right"/>
    </xf>
    <xf numFmtId="178" fontId="0" fillId="0" borderId="0" xfId="0" applyNumberFormat="1"/>
    <xf numFmtId="173" fontId="8" fillId="0" borderId="11" xfId="0" applyNumberFormat="1" applyFont="1" applyBorder="1"/>
    <xf numFmtId="170" fontId="3" fillId="0" borderId="0" xfId="1" applyNumberFormat="1" applyFont="1" applyFill="1" applyBorder="1" applyAlignment="1"/>
    <xf numFmtId="0" fontId="2" fillId="4" borderId="8" xfId="0" applyFont="1" applyFill="1" applyBorder="1"/>
    <xf numFmtId="7" fontId="2" fillId="4" borderId="8" xfId="0" applyNumberFormat="1" applyFont="1" applyFill="1" applyBorder="1"/>
    <xf numFmtId="7" fontId="9" fillId="4" borderId="8" xfId="0" applyNumberFormat="1" applyFont="1" applyFill="1" applyBorder="1"/>
    <xf numFmtId="7" fontId="18" fillId="4" borderId="8" xfId="0" applyNumberFormat="1" applyFont="1" applyFill="1" applyBorder="1"/>
    <xf numFmtId="7" fontId="18" fillId="4" borderId="3" xfId="0" applyNumberFormat="1" applyFont="1" applyFill="1" applyBorder="1"/>
    <xf numFmtId="0" fontId="2" fillId="4" borderId="0" xfId="0" applyFont="1" applyFill="1"/>
    <xf numFmtId="7" fontId="2" fillId="4" borderId="0" xfId="0" applyNumberFormat="1" applyFont="1" applyFill="1"/>
    <xf numFmtId="7" fontId="9" fillId="4" borderId="0" xfId="0" applyNumberFormat="1" applyFont="1" applyFill="1"/>
    <xf numFmtId="7" fontId="18" fillId="4" borderId="0" xfId="0" applyNumberFormat="1" applyFont="1" applyFill="1"/>
    <xf numFmtId="7" fontId="18" fillId="4" borderId="6" xfId="0" applyNumberFormat="1" applyFont="1" applyFill="1" applyBorder="1"/>
    <xf numFmtId="0" fontId="0" fillId="4" borderId="5" xfId="0" applyFill="1" applyBorder="1"/>
    <xf numFmtId="172" fontId="0" fillId="4" borderId="5" xfId="0" applyNumberFormat="1" applyFill="1" applyBorder="1"/>
    <xf numFmtId="172" fontId="0" fillId="4" borderId="1" xfId="0" applyNumberFormat="1" applyFill="1" applyBorder="1"/>
    <xf numFmtId="0" fontId="2" fillId="4" borderId="7" xfId="0" applyFont="1" applyFill="1" applyBorder="1" applyAlignment="1">
      <alignment horizontal="left"/>
    </xf>
    <xf numFmtId="7" fontId="0" fillId="4" borderId="5" xfId="0" applyNumberFormat="1" applyFill="1" applyBorder="1"/>
    <xf numFmtId="0" fontId="2" fillId="4" borderId="2" xfId="0" applyFont="1" applyFill="1" applyBorder="1"/>
    <xf numFmtId="3" fontId="0" fillId="10" borderId="0" xfId="0" applyNumberFormat="1" applyFill="1"/>
    <xf numFmtId="165" fontId="4" fillId="0" borderId="0" xfId="1" applyNumberFormat="1" applyFont="1" applyFill="1"/>
    <xf numFmtId="164" fontId="4" fillId="0" borderId="0" xfId="1" applyNumberFormat="1" applyFont="1" applyFill="1" applyBorder="1" applyAlignment="1">
      <alignment horizontal="right"/>
    </xf>
    <xf numFmtId="168" fontId="9" fillId="9" borderId="0" xfId="0" applyNumberFormat="1" applyFont="1" applyFill="1" applyAlignment="1">
      <alignment horizontal="right"/>
    </xf>
    <xf numFmtId="165" fontId="4" fillId="0" borderId="0" xfId="1" applyNumberFormat="1" applyFont="1"/>
    <xf numFmtId="0" fontId="4" fillId="0" borderId="0" xfId="1" applyNumberFormat="1" applyFont="1" applyFill="1" applyBorder="1" applyAlignment="1">
      <alignment horizontal="left" indent="1"/>
    </xf>
    <xf numFmtId="0" fontId="4" fillId="15" borderId="0" xfId="1" applyNumberFormat="1" applyFont="1" applyFill="1" applyBorder="1" applyAlignment="1">
      <alignment horizontal="center"/>
    </xf>
    <xf numFmtId="0" fontId="39" fillId="15" borderId="0" xfId="1" applyNumberFormat="1" applyFont="1" applyFill="1" applyBorder="1" applyAlignment="1">
      <alignment horizontal="left"/>
    </xf>
    <xf numFmtId="0" fontId="39" fillId="15" borderId="0" xfId="1" applyNumberFormat="1" applyFont="1" applyFill="1" applyBorder="1" applyAlignment="1"/>
    <xf numFmtId="0" fontId="40" fillId="15" borderId="0" xfId="0" applyFont="1" applyFill="1"/>
    <xf numFmtId="0" fontId="40" fillId="15" borderId="0" xfId="1" applyNumberFormat="1" applyFont="1" applyFill="1" applyBorder="1" applyAlignment="1"/>
    <xf numFmtId="0" fontId="4" fillId="8" borderId="20" xfId="1" applyNumberFormat="1" applyFont="1" applyFill="1" applyBorder="1" applyAlignment="1"/>
    <xf numFmtId="0" fontId="4" fillId="8" borderId="20" xfId="1" applyFont="1" applyFill="1" applyBorder="1"/>
    <xf numFmtId="165" fontId="4" fillId="8" borderId="20" xfId="1" applyNumberFormat="1" applyFont="1" applyFill="1" applyBorder="1"/>
    <xf numFmtId="165" fontId="4" fillId="8" borderId="20" xfId="1" applyNumberFormat="1" applyFont="1" applyFill="1" applyBorder="1" applyAlignment="1"/>
    <xf numFmtId="0" fontId="4" fillId="8" borderId="20" xfId="1" applyFont="1" applyFill="1" applyBorder="1" applyAlignment="1">
      <alignment horizontal="left"/>
    </xf>
    <xf numFmtId="2" fontId="4" fillId="8" borderId="20" xfId="1" applyNumberFormat="1" applyFont="1" applyFill="1" applyBorder="1" applyAlignment="1"/>
    <xf numFmtId="2" fontId="4" fillId="8" borderId="20" xfId="1" applyNumberFormat="1" applyFont="1" applyFill="1" applyBorder="1"/>
    <xf numFmtId="165" fontId="31" fillId="8" borderId="20" xfId="2" applyNumberFormat="1" applyFont="1" applyFill="1" applyBorder="1" applyAlignment="1"/>
    <xf numFmtId="165" fontId="31" fillId="8" borderId="20" xfId="2" applyNumberFormat="1" applyFont="1" applyFill="1" applyBorder="1"/>
    <xf numFmtId="0" fontId="4" fillId="8" borderId="20" xfId="1" applyFont="1" applyFill="1" applyBorder="1" applyAlignment="1"/>
    <xf numFmtId="0" fontId="26" fillId="8" borderId="20" xfId="1" applyFont="1" applyFill="1" applyBorder="1" applyAlignment="1"/>
    <xf numFmtId="0" fontId="4" fillId="0" borderId="0" xfId="1" applyFont="1"/>
    <xf numFmtId="0" fontId="39" fillId="15" borderId="0" xfId="0" applyFont="1" applyFill="1" applyAlignment="1">
      <alignment horizontal="left"/>
    </xf>
    <xf numFmtId="0" fontId="39" fillId="15" borderId="0" xfId="0" applyFont="1" applyFill="1" applyAlignment="1">
      <alignment horizontal="center"/>
    </xf>
    <xf numFmtId="0" fontId="39" fillId="15" borderId="0" xfId="1" applyNumberFormat="1" applyFont="1" applyFill="1" applyBorder="1" applyAlignment="1">
      <alignment horizontal="center"/>
    </xf>
    <xf numFmtId="164" fontId="14" fillId="0" borderId="0" xfId="0" applyNumberFormat="1" applyFont="1" applyAlignment="1">
      <alignment horizontal="right"/>
    </xf>
    <xf numFmtId="164" fontId="4" fillId="9" borderId="0" xfId="0" applyNumberFormat="1" applyFont="1" applyFill="1" applyAlignment="1">
      <alignment horizontal="right"/>
    </xf>
    <xf numFmtId="164" fontId="14" fillId="9" borderId="0" xfId="0" applyNumberFormat="1" applyFont="1" applyFill="1" applyAlignment="1">
      <alignment horizontal="right"/>
    </xf>
    <xf numFmtId="0" fontId="14" fillId="16" borderId="20" xfId="0" applyFont="1" applyFill="1" applyBorder="1"/>
    <xf numFmtId="164" fontId="14" fillId="16" borderId="20" xfId="0" applyNumberFormat="1" applyFont="1" applyFill="1" applyBorder="1" applyAlignment="1">
      <alignment horizontal="right"/>
    </xf>
    <xf numFmtId="164" fontId="4" fillId="16" borderId="20" xfId="0" applyNumberFormat="1" applyFont="1" applyFill="1" applyBorder="1" applyAlignment="1">
      <alignment horizontal="right"/>
    </xf>
    <xf numFmtId="0" fontId="4" fillId="16" borderId="20" xfId="1" applyNumberFormat="1" applyFont="1" applyFill="1" applyBorder="1" applyAlignment="1"/>
    <xf numFmtId="0" fontId="4" fillId="16" borderId="20" xfId="1" applyFont="1" applyFill="1" applyBorder="1"/>
    <xf numFmtId="0" fontId="4" fillId="9" borderId="0" xfId="0" applyFont="1" applyFill="1"/>
    <xf numFmtId="168" fontId="9" fillId="0" borderId="0" xfId="0" applyNumberFormat="1" applyFont="1" applyAlignment="1">
      <alignment horizontal="right"/>
    </xf>
    <xf numFmtId="168" fontId="0" fillId="0" borderId="0" xfId="0" applyNumberFormat="1" applyAlignment="1">
      <alignment horizontal="right"/>
    </xf>
    <xf numFmtId="164" fontId="4" fillId="0" borderId="0" xfId="1" applyNumberFormat="1" applyFont="1" applyAlignment="1">
      <alignment horizontal="right"/>
    </xf>
    <xf numFmtId="164" fontId="4" fillId="0" borderId="0" xfId="1" applyNumberFormat="1" applyFont="1" applyFill="1" applyAlignment="1">
      <alignment horizontal="right"/>
    </xf>
    <xf numFmtId="10" fontId="4" fillId="0" borderId="0" xfId="2" applyNumberFormat="1" applyFont="1" applyFill="1" applyAlignment="1">
      <alignment horizontal="right"/>
    </xf>
    <xf numFmtId="10" fontId="4" fillId="0" borderId="0" xfId="2" applyNumberFormat="1" applyFont="1" applyFill="1" applyBorder="1" applyAlignment="1">
      <alignment horizontal="right"/>
    </xf>
    <xf numFmtId="168" fontId="2" fillId="9" borderId="0" xfId="0" applyNumberFormat="1" applyFont="1" applyFill="1" applyAlignment="1">
      <alignment horizontal="right"/>
    </xf>
    <xf numFmtId="2" fontId="4" fillId="0" borderId="0" xfId="1" applyNumberFormat="1" applyFont="1" applyFill="1"/>
    <xf numFmtId="168" fontId="4" fillId="0" borderId="0" xfId="1" applyNumberFormat="1" applyFont="1" applyFill="1" applyAlignment="1">
      <alignment horizontal="right"/>
    </xf>
    <xf numFmtId="168" fontId="9" fillId="0" borderId="0" xfId="0" applyNumberFormat="1" applyFont="1"/>
    <xf numFmtId="168" fontId="9" fillId="9" borderId="0" xfId="0" applyNumberFormat="1" applyFont="1" applyFill="1"/>
    <xf numFmtId="2" fontId="4" fillId="10" borderId="0" xfId="1" applyNumberFormat="1" applyFont="1" applyFill="1" applyBorder="1" applyAlignment="1"/>
    <xf numFmtId="168" fontId="4" fillId="0" borderId="0" xfId="1" applyNumberFormat="1" applyFont="1" applyAlignment="1">
      <alignment horizontal="right"/>
    </xf>
    <xf numFmtId="168" fontId="2" fillId="0" borderId="0" xfId="0" applyNumberFormat="1" applyFont="1"/>
    <xf numFmtId="0" fontId="4" fillId="0" borderId="0" xfId="1" applyFont="1" applyFill="1"/>
    <xf numFmtId="164" fontId="4" fillId="9" borderId="0" xfId="1" applyNumberFormat="1" applyFont="1" applyFill="1" applyAlignment="1">
      <alignment horizontal="right"/>
    </xf>
    <xf numFmtId="10" fontId="4" fillId="9" borderId="0" xfId="2" applyNumberFormat="1" applyFont="1" applyFill="1" applyAlignment="1">
      <alignment horizontal="right"/>
    </xf>
    <xf numFmtId="0" fontId="9" fillId="8" borderId="0" xfId="3" applyNumberFormat="1" applyFont="1" applyFill="1" applyBorder="1" applyAlignment="1"/>
    <xf numFmtId="0" fontId="9" fillId="8" borderId="0" xfId="4" applyNumberFormat="1" applyFont="1" applyFill="1" applyBorder="1" applyAlignment="1"/>
    <xf numFmtId="165" fontId="15" fillId="9" borderId="0" xfId="1" applyNumberFormat="1" applyFont="1" applyFill="1"/>
    <xf numFmtId="10" fontId="4" fillId="9" borderId="0" xfId="2" applyNumberFormat="1" applyFont="1" applyFill="1" applyBorder="1" applyAlignment="1"/>
    <xf numFmtId="168" fontId="2" fillId="9" borderId="0" xfId="0" applyNumberFormat="1" applyFont="1" applyFill="1"/>
    <xf numFmtId="164" fontId="3" fillId="0" borderId="0" xfId="0" applyNumberFormat="1" applyFont="1" applyAlignment="1">
      <alignment horizontal="right"/>
    </xf>
    <xf numFmtId="0" fontId="3" fillId="0" borderId="0" xfId="0" applyFont="1"/>
    <xf numFmtId="0" fontId="1" fillId="0" borderId="0" xfId="6"/>
    <xf numFmtId="14" fontId="1" fillId="0" borderId="0" xfId="6" applyNumberFormat="1"/>
    <xf numFmtId="0" fontId="1" fillId="0" borderId="16" xfId="6" applyBorder="1"/>
    <xf numFmtId="0" fontId="41" fillId="0" borderId="21" xfId="6" applyFont="1" applyBorder="1" applyAlignment="1">
      <alignment horizontal="centerContinuous"/>
    </xf>
    <xf numFmtId="0" fontId="27" fillId="0" borderId="0" xfId="6" applyFont="1"/>
    <xf numFmtId="179" fontId="3" fillId="9" borderId="0" xfId="1" applyNumberFormat="1" applyFont="1" applyFill="1" applyBorder="1" applyAlignment="1"/>
    <xf numFmtId="10" fontId="0" fillId="0" borderId="0" xfId="2" applyNumberFormat="1" applyFont="1"/>
    <xf numFmtId="10" fontId="13" fillId="0" borderId="0" xfId="0" applyNumberFormat="1" applyFont="1"/>
    <xf numFmtId="10" fontId="13" fillId="9" borderId="0" xfId="0" applyNumberFormat="1" applyFont="1" applyFill="1"/>
    <xf numFmtId="0" fontId="24" fillId="0" borderId="0" xfId="1" applyFont="1"/>
    <xf numFmtId="0" fontId="3" fillId="0" borderId="0" xfId="1" applyFont="1"/>
    <xf numFmtId="2" fontId="4" fillId="9" borderId="0" xfId="2" applyNumberFormat="1" applyFont="1" applyFill="1" applyBorder="1" applyAlignment="1">
      <alignment horizontal="center"/>
    </xf>
    <xf numFmtId="167" fontId="13" fillId="0" borderId="0" xfId="2" applyNumberFormat="1" applyFont="1" applyFill="1" applyBorder="1" applyAlignment="1">
      <alignment horizontal="center"/>
    </xf>
    <xf numFmtId="2" fontId="4" fillId="9" borderId="0" xfId="2" applyNumberFormat="1" applyFont="1" applyFill="1" applyAlignment="1">
      <alignment horizontal="center"/>
    </xf>
    <xf numFmtId="0" fontId="3" fillId="0" borderId="0" xfId="1" applyNumberFormat="1" applyFont="1" applyFill="1" applyBorder="1" applyAlignment="1">
      <alignment horizontal="center"/>
    </xf>
    <xf numFmtId="10" fontId="11" fillId="9" borderId="0" xfId="2" applyNumberFormat="1" applyFont="1" applyFill="1" applyBorder="1" applyAlignment="1"/>
    <xf numFmtId="9" fontId="11" fillId="9" borderId="0" xfId="2" applyFont="1" applyFill="1" applyBorder="1" applyAlignment="1"/>
    <xf numFmtId="9" fontId="3" fillId="0" borderId="0" xfId="1" applyNumberFormat="1" applyFont="1" applyFill="1" applyBorder="1" applyAlignment="1"/>
    <xf numFmtId="180" fontId="0" fillId="0" borderId="0" xfId="7" applyNumberFormat="1" applyFont="1"/>
    <xf numFmtId="0" fontId="2" fillId="8" borderId="0" xfId="0" applyFont="1" applyFill="1"/>
    <xf numFmtId="0" fontId="32" fillId="11" borderId="0" xfId="0" applyFont="1" applyFill="1" applyAlignment="1">
      <alignment horizontal="left" wrapText="1"/>
    </xf>
    <xf numFmtId="0" fontId="33" fillId="11" borderId="0" xfId="0" applyFont="1" applyFill="1" applyAlignment="1">
      <alignment vertical="center" wrapText="1"/>
    </xf>
    <xf numFmtId="0" fontId="35" fillId="11" borderId="18" xfId="0" applyFont="1" applyFill="1" applyBorder="1" applyAlignment="1">
      <alignment horizontal="center" wrapText="1"/>
    </xf>
    <xf numFmtId="0" fontId="33" fillId="12" borderId="0" xfId="0" applyFont="1" applyFill="1" applyAlignment="1">
      <alignment vertical="center" wrapText="1"/>
    </xf>
    <xf numFmtId="15" fontId="34" fillId="12" borderId="17" xfId="0" applyNumberFormat="1" applyFont="1" applyFill="1" applyBorder="1" applyAlignment="1">
      <alignment horizontal="center" wrapText="1"/>
    </xf>
    <xf numFmtId="0" fontId="33" fillId="12" borderId="17" xfId="0" applyFont="1" applyFill="1" applyBorder="1" applyAlignment="1">
      <alignment vertical="center" wrapText="1"/>
    </xf>
    <xf numFmtId="0" fontId="32" fillId="13" borderId="0" xfId="0" applyFont="1" applyFill="1" applyAlignment="1">
      <alignment horizontal="left" wrapText="1"/>
    </xf>
    <xf numFmtId="0" fontId="33" fillId="13" borderId="0" xfId="0" applyFont="1" applyFill="1" applyAlignment="1">
      <alignment vertical="center" wrapText="1"/>
    </xf>
    <xf numFmtId="0" fontId="32" fillId="14" borderId="0" xfId="0" applyFont="1" applyFill="1" applyAlignment="1">
      <alignment horizontal="left" vertical="center" wrapText="1"/>
    </xf>
    <xf numFmtId="0" fontId="33" fillId="14" borderId="0" xfId="0" applyFont="1" applyFill="1" applyAlignment="1">
      <alignment vertical="center" wrapText="1"/>
    </xf>
    <xf numFmtId="0" fontId="34" fillId="14" borderId="0" xfId="0" applyFont="1" applyFill="1" applyAlignment="1">
      <alignment horizontal="right" wrapText="1"/>
    </xf>
    <xf numFmtId="0" fontId="32" fillId="14" borderId="0" xfId="0" applyFont="1" applyFill="1" applyAlignment="1">
      <alignment horizontal="right" wrapText="1"/>
    </xf>
    <xf numFmtId="0" fontId="32" fillId="13" borderId="0" xfId="0" applyFont="1" applyFill="1" applyAlignment="1">
      <alignment horizontal="left" vertical="center" wrapText="1"/>
    </xf>
    <xf numFmtId="2" fontId="34" fillId="13" borderId="0" xfId="0" applyNumberFormat="1" applyFont="1" applyFill="1" applyAlignment="1">
      <alignment horizontal="right" wrapText="1"/>
    </xf>
    <xf numFmtId="0" fontId="32" fillId="13" borderId="0" xfId="0" applyFont="1" applyFill="1" applyAlignment="1">
      <alignment horizontal="right" wrapText="1"/>
    </xf>
    <xf numFmtId="2" fontId="34" fillId="14" borderId="0" xfId="0" applyNumberFormat="1" applyFont="1" applyFill="1" applyAlignment="1">
      <alignment horizontal="right" wrapText="1"/>
    </xf>
    <xf numFmtId="0" fontId="32" fillId="14" borderId="0" xfId="0" applyFont="1" applyFill="1" applyAlignment="1">
      <alignment horizontal="left" wrapText="1"/>
    </xf>
    <xf numFmtId="0" fontId="34" fillId="13" borderId="17" xfId="0" applyFont="1" applyFill="1" applyBorder="1" applyAlignment="1">
      <alignment horizontal="right" wrapText="1"/>
    </xf>
    <xf numFmtId="0" fontId="32" fillId="13" borderId="17" xfId="0" applyFont="1" applyFill="1" applyBorder="1" applyAlignment="1">
      <alignment horizontal="right" wrapText="1"/>
    </xf>
    <xf numFmtId="0" fontId="32" fillId="14" borderId="17" xfId="0" applyFont="1" applyFill="1" applyBorder="1" applyAlignment="1">
      <alignment horizontal="right" wrapText="1"/>
    </xf>
    <xf numFmtId="0" fontId="32" fillId="13" borderId="0" xfId="0" applyFont="1" applyFill="1" applyAlignment="1">
      <alignment horizontal="left" wrapText="1" indent="1"/>
    </xf>
    <xf numFmtId="0" fontId="32" fillId="14" borderId="0" xfId="0" applyFont="1" applyFill="1" applyAlignment="1">
      <alignment horizontal="left" wrapText="1" indent="1"/>
    </xf>
    <xf numFmtId="0" fontId="34" fillId="14" borderId="18" xfId="0" applyFont="1" applyFill="1" applyBorder="1" applyAlignment="1">
      <alignment horizontal="right" wrapText="1"/>
    </xf>
    <xf numFmtId="0" fontId="34" fillId="14" borderId="17" xfId="0" applyFont="1" applyFill="1" applyBorder="1" applyAlignment="1">
      <alignment horizontal="right" wrapText="1"/>
    </xf>
    <xf numFmtId="165" fontId="32" fillId="14" borderId="18" xfId="0" applyNumberFormat="1" applyFont="1" applyFill="1" applyBorder="1" applyAlignment="1">
      <alignment horizontal="right" wrapText="1"/>
    </xf>
    <xf numFmtId="0" fontId="34" fillId="13" borderId="0" xfId="0" applyFont="1" applyFill="1" applyAlignment="1">
      <alignment horizontal="right" wrapText="1"/>
    </xf>
  </cellXfs>
  <cellStyles count="8">
    <cellStyle name="Bad" xfId="4" builtinId="27"/>
    <cellStyle name="Comma" xfId="7" builtinId="3"/>
    <cellStyle name="Good" xfId="3" builtinId="26"/>
    <cellStyle name="Normal" xfId="0" builtinId="0"/>
    <cellStyle name="Normal 2" xfId="1" xr:uid="{CCC5FF8D-F690-4AA1-8C1B-7B9D77F9F23D}"/>
    <cellStyle name="Normal 3" xfId="5" xr:uid="{08D646AE-536F-462E-A883-4B1943A5F538}"/>
    <cellStyle name="Normal 4" xfId="6" xr:uid="{9852E710-A364-9A4C-803F-52D0891AC92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externalLink" Target="externalLinks/externalLink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'10Y vs 30USF'!$B$9</c:f>
              <c:strCache>
                <c:ptCount val="1"/>
                <c:pt idx="0">
                  <c:v>10YR</c:v>
                </c:pt>
              </c:strCache>
            </c:strRef>
          </c:tx>
          <c:spPr>
            <a:ln w="28575" cap="rnd">
              <a:solidFill>
                <a:schemeClr val="accent6"/>
              </a:solidFill>
              <a:round/>
            </a:ln>
            <a:effectLst/>
          </c:spPr>
          <c:marker>
            <c:symbol val="none"/>
          </c:marker>
          <c:cat>
            <c:numRef>
              <c:f>'10Y vs 30USF'!$A$10:$A$1255</c:f>
              <c:numCache>
                <c:formatCode>m/d/yy</c:formatCode>
                <c:ptCount val="1246"/>
                <c:pt idx="0">
                  <c:v>36532</c:v>
                </c:pt>
                <c:pt idx="1">
                  <c:v>36539</c:v>
                </c:pt>
                <c:pt idx="2">
                  <c:v>36546</c:v>
                </c:pt>
                <c:pt idx="3">
                  <c:v>36553</c:v>
                </c:pt>
                <c:pt idx="4">
                  <c:v>36560</c:v>
                </c:pt>
                <c:pt idx="5">
                  <c:v>36567</c:v>
                </c:pt>
                <c:pt idx="6">
                  <c:v>36574</c:v>
                </c:pt>
                <c:pt idx="7">
                  <c:v>36581</c:v>
                </c:pt>
                <c:pt idx="8">
                  <c:v>36588</c:v>
                </c:pt>
                <c:pt idx="9">
                  <c:v>36595</c:v>
                </c:pt>
                <c:pt idx="10">
                  <c:v>36602</c:v>
                </c:pt>
                <c:pt idx="11">
                  <c:v>36609</c:v>
                </c:pt>
                <c:pt idx="12">
                  <c:v>36616</c:v>
                </c:pt>
                <c:pt idx="13">
                  <c:v>36623</c:v>
                </c:pt>
                <c:pt idx="14">
                  <c:v>36630</c:v>
                </c:pt>
                <c:pt idx="15">
                  <c:v>36637</c:v>
                </c:pt>
                <c:pt idx="16">
                  <c:v>36644</c:v>
                </c:pt>
                <c:pt idx="17">
                  <c:v>36651</c:v>
                </c:pt>
                <c:pt idx="18">
                  <c:v>36658</c:v>
                </c:pt>
                <c:pt idx="19">
                  <c:v>36665</c:v>
                </c:pt>
                <c:pt idx="20">
                  <c:v>36672</c:v>
                </c:pt>
                <c:pt idx="21">
                  <c:v>36679</c:v>
                </c:pt>
                <c:pt idx="22">
                  <c:v>36686</c:v>
                </c:pt>
                <c:pt idx="23">
                  <c:v>36693</c:v>
                </c:pt>
                <c:pt idx="24">
                  <c:v>36700</c:v>
                </c:pt>
                <c:pt idx="25">
                  <c:v>36707</c:v>
                </c:pt>
                <c:pt idx="26">
                  <c:v>36714</c:v>
                </c:pt>
                <c:pt idx="27">
                  <c:v>36721</c:v>
                </c:pt>
                <c:pt idx="28">
                  <c:v>36728</c:v>
                </c:pt>
                <c:pt idx="29">
                  <c:v>36735</c:v>
                </c:pt>
                <c:pt idx="30">
                  <c:v>36742</c:v>
                </c:pt>
                <c:pt idx="31">
                  <c:v>36749</c:v>
                </c:pt>
                <c:pt idx="32">
                  <c:v>36756</c:v>
                </c:pt>
                <c:pt idx="33">
                  <c:v>36763</c:v>
                </c:pt>
                <c:pt idx="34">
                  <c:v>36770</c:v>
                </c:pt>
                <c:pt idx="35">
                  <c:v>36777</c:v>
                </c:pt>
                <c:pt idx="36">
                  <c:v>36784</c:v>
                </c:pt>
                <c:pt idx="37">
                  <c:v>36791</c:v>
                </c:pt>
                <c:pt idx="38">
                  <c:v>36798</c:v>
                </c:pt>
                <c:pt idx="39">
                  <c:v>36805</c:v>
                </c:pt>
                <c:pt idx="40">
                  <c:v>36812</c:v>
                </c:pt>
                <c:pt idx="41">
                  <c:v>36819</c:v>
                </c:pt>
                <c:pt idx="42">
                  <c:v>36826</c:v>
                </c:pt>
                <c:pt idx="43">
                  <c:v>36833</c:v>
                </c:pt>
                <c:pt idx="44">
                  <c:v>36840</c:v>
                </c:pt>
                <c:pt idx="45">
                  <c:v>36847</c:v>
                </c:pt>
                <c:pt idx="46">
                  <c:v>36854</c:v>
                </c:pt>
                <c:pt idx="47">
                  <c:v>36861</c:v>
                </c:pt>
                <c:pt idx="48">
                  <c:v>36868</c:v>
                </c:pt>
                <c:pt idx="49">
                  <c:v>36875</c:v>
                </c:pt>
                <c:pt idx="50">
                  <c:v>36882</c:v>
                </c:pt>
                <c:pt idx="51">
                  <c:v>36889</c:v>
                </c:pt>
                <c:pt idx="52">
                  <c:v>36896</c:v>
                </c:pt>
                <c:pt idx="53">
                  <c:v>36903</c:v>
                </c:pt>
                <c:pt idx="54">
                  <c:v>36910</c:v>
                </c:pt>
                <c:pt idx="55">
                  <c:v>36917</c:v>
                </c:pt>
                <c:pt idx="56">
                  <c:v>36924</c:v>
                </c:pt>
                <c:pt idx="57">
                  <c:v>36931</c:v>
                </c:pt>
                <c:pt idx="58">
                  <c:v>36938</c:v>
                </c:pt>
                <c:pt idx="59">
                  <c:v>36945</c:v>
                </c:pt>
                <c:pt idx="60">
                  <c:v>36952</c:v>
                </c:pt>
                <c:pt idx="61">
                  <c:v>36959</c:v>
                </c:pt>
                <c:pt idx="62">
                  <c:v>36966</c:v>
                </c:pt>
                <c:pt idx="63">
                  <c:v>36973</c:v>
                </c:pt>
                <c:pt idx="64">
                  <c:v>36980</c:v>
                </c:pt>
                <c:pt idx="65">
                  <c:v>36987</c:v>
                </c:pt>
                <c:pt idx="66">
                  <c:v>36994</c:v>
                </c:pt>
                <c:pt idx="67">
                  <c:v>37001</c:v>
                </c:pt>
                <c:pt idx="68">
                  <c:v>37008</c:v>
                </c:pt>
                <c:pt idx="69">
                  <c:v>37015</c:v>
                </c:pt>
                <c:pt idx="70">
                  <c:v>37022</c:v>
                </c:pt>
                <c:pt idx="71">
                  <c:v>37029</c:v>
                </c:pt>
                <c:pt idx="72">
                  <c:v>37036</c:v>
                </c:pt>
                <c:pt idx="73">
                  <c:v>37043</c:v>
                </c:pt>
                <c:pt idx="74">
                  <c:v>37050</c:v>
                </c:pt>
                <c:pt idx="75">
                  <c:v>37057</c:v>
                </c:pt>
                <c:pt idx="76">
                  <c:v>37064</c:v>
                </c:pt>
                <c:pt idx="77">
                  <c:v>37071</c:v>
                </c:pt>
                <c:pt idx="78">
                  <c:v>37078</c:v>
                </c:pt>
                <c:pt idx="79">
                  <c:v>37085</c:v>
                </c:pt>
                <c:pt idx="80">
                  <c:v>37092</c:v>
                </c:pt>
                <c:pt idx="81">
                  <c:v>37099</c:v>
                </c:pt>
                <c:pt idx="82">
                  <c:v>37106</c:v>
                </c:pt>
                <c:pt idx="83">
                  <c:v>37113</c:v>
                </c:pt>
                <c:pt idx="84">
                  <c:v>37120</c:v>
                </c:pt>
                <c:pt idx="85">
                  <c:v>37127</c:v>
                </c:pt>
                <c:pt idx="86">
                  <c:v>37134</c:v>
                </c:pt>
                <c:pt idx="87">
                  <c:v>37141</c:v>
                </c:pt>
                <c:pt idx="88">
                  <c:v>37148</c:v>
                </c:pt>
                <c:pt idx="89">
                  <c:v>37155</c:v>
                </c:pt>
                <c:pt idx="90">
                  <c:v>37162</c:v>
                </c:pt>
                <c:pt idx="91">
                  <c:v>37169</c:v>
                </c:pt>
                <c:pt idx="92">
                  <c:v>37176</c:v>
                </c:pt>
                <c:pt idx="93">
                  <c:v>37183</c:v>
                </c:pt>
                <c:pt idx="94">
                  <c:v>37190</c:v>
                </c:pt>
                <c:pt idx="95">
                  <c:v>37197</c:v>
                </c:pt>
                <c:pt idx="96">
                  <c:v>37204</c:v>
                </c:pt>
                <c:pt idx="97">
                  <c:v>37211</c:v>
                </c:pt>
                <c:pt idx="98">
                  <c:v>37218</c:v>
                </c:pt>
                <c:pt idx="99">
                  <c:v>37225</c:v>
                </c:pt>
                <c:pt idx="100">
                  <c:v>37232</c:v>
                </c:pt>
                <c:pt idx="101">
                  <c:v>37239</c:v>
                </c:pt>
                <c:pt idx="102">
                  <c:v>37246</c:v>
                </c:pt>
                <c:pt idx="103">
                  <c:v>37253</c:v>
                </c:pt>
                <c:pt idx="104">
                  <c:v>37260</c:v>
                </c:pt>
                <c:pt idx="105">
                  <c:v>37267</c:v>
                </c:pt>
                <c:pt idx="106">
                  <c:v>37274</c:v>
                </c:pt>
                <c:pt idx="107">
                  <c:v>37281</c:v>
                </c:pt>
                <c:pt idx="108">
                  <c:v>37288</c:v>
                </c:pt>
                <c:pt idx="109">
                  <c:v>37295</c:v>
                </c:pt>
                <c:pt idx="110">
                  <c:v>37302</c:v>
                </c:pt>
                <c:pt idx="111">
                  <c:v>37309</c:v>
                </c:pt>
                <c:pt idx="112">
                  <c:v>37316</c:v>
                </c:pt>
                <c:pt idx="113">
                  <c:v>37323</c:v>
                </c:pt>
                <c:pt idx="114">
                  <c:v>37330</c:v>
                </c:pt>
                <c:pt idx="115">
                  <c:v>37337</c:v>
                </c:pt>
                <c:pt idx="116">
                  <c:v>37344</c:v>
                </c:pt>
                <c:pt idx="117">
                  <c:v>37351</c:v>
                </c:pt>
                <c:pt idx="118">
                  <c:v>37358</c:v>
                </c:pt>
                <c:pt idx="119">
                  <c:v>37365</c:v>
                </c:pt>
                <c:pt idx="120">
                  <c:v>37372</c:v>
                </c:pt>
                <c:pt idx="121">
                  <c:v>37379</c:v>
                </c:pt>
                <c:pt idx="122">
                  <c:v>37386</c:v>
                </c:pt>
                <c:pt idx="123">
                  <c:v>37393</c:v>
                </c:pt>
                <c:pt idx="124">
                  <c:v>37400</c:v>
                </c:pt>
                <c:pt idx="125">
                  <c:v>37407</c:v>
                </c:pt>
                <c:pt idx="126">
                  <c:v>37414</c:v>
                </c:pt>
                <c:pt idx="127">
                  <c:v>37421</c:v>
                </c:pt>
                <c:pt idx="128">
                  <c:v>37428</c:v>
                </c:pt>
                <c:pt idx="129">
                  <c:v>37435</c:v>
                </c:pt>
                <c:pt idx="130">
                  <c:v>37442</c:v>
                </c:pt>
                <c:pt idx="131">
                  <c:v>37449</c:v>
                </c:pt>
                <c:pt idx="132">
                  <c:v>37456</c:v>
                </c:pt>
                <c:pt idx="133">
                  <c:v>37463</c:v>
                </c:pt>
                <c:pt idx="134">
                  <c:v>37470</c:v>
                </c:pt>
                <c:pt idx="135">
                  <c:v>37477</c:v>
                </c:pt>
                <c:pt idx="136">
                  <c:v>37484</c:v>
                </c:pt>
                <c:pt idx="137">
                  <c:v>37491</c:v>
                </c:pt>
                <c:pt idx="138">
                  <c:v>37498</c:v>
                </c:pt>
                <c:pt idx="139">
                  <c:v>37505</c:v>
                </c:pt>
                <c:pt idx="140">
                  <c:v>37512</c:v>
                </c:pt>
                <c:pt idx="141">
                  <c:v>37519</c:v>
                </c:pt>
                <c:pt idx="142">
                  <c:v>37526</c:v>
                </c:pt>
                <c:pt idx="143">
                  <c:v>37533</c:v>
                </c:pt>
                <c:pt idx="144">
                  <c:v>37540</c:v>
                </c:pt>
                <c:pt idx="145">
                  <c:v>37547</c:v>
                </c:pt>
                <c:pt idx="146">
                  <c:v>37554</c:v>
                </c:pt>
                <c:pt idx="147">
                  <c:v>37561</c:v>
                </c:pt>
                <c:pt idx="148">
                  <c:v>37568</c:v>
                </c:pt>
                <c:pt idx="149">
                  <c:v>37575</c:v>
                </c:pt>
                <c:pt idx="150">
                  <c:v>37582</c:v>
                </c:pt>
                <c:pt idx="151">
                  <c:v>37589</c:v>
                </c:pt>
                <c:pt idx="152">
                  <c:v>37596</c:v>
                </c:pt>
                <c:pt idx="153">
                  <c:v>37603</c:v>
                </c:pt>
                <c:pt idx="154">
                  <c:v>37610</c:v>
                </c:pt>
                <c:pt idx="155">
                  <c:v>37617</c:v>
                </c:pt>
                <c:pt idx="156">
                  <c:v>37624</c:v>
                </c:pt>
                <c:pt idx="157">
                  <c:v>37631</c:v>
                </c:pt>
                <c:pt idx="158">
                  <c:v>37638</c:v>
                </c:pt>
                <c:pt idx="159">
                  <c:v>37645</c:v>
                </c:pt>
                <c:pt idx="160">
                  <c:v>37652</c:v>
                </c:pt>
                <c:pt idx="161">
                  <c:v>37659</c:v>
                </c:pt>
                <c:pt idx="162">
                  <c:v>37666</c:v>
                </c:pt>
                <c:pt idx="163">
                  <c:v>37673</c:v>
                </c:pt>
                <c:pt idx="164">
                  <c:v>37680</c:v>
                </c:pt>
                <c:pt idx="165">
                  <c:v>37687</c:v>
                </c:pt>
                <c:pt idx="166">
                  <c:v>37694</c:v>
                </c:pt>
                <c:pt idx="167">
                  <c:v>37701</c:v>
                </c:pt>
                <c:pt idx="168">
                  <c:v>37708</c:v>
                </c:pt>
                <c:pt idx="169">
                  <c:v>37715</c:v>
                </c:pt>
                <c:pt idx="170">
                  <c:v>37722</c:v>
                </c:pt>
                <c:pt idx="171">
                  <c:v>37729</c:v>
                </c:pt>
                <c:pt idx="172">
                  <c:v>37736</c:v>
                </c:pt>
                <c:pt idx="173">
                  <c:v>37743</c:v>
                </c:pt>
                <c:pt idx="174">
                  <c:v>37750</c:v>
                </c:pt>
                <c:pt idx="175">
                  <c:v>37757</c:v>
                </c:pt>
                <c:pt idx="176">
                  <c:v>37764</c:v>
                </c:pt>
                <c:pt idx="177">
                  <c:v>37771</c:v>
                </c:pt>
                <c:pt idx="178">
                  <c:v>37778</c:v>
                </c:pt>
                <c:pt idx="179">
                  <c:v>37785</c:v>
                </c:pt>
                <c:pt idx="180">
                  <c:v>37792</c:v>
                </c:pt>
                <c:pt idx="181">
                  <c:v>37799</c:v>
                </c:pt>
                <c:pt idx="182">
                  <c:v>37806</c:v>
                </c:pt>
                <c:pt idx="183">
                  <c:v>37813</c:v>
                </c:pt>
                <c:pt idx="184">
                  <c:v>37820</c:v>
                </c:pt>
                <c:pt idx="185">
                  <c:v>37827</c:v>
                </c:pt>
                <c:pt idx="186">
                  <c:v>37834</c:v>
                </c:pt>
                <c:pt idx="187">
                  <c:v>37841</c:v>
                </c:pt>
                <c:pt idx="188">
                  <c:v>37848</c:v>
                </c:pt>
                <c:pt idx="189">
                  <c:v>37855</c:v>
                </c:pt>
                <c:pt idx="190">
                  <c:v>37862</c:v>
                </c:pt>
                <c:pt idx="191">
                  <c:v>37869</c:v>
                </c:pt>
                <c:pt idx="192">
                  <c:v>37876</c:v>
                </c:pt>
                <c:pt idx="193">
                  <c:v>37883</c:v>
                </c:pt>
                <c:pt idx="194">
                  <c:v>37890</c:v>
                </c:pt>
                <c:pt idx="195">
                  <c:v>37897</c:v>
                </c:pt>
                <c:pt idx="196">
                  <c:v>37904</c:v>
                </c:pt>
                <c:pt idx="197">
                  <c:v>37911</c:v>
                </c:pt>
                <c:pt idx="198">
                  <c:v>37918</c:v>
                </c:pt>
                <c:pt idx="199">
                  <c:v>37925</c:v>
                </c:pt>
                <c:pt idx="200">
                  <c:v>37932</c:v>
                </c:pt>
                <c:pt idx="201">
                  <c:v>37939</c:v>
                </c:pt>
                <c:pt idx="202">
                  <c:v>37946</c:v>
                </c:pt>
                <c:pt idx="203">
                  <c:v>37953</c:v>
                </c:pt>
                <c:pt idx="204">
                  <c:v>37960</c:v>
                </c:pt>
                <c:pt idx="205">
                  <c:v>37967</c:v>
                </c:pt>
                <c:pt idx="206">
                  <c:v>37974</c:v>
                </c:pt>
                <c:pt idx="207">
                  <c:v>37981</c:v>
                </c:pt>
                <c:pt idx="208">
                  <c:v>37988</c:v>
                </c:pt>
                <c:pt idx="209">
                  <c:v>37995</c:v>
                </c:pt>
                <c:pt idx="210">
                  <c:v>38002</c:v>
                </c:pt>
                <c:pt idx="211">
                  <c:v>38009</c:v>
                </c:pt>
                <c:pt idx="212">
                  <c:v>38016</c:v>
                </c:pt>
                <c:pt idx="213">
                  <c:v>38023</c:v>
                </c:pt>
                <c:pt idx="214">
                  <c:v>38030</c:v>
                </c:pt>
                <c:pt idx="215">
                  <c:v>38037</c:v>
                </c:pt>
                <c:pt idx="216">
                  <c:v>38044</c:v>
                </c:pt>
                <c:pt idx="217">
                  <c:v>38051</c:v>
                </c:pt>
                <c:pt idx="218">
                  <c:v>38058</c:v>
                </c:pt>
                <c:pt idx="219">
                  <c:v>38065</c:v>
                </c:pt>
                <c:pt idx="220">
                  <c:v>38072</c:v>
                </c:pt>
                <c:pt idx="221">
                  <c:v>38079</c:v>
                </c:pt>
                <c:pt idx="222">
                  <c:v>38086</c:v>
                </c:pt>
                <c:pt idx="223">
                  <c:v>38093</c:v>
                </c:pt>
                <c:pt idx="224">
                  <c:v>38100</c:v>
                </c:pt>
                <c:pt idx="225">
                  <c:v>38107</c:v>
                </c:pt>
                <c:pt idx="226">
                  <c:v>38114</c:v>
                </c:pt>
                <c:pt idx="227">
                  <c:v>38121</c:v>
                </c:pt>
                <c:pt idx="228">
                  <c:v>38128</c:v>
                </c:pt>
                <c:pt idx="229">
                  <c:v>38135</c:v>
                </c:pt>
                <c:pt idx="230">
                  <c:v>38142</c:v>
                </c:pt>
                <c:pt idx="231">
                  <c:v>38149</c:v>
                </c:pt>
                <c:pt idx="232">
                  <c:v>38156</c:v>
                </c:pt>
                <c:pt idx="233">
                  <c:v>38163</c:v>
                </c:pt>
                <c:pt idx="234">
                  <c:v>38170</c:v>
                </c:pt>
                <c:pt idx="235">
                  <c:v>38177</c:v>
                </c:pt>
                <c:pt idx="236">
                  <c:v>38184</c:v>
                </c:pt>
                <c:pt idx="237">
                  <c:v>38191</c:v>
                </c:pt>
                <c:pt idx="238">
                  <c:v>38198</c:v>
                </c:pt>
                <c:pt idx="239">
                  <c:v>38205</c:v>
                </c:pt>
                <c:pt idx="240">
                  <c:v>38212</c:v>
                </c:pt>
                <c:pt idx="241">
                  <c:v>38219</c:v>
                </c:pt>
                <c:pt idx="242">
                  <c:v>38226</c:v>
                </c:pt>
                <c:pt idx="243">
                  <c:v>38233</c:v>
                </c:pt>
                <c:pt idx="244">
                  <c:v>38240</c:v>
                </c:pt>
                <c:pt idx="245">
                  <c:v>38247</c:v>
                </c:pt>
                <c:pt idx="246">
                  <c:v>38254</c:v>
                </c:pt>
                <c:pt idx="247">
                  <c:v>38261</c:v>
                </c:pt>
                <c:pt idx="248">
                  <c:v>38268</c:v>
                </c:pt>
                <c:pt idx="249">
                  <c:v>38275</c:v>
                </c:pt>
                <c:pt idx="250">
                  <c:v>38282</c:v>
                </c:pt>
                <c:pt idx="251">
                  <c:v>38289</c:v>
                </c:pt>
                <c:pt idx="252">
                  <c:v>38296</c:v>
                </c:pt>
                <c:pt idx="253">
                  <c:v>38303</c:v>
                </c:pt>
                <c:pt idx="254">
                  <c:v>38310</c:v>
                </c:pt>
                <c:pt idx="255">
                  <c:v>38317</c:v>
                </c:pt>
                <c:pt idx="256">
                  <c:v>38324</c:v>
                </c:pt>
                <c:pt idx="257">
                  <c:v>38331</c:v>
                </c:pt>
                <c:pt idx="258">
                  <c:v>38338</c:v>
                </c:pt>
                <c:pt idx="259">
                  <c:v>38345</c:v>
                </c:pt>
                <c:pt idx="260">
                  <c:v>38352</c:v>
                </c:pt>
                <c:pt idx="261">
                  <c:v>38359</c:v>
                </c:pt>
                <c:pt idx="262">
                  <c:v>38366</c:v>
                </c:pt>
                <c:pt idx="263">
                  <c:v>38373</c:v>
                </c:pt>
                <c:pt idx="264">
                  <c:v>38380</c:v>
                </c:pt>
                <c:pt idx="265">
                  <c:v>38387</c:v>
                </c:pt>
                <c:pt idx="266">
                  <c:v>38394</c:v>
                </c:pt>
                <c:pt idx="267">
                  <c:v>38401</c:v>
                </c:pt>
                <c:pt idx="268">
                  <c:v>38408</c:v>
                </c:pt>
                <c:pt idx="269">
                  <c:v>38415</c:v>
                </c:pt>
                <c:pt idx="270">
                  <c:v>38422</c:v>
                </c:pt>
                <c:pt idx="271">
                  <c:v>38429</c:v>
                </c:pt>
                <c:pt idx="272">
                  <c:v>38436</c:v>
                </c:pt>
                <c:pt idx="273">
                  <c:v>38443</c:v>
                </c:pt>
                <c:pt idx="274">
                  <c:v>38450</c:v>
                </c:pt>
                <c:pt idx="275">
                  <c:v>38457</c:v>
                </c:pt>
                <c:pt idx="276">
                  <c:v>38464</c:v>
                </c:pt>
                <c:pt idx="277">
                  <c:v>38471</c:v>
                </c:pt>
                <c:pt idx="278">
                  <c:v>38478</c:v>
                </c:pt>
                <c:pt idx="279">
                  <c:v>38485</c:v>
                </c:pt>
                <c:pt idx="280">
                  <c:v>38492</c:v>
                </c:pt>
                <c:pt idx="281">
                  <c:v>38499</c:v>
                </c:pt>
                <c:pt idx="282">
                  <c:v>38506</c:v>
                </c:pt>
                <c:pt idx="283">
                  <c:v>38513</c:v>
                </c:pt>
                <c:pt idx="284">
                  <c:v>38520</c:v>
                </c:pt>
                <c:pt idx="285">
                  <c:v>38527</c:v>
                </c:pt>
                <c:pt idx="286">
                  <c:v>38534</c:v>
                </c:pt>
                <c:pt idx="287">
                  <c:v>38541</c:v>
                </c:pt>
                <c:pt idx="288">
                  <c:v>38548</c:v>
                </c:pt>
                <c:pt idx="289">
                  <c:v>38555</c:v>
                </c:pt>
                <c:pt idx="290">
                  <c:v>38562</c:v>
                </c:pt>
                <c:pt idx="291">
                  <c:v>38569</c:v>
                </c:pt>
                <c:pt idx="292">
                  <c:v>38576</c:v>
                </c:pt>
                <c:pt idx="293">
                  <c:v>38583</c:v>
                </c:pt>
                <c:pt idx="294">
                  <c:v>38590</c:v>
                </c:pt>
                <c:pt idx="295">
                  <c:v>38597</c:v>
                </c:pt>
                <c:pt idx="296">
                  <c:v>38604</c:v>
                </c:pt>
                <c:pt idx="297">
                  <c:v>38611</c:v>
                </c:pt>
                <c:pt idx="298">
                  <c:v>38618</c:v>
                </c:pt>
                <c:pt idx="299">
                  <c:v>38625</c:v>
                </c:pt>
                <c:pt idx="300">
                  <c:v>38632</c:v>
                </c:pt>
                <c:pt idx="301">
                  <c:v>38639</c:v>
                </c:pt>
                <c:pt idx="302">
                  <c:v>38646</c:v>
                </c:pt>
                <c:pt idx="303">
                  <c:v>38653</c:v>
                </c:pt>
                <c:pt idx="304">
                  <c:v>38660</c:v>
                </c:pt>
                <c:pt idx="305">
                  <c:v>38667</c:v>
                </c:pt>
                <c:pt idx="306">
                  <c:v>38674</c:v>
                </c:pt>
                <c:pt idx="307">
                  <c:v>38681</c:v>
                </c:pt>
                <c:pt idx="308">
                  <c:v>38688</c:v>
                </c:pt>
                <c:pt idx="309">
                  <c:v>38695</c:v>
                </c:pt>
                <c:pt idx="310">
                  <c:v>38702</c:v>
                </c:pt>
                <c:pt idx="311">
                  <c:v>38709</c:v>
                </c:pt>
                <c:pt idx="312">
                  <c:v>38716</c:v>
                </c:pt>
                <c:pt idx="313">
                  <c:v>38723</c:v>
                </c:pt>
                <c:pt idx="314">
                  <c:v>38730</c:v>
                </c:pt>
                <c:pt idx="315">
                  <c:v>38737</c:v>
                </c:pt>
                <c:pt idx="316">
                  <c:v>38744</c:v>
                </c:pt>
                <c:pt idx="317">
                  <c:v>38751</c:v>
                </c:pt>
                <c:pt idx="318">
                  <c:v>38758</c:v>
                </c:pt>
                <c:pt idx="319">
                  <c:v>38765</c:v>
                </c:pt>
                <c:pt idx="320">
                  <c:v>38772</c:v>
                </c:pt>
                <c:pt idx="321">
                  <c:v>38779</c:v>
                </c:pt>
                <c:pt idx="322">
                  <c:v>38786</c:v>
                </c:pt>
                <c:pt idx="323">
                  <c:v>38793</c:v>
                </c:pt>
                <c:pt idx="324">
                  <c:v>38800</c:v>
                </c:pt>
                <c:pt idx="325">
                  <c:v>38807</c:v>
                </c:pt>
                <c:pt idx="326">
                  <c:v>38814</c:v>
                </c:pt>
                <c:pt idx="327">
                  <c:v>38821</c:v>
                </c:pt>
                <c:pt idx="328">
                  <c:v>38828</c:v>
                </c:pt>
                <c:pt idx="329">
                  <c:v>38835</c:v>
                </c:pt>
                <c:pt idx="330">
                  <c:v>38842</c:v>
                </c:pt>
                <c:pt idx="331">
                  <c:v>38849</c:v>
                </c:pt>
                <c:pt idx="332">
                  <c:v>38856</c:v>
                </c:pt>
                <c:pt idx="333">
                  <c:v>38863</c:v>
                </c:pt>
                <c:pt idx="334">
                  <c:v>38870</c:v>
                </c:pt>
                <c:pt idx="335">
                  <c:v>38877</c:v>
                </c:pt>
                <c:pt idx="336">
                  <c:v>38884</c:v>
                </c:pt>
                <c:pt idx="337">
                  <c:v>38891</c:v>
                </c:pt>
                <c:pt idx="338">
                  <c:v>38898</c:v>
                </c:pt>
                <c:pt idx="339">
                  <c:v>38905</c:v>
                </c:pt>
                <c:pt idx="340">
                  <c:v>38912</c:v>
                </c:pt>
                <c:pt idx="341">
                  <c:v>38919</c:v>
                </c:pt>
                <c:pt idx="342">
                  <c:v>38926</c:v>
                </c:pt>
                <c:pt idx="343">
                  <c:v>38933</c:v>
                </c:pt>
                <c:pt idx="344">
                  <c:v>38940</c:v>
                </c:pt>
                <c:pt idx="345">
                  <c:v>38947</c:v>
                </c:pt>
                <c:pt idx="346">
                  <c:v>38954</c:v>
                </c:pt>
                <c:pt idx="347">
                  <c:v>38961</c:v>
                </c:pt>
                <c:pt idx="348">
                  <c:v>38968</c:v>
                </c:pt>
                <c:pt idx="349">
                  <c:v>38975</c:v>
                </c:pt>
                <c:pt idx="350">
                  <c:v>38982</c:v>
                </c:pt>
                <c:pt idx="351">
                  <c:v>38989</c:v>
                </c:pt>
                <c:pt idx="352">
                  <c:v>38996</c:v>
                </c:pt>
                <c:pt idx="353">
                  <c:v>39003</c:v>
                </c:pt>
                <c:pt idx="354">
                  <c:v>39010</c:v>
                </c:pt>
                <c:pt idx="355">
                  <c:v>39017</c:v>
                </c:pt>
                <c:pt idx="356">
                  <c:v>39024</c:v>
                </c:pt>
                <c:pt idx="357">
                  <c:v>39031</c:v>
                </c:pt>
                <c:pt idx="358">
                  <c:v>39038</c:v>
                </c:pt>
                <c:pt idx="359">
                  <c:v>39045</c:v>
                </c:pt>
                <c:pt idx="360">
                  <c:v>39052</c:v>
                </c:pt>
                <c:pt idx="361">
                  <c:v>39059</c:v>
                </c:pt>
                <c:pt idx="362">
                  <c:v>39066</c:v>
                </c:pt>
                <c:pt idx="363">
                  <c:v>39073</c:v>
                </c:pt>
                <c:pt idx="364">
                  <c:v>39080</c:v>
                </c:pt>
                <c:pt idx="365">
                  <c:v>39087</c:v>
                </c:pt>
                <c:pt idx="366">
                  <c:v>39094</c:v>
                </c:pt>
                <c:pt idx="367">
                  <c:v>39101</c:v>
                </c:pt>
                <c:pt idx="368">
                  <c:v>39108</c:v>
                </c:pt>
                <c:pt idx="369">
                  <c:v>39115</c:v>
                </c:pt>
                <c:pt idx="370">
                  <c:v>39122</c:v>
                </c:pt>
                <c:pt idx="371">
                  <c:v>39129</c:v>
                </c:pt>
                <c:pt idx="372">
                  <c:v>39136</c:v>
                </c:pt>
                <c:pt idx="373">
                  <c:v>39143</c:v>
                </c:pt>
                <c:pt idx="374">
                  <c:v>39150</c:v>
                </c:pt>
                <c:pt idx="375">
                  <c:v>39157</c:v>
                </c:pt>
                <c:pt idx="376">
                  <c:v>39164</c:v>
                </c:pt>
                <c:pt idx="377">
                  <c:v>39171</c:v>
                </c:pt>
                <c:pt idx="378">
                  <c:v>39178</c:v>
                </c:pt>
                <c:pt idx="379">
                  <c:v>39185</c:v>
                </c:pt>
                <c:pt idx="380">
                  <c:v>39192</c:v>
                </c:pt>
                <c:pt idx="381">
                  <c:v>39199</c:v>
                </c:pt>
                <c:pt idx="382">
                  <c:v>39206</c:v>
                </c:pt>
                <c:pt idx="383">
                  <c:v>39213</c:v>
                </c:pt>
                <c:pt idx="384">
                  <c:v>39220</c:v>
                </c:pt>
                <c:pt idx="385">
                  <c:v>39227</c:v>
                </c:pt>
                <c:pt idx="386">
                  <c:v>39234</c:v>
                </c:pt>
                <c:pt idx="387">
                  <c:v>39241</c:v>
                </c:pt>
                <c:pt idx="388">
                  <c:v>39248</c:v>
                </c:pt>
                <c:pt idx="389">
                  <c:v>39255</c:v>
                </c:pt>
                <c:pt idx="390">
                  <c:v>39262</c:v>
                </c:pt>
                <c:pt idx="391">
                  <c:v>39269</c:v>
                </c:pt>
                <c:pt idx="392">
                  <c:v>39276</c:v>
                </c:pt>
                <c:pt idx="393">
                  <c:v>39283</c:v>
                </c:pt>
                <c:pt idx="394">
                  <c:v>39290</c:v>
                </c:pt>
                <c:pt idx="395">
                  <c:v>39297</c:v>
                </c:pt>
                <c:pt idx="396">
                  <c:v>39304</c:v>
                </c:pt>
                <c:pt idx="397">
                  <c:v>39311</c:v>
                </c:pt>
                <c:pt idx="398">
                  <c:v>39318</c:v>
                </c:pt>
                <c:pt idx="399">
                  <c:v>39325</c:v>
                </c:pt>
                <c:pt idx="400">
                  <c:v>39332</c:v>
                </c:pt>
                <c:pt idx="401">
                  <c:v>39339</c:v>
                </c:pt>
                <c:pt idx="402">
                  <c:v>39346</c:v>
                </c:pt>
                <c:pt idx="403">
                  <c:v>39353</c:v>
                </c:pt>
                <c:pt idx="404">
                  <c:v>39360</c:v>
                </c:pt>
                <c:pt idx="405">
                  <c:v>39367</c:v>
                </c:pt>
                <c:pt idx="406">
                  <c:v>39374</c:v>
                </c:pt>
                <c:pt idx="407">
                  <c:v>39381</c:v>
                </c:pt>
                <c:pt idx="408">
                  <c:v>39388</c:v>
                </c:pt>
                <c:pt idx="409">
                  <c:v>39395</c:v>
                </c:pt>
                <c:pt idx="410">
                  <c:v>39402</c:v>
                </c:pt>
                <c:pt idx="411">
                  <c:v>39409</c:v>
                </c:pt>
                <c:pt idx="412">
                  <c:v>39416</c:v>
                </c:pt>
                <c:pt idx="413">
                  <c:v>39423</c:v>
                </c:pt>
                <c:pt idx="414">
                  <c:v>39430</c:v>
                </c:pt>
                <c:pt idx="415">
                  <c:v>39437</c:v>
                </c:pt>
                <c:pt idx="416">
                  <c:v>39444</c:v>
                </c:pt>
                <c:pt idx="417">
                  <c:v>39451</c:v>
                </c:pt>
                <c:pt idx="418">
                  <c:v>39458</c:v>
                </c:pt>
                <c:pt idx="419">
                  <c:v>39465</c:v>
                </c:pt>
                <c:pt idx="420">
                  <c:v>39472</c:v>
                </c:pt>
                <c:pt idx="421">
                  <c:v>39479</c:v>
                </c:pt>
                <c:pt idx="422">
                  <c:v>39486</c:v>
                </c:pt>
                <c:pt idx="423">
                  <c:v>39493</c:v>
                </c:pt>
                <c:pt idx="424">
                  <c:v>39500</c:v>
                </c:pt>
                <c:pt idx="425">
                  <c:v>39507</c:v>
                </c:pt>
                <c:pt idx="426">
                  <c:v>39514</c:v>
                </c:pt>
                <c:pt idx="427">
                  <c:v>39521</c:v>
                </c:pt>
                <c:pt idx="428">
                  <c:v>39528</c:v>
                </c:pt>
                <c:pt idx="429">
                  <c:v>39535</c:v>
                </c:pt>
                <c:pt idx="430">
                  <c:v>39542</c:v>
                </c:pt>
                <c:pt idx="431">
                  <c:v>39549</c:v>
                </c:pt>
                <c:pt idx="432">
                  <c:v>39556</c:v>
                </c:pt>
                <c:pt idx="433">
                  <c:v>39563</c:v>
                </c:pt>
                <c:pt idx="434">
                  <c:v>39570</c:v>
                </c:pt>
                <c:pt idx="435">
                  <c:v>39577</c:v>
                </c:pt>
                <c:pt idx="436">
                  <c:v>39584</c:v>
                </c:pt>
                <c:pt idx="437">
                  <c:v>39591</c:v>
                </c:pt>
                <c:pt idx="438">
                  <c:v>39598</c:v>
                </c:pt>
                <c:pt idx="439">
                  <c:v>39605</c:v>
                </c:pt>
                <c:pt idx="440">
                  <c:v>39612</c:v>
                </c:pt>
                <c:pt idx="441">
                  <c:v>39619</c:v>
                </c:pt>
                <c:pt idx="442">
                  <c:v>39626</c:v>
                </c:pt>
                <c:pt idx="443">
                  <c:v>39633</c:v>
                </c:pt>
                <c:pt idx="444">
                  <c:v>39640</c:v>
                </c:pt>
                <c:pt idx="445">
                  <c:v>39647</c:v>
                </c:pt>
                <c:pt idx="446">
                  <c:v>39654</c:v>
                </c:pt>
                <c:pt idx="447">
                  <c:v>39661</c:v>
                </c:pt>
                <c:pt idx="448">
                  <c:v>39668</c:v>
                </c:pt>
                <c:pt idx="449">
                  <c:v>39675</c:v>
                </c:pt>
                <c:pt idx="450">
                  <c:v>39682</c:v>
                </c:pt>
                <c:pt idx="451">
                  <c:v>39689</c:v>
                </c:pt>
                <c:pt idx="452">
                  <c:v>39696</c:v>
                </c:pt>
                <c:pt idx="453">
                  <c:v>39703</c:v>
                </c:pt>
                <c:pt idx="454">
                  <c:v>39710</c:v>
                </c:pt>
                <c:pt idx="455">
                  <c:v>39717</c:v>
                </c:pt>
                <c:pt idx="456">
                  <c:v>39724</c:v>
                </c:pt>
                <c:pt idx="457">
                  <c:v>39731</c:v>
                </c:pt>
                <c:pt idx="458">
                  <c:v>39738</c:v>
                </c:pt>
                <c:pt idx="459">
                  <c:v>39745</c:v>
                </c:pt>
                <c:pt idx="460">
                  <c:v>39752</c:v>
                </c:pt>
                <c:pt idx="461">
                  <c:v>39759</c:v>
                </c:pt>
                <c:pt idx="462">
                  <c:v>39766</c:v>
                </c:pt>
                <c:pt idx="463">
                  <c:v>39773</c:v>
                </c:pt>
                <c:pt idx="464">
                  <c:v>39780</c:v>
                </c:pt>
                <c:pt idx="465">
                  <c:v>39787</c:v>
                </c:pt>
                <c:pt idx="466">
                  <c:v>39794</c:v>
                </c:pt>
                <c:pt idx="467">
                  <c:v>39801</c:v>
                </c:pt>
                <c:pt idx="468">
                  <c:v>39808</c:v>
                </c:pt>
                <c:pt idx="469">
                  <c:v>39815</c:v>
                </c:pt>
                <c:pt idx="470">
                  <c:v>39822</c:v>
                </c:pt>
                <c:pt idx="471">
                  <c:v>39829</c:v>
                </c:pt>
                <c:pt idx="472">
                  <c:v>39836</c:v>
                </c:pt>
                <c:pt idx="473">
                  <c:v>39843</c:v>
                </c:pt>
                <c:pt idx="474">
                  <c:v>39850</c:v>
                </c:pt>
                <c:pt idx="475">
                  <c:v>39857</c:v>
                </c:pt>
                <c:pt idx="476">
                  <c:v>39864</c:v>
                </c:pt>
                <c:pt idx="477">
                  <c:v>39871</c:v>
                </c:pt>
                <c:pt idx="478">
                  <c:v>39878</c:v>
                </c:pt>
                <c:pt idx="479">
                  <c:v>39885</c:v>
                </c:pt>
                <c:pt idx="480">
                  <c:v>39892</c:v>
                </c:pt>
                <c:pt idx="481">
                  <c:v>39899</c:v>
                </c:pt>
                <c:pt idx="482">
                  <c:v>39906</c:v>
                </c:pt>
                <c:pt idx="483">
                  <c:v>39913</c:v>
                </c:pt>
                <c:pt idx="484">
                  <c:v>39920</c:v>
                </c:pt>
                <c:pt idx="485">
                  <c:v>39927</c:v>
                </c:pt>
                <c:pt idx="486">
                  <c:v>39934</c:v>
                </c:pt>
                <c:pt idx="487">
                  <c:v>39941</c:v>
                </c:pt>
                <c:pt idx="488">
                  <c:v>39948</c:v>
                </c:pt>
                <c:pt idx="489">
                  <c:v>39955</c:v>
                </c:pt>
                <c:pt idx="490">
                  <c:v>39962</c:v>
                </c:pt>
                <c:pt idx="491">
                  <c:v>39969</c:v>
                </c:pt>
                <c:pt idx="492">
                  <c:v>39976</c:v>
                </c:pt>
                <c:pt idx="493">
                  <c:v>39983</c:v>
                </c:pt>
                <c:pt idx="494">
                  <c:v>39990</c:v>
                </c:pt>
                <c:pt idx="495">
                  <c:v>39997</c:v>
                </c:pt>
                <c:pt idx="496">
                  <c:v>40004</c:v>
                </c:pt>
                <c:pt idx="497">
                  <c:v>40011</c:v>
                </c:pt>
                <c:pt idx="498">
                  <c:v>40018</c:v>
                </c:pt>
                <c:pt idx="499">
                  <c:v>40025</c:v>
                </c:pt>
                <c:pt idx="500">
                  <c:v>40032</c:v>
                </c:pt>
                <c:pt idx="501">
                  <c:v>40039</c:v>
                </c:pt>
                <c:pt idx="502">
                  <c:v>40046</c:v>
                </c:pt>
                <c:pt idx="503">
                  <c:v>40053</c:v>
                </c:pt>
                <c:pt idx="504">
                  <c:v>40060</c:v>
                </c:pt>
                <c:pt idx="505">
                  <c:v>40067</c:v>
                </c:pt>
                <c:pt idx="506">
                  <c:v>40074</c:v>
                </c:pt>
                <c:pt idx="507">
                  <c:v>40081</c:v>
                </c:pt>
                <c:pt idx="508">
                  <c:v>40088</c:v>
                </c:pt>
                <c:pt idx="509">
                  <c:v>40095</c:v>
                </c:pt>
                <c:pt idx="510">
                  <c:v>40102</c:v>
                </c:pt>
                <c:pt idx="511">
                  <c:v>40109</c:v>
                </c:pt>
                <c:pt idx="512">
                  <c:v>40116</c:v>
                </c:pt>
                <c:pt idx="513">
                  <c:v>40123</c:v>
                </c:pt>
                <c:pt idx="514">
                  <c:v>40130</c:v>
                </c:pt>
                <c:pt idx="515">
                  <c:v>40137</c:v>
                </c:pt>
                <c:pt idx="516">
                  <c:v>40144</c:v>
                </c:pt>
                <c:pt idx="517">
                  <c:v>40151</c:v>
                </c:pt>
                <c:pt idx="518">
                  <c:v>40158</c:v>
                </c:pt>
                <c:pt idx="519">
                  <c:v>40165</c:v>
                </c:pt>
                <c:pt idx="520">
                  <c:v>40172</c:v>
                </c:pt>
                <c:pt idx="521">
                  <c:v>40179</c:v>
                </c:pt>
                <c:pt idx="522">
                  <c:v>40186</c:v>
                </c:pt>
                <c:pt idx="523">
                  <c:v>40193</c:v>
                </c:pt>
                <c:pt idx="524">
                  <c:v>40200</c:v>
                </c:pt>
                <c:pt idx="525">
                  <c:v>40207</c:v>
                </c:pt>
                <c:pt idx="526">
                  <c:v>40214</c:v>
                </c:pt>
                <c:pt idx="527">
                  <c:v>40221</c:v>
                </c:pt>
                <c:pt idx="528">
                  <c:v>40228</c:v>
                </c:pt>
                <c:pt idx="529">
                  <c:v>40235</c:v>
                </c:pt>
                <c:pt idx="530">
                  <c:v>40242</c:v>
                </c:pt>
                <c:pt idx="531">
                  <c:v>40249</c:v>
                </c:pt>
                <c:pt idx="532">
                  <c:v>40256</c:v>
                </c:pt>
                <c:pt idx="533">
                  <c:v>40263</c:v>
                </c:pt>
                <c:pt idx="534">
                  <c:v>40270</c:v>
                </c:pt>
                <c:pt idx="535">
                  <c:v>40277</c:v>
                </c:pt>
                <c:pt idx="536">
                  <c:v>40284</c:v>
                </c:pt>
                <c:pt idx="537">
                  <c:v>40291</c:v>
                </c:pt>
                <c:pt idx="538">
                  <c:v>40298</c:v>
                </c:pt>
                <c:pt idx="539">
                  <c:v>40305</c:v>
                </c:pt>
                <c:pt idx="540">
                  <c:v>40312</c:v>
                </c:pt>
                <c:pt idx="541">
                  <c:v>40319</c:v>
                </c:pt>
                <c:pt idx="542">
                  <c:v>40326</c:v>
                </c:pt>
                <c:pt idx="543">
                  <c:v>40333</c:v>
                </c:pt>
                <c:pt idx="544">
                  <c:v>40340</c:v>
                </c:pt>
                <c:pt idx="545">
                  <c:v>40347</c:v>
                </c:pt>
                <c:pt idx="546">
                  <c:v>40354</c:v>
                </c:pt>
                <c:pt idx="547">
                  <c:v>40361</c:v>
                </c:pt>
                <c:pt idx="548">
                  <c:v>40368</c:v>
                </c:pt>
                <c:pt idx="549">
                  <c:v>40375</c:v>
                </c:pt>
                <c:pt idx="550">
                  <c:v>40382</c:v>
                </c:pt>
                <c:pt idx="551">
                  <c:v>40389</c:v>
                </c:pt>
                <c:pt idx="552">
                  <c:v>40396</c:v>
                </c:pt>
                <c:pt idx="553">
                  <c:v>40403</c:v>
                </c:pt>
                <c:pt idx="554">
                  <c:v>40410</c:v>
                </c:pt>
                <c:pt idx="555">
                  <c:v>40417</c:v>
                </c:pt>
                <c:pt idx="556">
                  <c:v>40424</c:v>
                </c:pt>
                <c:pt idx="557">
                  <c:v>40431</c:v>
                </c:pt>
                <c:pt idx="558">
                  <c:v>40438</c:v>
                </c:pt>
                <c:pt idx="559">
                  <c:v>40445</c:v>
                </c:pt>
                <c:pt idx="560">
                  <c:v>40452</c:v>
                </c:pt>
                <c:pt idx="561">
                  <c:v>40459</c:v>
                </c:pt>
                <c:pt idx="562">
                  <c:v>40466</c:v>
                </c:pt>
                <c:pt idx="563">
                  <c:v>40473</c:v>
                </c:pt>
                <c:pt idx="564">
                  <c:v>40480</c:v>
                </c:pt>
                <c:pt idx="565">
                  <c:v>40487</c:v>
                </c:pt>
                <c:pt idx="566">
                  <c:v>40494</c:v>
                </c:pt>
                <c:pt idx="567">
                  <c:v>40501</c:v>
                </c:pt>
                <c:pt idx="568">
                  <c:v>40508</c:v>
                </c:pt>
                <c:pt idx="569">
                  <c:v>40515</c:v>
                </c:pt>
                <c:pt idx="570">
                  <c:v>40522</c:v>
                </c:pt>
                <c:pt idx="571">
                  <c:v>40529</c:v>
                </c:pt>
                <c:pt idx="572">
                  <c:v>40536</c:v>
                </c:pt>
                <c:pt idx="573">
                  <c:v>40543</c:v>
                </c:pt>
                <c:pt idx="574">
                  <c:v>40550</c:v>
                </c:pt>
                <c:pt idx="575">
                  <c:v>40557</c:v>
                </c:pt>
                <c:pt idx="576">
                  <c:v>40564</c:v>
                </c:pt>
                <c:pt idx="577">
                  <c:v>40571</c:v>
                </c:pt>
                <c:pt idx="578">
                  <c:v>40578</c:v>
                </c:pt>
                <c:pt idx="579">
                  <c:v>40585</c:v>
                </c:pt>
                <c:pt idx="580">
                  <c:v>40592</c:v>
                </c:pt>
                <c:pt idx="581">
                  <c:v>40599</c:v>
                </c:pt>
                <c:pt idx="582">
                  <c:v>40606</c:v>
                </c:pt>
                <c:pt idx="583">
                  <c:v>40613</c:v>
                </c:pt>
                <c:pt idx="584">
                  <c:v>40620</c:v>
                </c:pt>
                <c:pt idx="585">
                  <c:v>40627</c:v>
                </c:pt>
                <c:pt idx="586">
                  <c:v>40634</c:v>
                </c:pt>
                <c:pt idx="587">
                  <c:v>40641</c:v>
                </c:pt>
                <c:pt idx="588">
                  <c:v>40648</c:v>
                </c:pt>
                <c:pt idx="589">
                  <c:v>40655</c:v>
                </c:pt>
                <c:pt idx="590">
                  <c:v>40662</c:v>
                </c:pt>
                <c:pt idx="591">
                  <c:v>40669</c:v>
                </c:pt>
                <c:pt idx="592">
                  <c:v>40676</c:v>
                </c:pt>
                <c:pt idx="593">
                  <c:v>40683</c:v>
                </c:pt>
                <c:pt idx="594">
                  <c:v>40690</c:v>
                </c:pt>
                <c:pt idx="595">
                  <c:v>40697</c:v>
                </c:pt>
                <c:pt idx="596">
                  <c:v>40704</c:v>
                </c:pt>
                <c:pt idx="597">
                  <c:v>40711</c:v>
                </c:pt>
                <c:pt idx="598">
                  <c:v>40718</c:v>
                </c:pt>
                <c:pt idx="599">
                  <c:v>40725</c:v>
                </c:pt>
                <c:pt idx="600">
                  <c:v>40732</c:v>
                </c:pt>
                <c:pt idx="601">
                  <c:v>40739</c:v>
                </c:pt>
                <c:pt idx="602">
                  <c:v>40746</c:v>
                </c:pt>
                <c:pt idx="603">
                  <c:v>40753</c:v>
                </c:pt>
                <c:pt idx="604">
                  <c:v>40760</c:v>
                </c:pt>
                <c:pt idx="605">
                  <c:v>40767</c:v>
                </c:pt>
                <c:pt idx="606">
                  <c:v>40774</c:v>
                </c:pt>
                <c:pt idx="607">
                  <c:v>40781</c:v>
                </c:pt>
                <c:pt idx="608">
                  <c:v>40788</c:v>
                </c:pt>
                <c:pt idx="609">
                  <c:v>40795</c:v>
                </c:pt>
                <c:pt idx="610">
                  <c:v>40802</c:v>
                </c:pt>
                <c:pt idx="611">
                  <c:v>40809</c:v>
                </c:pt>
                <c:pt idx="612">
                  <c:v>40816</c:v>
                </c:pt>
                <c:pt idx="613">
                  <c:v>40823</c:v>
                </c:pt>
                <c:pt idx="614">
                  <c:v>40830</c:v>
                </c:pt>
                <c:pt idx="615">
                  <c:v>40837</c:v>
                </c:pt>
                <c:pt idx="616">
                  <c:v>40844</c:v>
                </c:pt>
                <c:pt idx="617">
                  <c:v>40851</c:v>
                </c:pt>
                <c:pt idx="618">
                  <c:v>40858</c:v>
                </c:pt>
                <c:pt idx="619">
                  <c:v>40865</c:v>
                </c:pt>
                <c:pt idx="620">
                  <c:v>40872</c:v>
                </c:pt>
                <c:pt idx="621">
                  <c:v>40879</c:v>
                </c:pt>
                <c:pt idx="622">
                  <c:v>40886</c:v>
                </c:pt>
                <c:pt idx="623">
                  <c:v>40893</c:v>
                </c:pt>
                <c:pt idx="624">
                  <c:v>40900</c:v>
                </c:pt>
                <c:pt idx="625">
                  <c:v>40907</c:v>
                </c:pt>
                <c:pt idx="626">
                  <c:v>40914</c:v>
                </c:pt>
                <c:pt idx="627">
                  <c:v>40921</c:v>
                </c:pt>
                <c:pt idx="628">
                  <c:v>40928</c:v>
                </c:pt>
                <c:pt idx="629">
                  <c:v>40935</c:v>
                </c:pt>
                <c:pt idx="630">
                  <c:v>40942</c:v>
                </c:pt>
                <c:pt idx="631">
                  <c:v>40949</c:v>
                </c:pt>
                <c:pt idx="632">
                  <c:v>40956</c:v>
                </c:pt>
                <c:pt idx="633">
                  <c:v>40963</c:v>
                </c:pt>
                <c:pt idx="634">
                  <c:v>40970</c:v>
                </c:pt>
                <c:pt idx="635">
                  <c:v>40977</c:v>
                </c:pt>
                <c:pt idx="636">
                  <c:v>40984</c:v>
                </c:pt>
                <c:pt idx="637">
                  <c:v>40991</c:v>
                </c:pt>
                <c:pt idx="638">
                  <c:v>40998</c:v>
                </c:pt>
                <c:pt idx="639">
                  <c:v>41005</c:v>
                </c:pt>
                <c:pt idx="640">
                  <c:v>41012</c:v>
                </c:pt>
                <c:pt idx="641">
                  <c:v>41019</c:v>
                </c:pt>
                <c:pt idx="642">
                  <c:v>41026</c:v>
                </c:pt>
                <c:pt idx="643">
                  <c:v>41033</c:v>
                </c:pt>
                <c:pt idx="644">
                  <c:v>41040</c:v>
                </c:pt>
                <c:pt idx="645">
                  <c:v>41047</c:v>
                </c:pt>
                <c:pt idx="646">
                  <c:v>41054</c:v>
                </c:pt>
                <c:pt idx="647">
                  <c:v>41061</c:v>
                </c:pt>
                <c:pt idx="648">
                  <c:v>41068</c:v>
                </c:pt>
                <c:pt idx="649">
                  <c:v>41075</c:v>
                </c:pt>
                <c:pt idx="650">
                  <c:v>41082</c:v>
                </c:pt>
                <c:pt idx="651">
                  <c:v>41089</c:v>
                </c:pt>
                <c:pt idx="652">
                  <c:v>41096</c:v>
                </c:pt>
                <c:pt idx="653">
                  <c:v>41103</c:v>
                </c:pt>
                <c:pt idx="654">
                  <c:v>41110</c:v>
                </c:pt>
                <c:pt idx="655">
                  <c:v>41117</c:v>
                </c:pt>
                <c:pt idx="656">
                  <c:v>41124</c:v>
                </c:pt>
                <c:pt idx="657">
                  <c:v>41131</c:v>
                </c:pt>
                <c:pt idx="658">
                  <c:v>41138</c:v>
                </c:pt>
                <c:pt idx="659">
                  <c:v>41145</c:v>
                </c:pt>
                <c:pt idx="660">
                  <c:v>41152</c:v>
                </c:pt>
                <c:pt idx="661">
                  <c:v>41159</c:v>
                </c:pt>
                <c:pt idx="662">
                  <c:v>41166</c:v>
                </c:pt>
                <c:pt idx="663">
                  <c:v>41173</c:v>
                </c:pt>
                <c:pt idx="664">
                  <c:v>41180</c:v>
                </c:pt>
                <c:pt idx="665">
                  <c:v>41187</c:v>
                </c:pt>
                <c:pt idx="666">
                  <c:v>41194</c:v>
                </c:pt>
                <c:pt idx="667">
                  <c:v>41201</c:v>
                </c:pt>
                <c:pt idx="668">
                  <c:v>41208</c:v>
                </c:pt>
                <c:pt idx="669">
                  <c:v>41215</c:v>
                </c:pt>
                <c:pt idx="670">
                  <c:v>41222</c:v>
                </c:pt>
                <c:pt idx="671">
                  <c:v>41229</c:v>
                </c:pt>
                <c:pt idx="672">
                  <c:v>41236</c:v>
                </c:pt>
                <c:pt idx="673">
                  <c:v>41243</c:v>
                </c:pt>
                <c:pt idx="674">
                  <c:v>41250</c:v>
                </c:pt>
                <c:pt idx="675">
                  <c:v>41257</c:v>
                </c:pt>
                <c:pt idx="676">
                  <c:v>41264</c:v>
                </c:pt>
                <c:pt idx="677">
                  <c:v>41271</c:v>
                </c:pt>
                <c:pt idx="678">
                  <c:v>41278</c:v>
                </c:pt>
                <c:pt idx="679">
                  <c:v>41285</c:v>
                </c:pt>
                <c:pt idx="680">
                  <c:v>41292</c:v>
                </c:pt>
                <c:pt idx="681">
                  <c:v>41299</c:v>
                </c:pt>
                <c:pt idx="682">
                  <c:v>41306</c:v>
                </c:pt>
                <c:pt idx="683">
                  <c:v>41313</c:v>
                </c:pt>
                <c:pt idx="684">
                  <c:v>41320</c:v>
                </c:pt>
                <c:pt idx="685">
                  <c:v>41327</c:v>
                </c:pt>
                <c:pt idx="686">
                  <c:v>41334</c:v>
                </c:pt>
                <c:pt idx="687">
                  <c:v>41341</c:v>
                </c:pt>
                <c:pt idx="688">
                  <c:v>41348</c:v>
                </c:pt>
                <c:pt idx="689">
                  <c:v>41355</c:v>
                </c:pt>
                <c:pt idx="690">
                  <c:v>41362</c:v>
                </c:pt>
                <c:pt idx="691">
                  <c:v>41369</c:v>
                </c:pt>
                <c:pt idx="692">
                  <c:v>41376</c:v>
                </c:pt>
                <c:pt idx="693">
                  <c:v>41383</c:v>
                </c:pt>
                <c:pt idx="694">
                  <c:v>41390</c:v>
                </c:pt>
                <c:pt idx="695">
                  <c:v>41397</c:v>
                </c:pt>
                <c:pt idx="696">
                  <c:v>41404</c:v>
                </c:pt>
                <c:pt idx="697">
                  <c:v>41411</c:v>
                </c:pt>
                <c:pt idx="698">
                  <c:v>41418</c:v>
                </c:pt>
                <c:pt idx="699">
                  <c:v>41425</c:v>
                </c:pt>
                <c:pt idx="700">
                  <c:v>41432</c:v>
                </c:pt>
                <c:pt idx="701">
                  <c:v>41439</c:v>
                </c:pt>
                <c:pt idx="702">
                  <c:v>41446</c:v>
                </c:pt>
                <c:pt idx="703">
                  <c:v>41453</c:v>
                </c:pt>
                <c:pt idx="704">
                  <c:v>41460</c:v>
                </c:pt>
                <c:pt idx="705">
                  <c:v>41467</c:v>
                </c:pt>
                <c:pt idx="706">
                  <c:v>41474</c:v>
                </c:pt>
                <c:pt idx="707">
                  <c:v>41481</c:v>
                </c:pt>
                <c:pt idx="708">
                  <c:v>41488</c:v>
                </c:pt>
                <c:pt idx="709">
                  <c:v>41495</c:v>
                </c:pt>
                <c:pt idx="710">
                  <c:v>41502</c:v>
                </c:pt>
                <c:pt idx="711">
                  <c:v>41509</c:v>
                </c:pt>
                <c:pt idx="712">
                  <c:v>41516</c:v>
                </c:pt>
                <c:pt idx="713">
                  <c:v>41523</c:v>
                </c:pt>
                <c:pt idx="714">
                  <c:v>41530</c:v>
                </c:pt>
                <c:pt idx="715">
                  <c:v>41537</c:v>
                </c:pt>
                <c:pt idx="716">
                  <c:v>41544</c:v>
                </c:pt>
                <c:pt idx="717">
                  <c:v>41551</c:v>
                </c:pt>
                <c:pt idx="718">
                  <c:v>41558</c:v>
                </c:pt>
                <c:pt idx="719">
                  <c:v>41565</c:v>
                </c:pt>
                <c:pt idx="720">
                  <c:v>41572</c:v>
                </c:pt>
                <c:pt idx="721">
                  <c:v>41579</c:v>
                </c:pt>
                <c:pt idx="722">
                  <c:v>41586</c:v>
                </c:pt>
                <c:pt idx="723">
                  <c:v>41593</c:v>
                </c:pt>
                <c:pt idx="724">
                  <c:v>41600</c:v>
                </c:pt>
                <c:pt idx="725">
                  <c:v>41607</c:v>
                </c:pt>
                <c:pt idx="726">
                  <c:v>41614</c:v>
                </c:pt>
                <c:pt idx="727">
                  <c:v>41621</c:v>
                </c:pt>
                <c:pt idx="728">
                  <c:v>41628</c:v>
                </c:pt>
                <c:pt idx="729">
                  <c:v>41635</c:v>
                </c:pt>
                <c:pt idx="730">
                  <c:v>41642</c:v>
                </c:pt>
                <c:pt idx="731">
                  <c:v>41649</c:v>
                </c:pt>
                <c:pt idx="732">
                  <c:v>41656</c:v>
                </c:pt>
                <c:pt idx="733">
                  <c:v>41663</c:v>
                </c:pt>
                <c:pt idx="734">
                  <c:v>41670</c:v>
                </c:pt>
                <c:pt idx="735">
                  <c:v>41677</c:v>
                </c:pt>
                <c:pt idx="736">
                  <c:v>41684</c:v>
                </c:pt>
                <c:pt idx="737">
                  <c:v>41691</c:v>
                </c:pt>
                <c:pt idx="738">
                  <c:v>41698</c:v>
                </c:pt>
                <c:pt idx="739">
                  <c:v>41705</c:v>
                </c:pt>
                <c:pt idx="740">
                  <c:v>41712</c:v>
                </c:pt>
                <c:pt idx="741">
                  <c:v>41719</c:v>
                </c:pt>
                <c:pt idx="742">
                  <c:v>41726</c:v>
                </c:pt>
                <c:pt idx="743">
                  <c:v>41733</c:v>
                </c:pt>
                <c:pt idx="744">
                  <c:v>41740</c:v>
                </c:pt>
                <c:pt idx="745">
                  <c:v>41747</c:v>
                </c:pt>
                <c:pt idx="746">
                  <c:v>41754</c:v>
                </c:pt>
                <c:pt idx="747">
                  <c:v>41761</c:v>
                </c:pt>
                <c:pt idx="748">
                  <c:v>41768</c:v>
                </c:pt>
                <c:pt idx="749">
                  <c:v>41775</c:v>
                </c:pt>
                <c:pt idx="750">
                  <c:v>41782</c:v>
                </c:pt>
                <c:pt idx="751">
                  <c:v>41789</c:v>
                </c:pt>
                <c:pt idx="752">
                  <c:v>41796</c:v>
                </c:pt>
                <c:pt idx="753">
                  <c:v>41803</c:v>
                </c:pt>
                <c:pt idx="754">
                  <c:v>41810</c:v>
                </c:pt>
                <c:pt idx="755">
                  <c:v>41817</c:v>
                </c:pt>
                <c:pt idx="756">
                  <c:v>41824</c:v>
                </c:pt>
                <c:pt idx="757">
                  <c:v>41831</c:v>
                </c:pt>
                <c:pt idx="758">
                  <c:v>41838</c:v>
                </c:pt>
                <c:pt idx="759">
                  <c:v>41845</c:v>
                </c:pt>
                <c:pt idx="760">
                  <c:v>41852</c:v>
                </c:pt>
                <c:pt idx="761">
                  <c:v>41859</c:v>
                </c:pt>
                <c:pt idx="762">
                  <c:v>41866</c:v>
                </c:pt>
                <c:pt idx="763">
                  <c:v>41873</c:v>
                </c:pt>
                <c:pt idx="764">
                  <c:v>41880</c:v>
                </c:pt>
                <c:pt idx="765">
                  <c:v>41887</c:v>
                </c:pt>
                <c:pt idx="766">
                  <c:v>41894</c:v>
                </c:pt>
                <c:pt idx="767">
                  <c:v>41901</c:v>
                </c:pt>
                <c:pt idx="768">
                  <c:v>41908</c:v>
                </c:pt>
                <c:pt idx="769">
                  <c:v>41915</c:v>
                </c:pt>
                <c:pt idx="770">
                  <c:v>41922</c:v>
                </c:pt>
                <c:pt idx="771">
                  <c:v>41929</c:v>
                </c:pt>
                <c:pt idx="772">
                  <c:v>41936</c:v>
                </c:pt>
                <c:pt idx="773">
                  <c:v>41943</c:v>
                </c:pt>
                <c:pt idx="774">
                  <c:v>41950</c:v>
                </c:pt>
                <c:pt idx="775">
                  <c:v>41957</c:v>
                </c:pt>
                <c:pt idx="776">
                  <c:v>41964</c:v>
                </c:pt>
                <c:pt idx="777">
                  <c:v>41971</c:v>
                </c:pt>
                <c:pt idx="778">
                  <c:v>41978</c:v>
                </c:pt>
                <c:pt idx="779">
                  <c:v>41985</c:v>
                </c:pt>
                <c:pt idx="780">
                  <c:v>41992</c:v>
                </c:pt>
                <c:pt idx="781">
                  <c:v>41999</c:v>
                </c:pt>
                <c:pt idx="782">
                  <c:v>42006</c:v>
                </c:pt>
                <c:pt idx="783">
                  <c:v>42013</c:v>
                </c:pt>
                <c:pt idx="784">
                  <c:v>42020</c:v>
                </c:pt>
                <c:pt idx="785">
                  <c:v>42027</c:v>
                </c:pt>
                <c:pt idx="786">
                  <c:v>42034</c:v>
                </c:pt>
                <c:pt idx="787">
                  <c:v>42041</c:v>
                </c:pt>
                <c:pt idx="788">
                  <c:v>42048</c:v>
                </c:pt>
                <c:pt idx="789">
                  <c:v>42055</c:v>
                </c:pt>
                <c:pt idx="790">
                  <c:v>42062</c:v>
                </c:pt>
                <c:pt idx="791">
                  <c:v>42069</c:v>
                </c:pt>
                <c:pt idx="792">
                  <c:v>42076</c:v>
                </c:pt>
                <c:pt idx="793">
                  <c:v>42083</c:v>
                </c:pt>
                <c:pt idx="794">
                  <c:v>42090</c:v>
                </c:pt>
                <c:pt idx="795">
                  <c:v>42097</c:v>
                </c:pt>
                <c:pt idx="796">
                  <c:v>42104</c:v>
                </c:pt>
                <c:pt idx="797">
                  <c:v>42111</c:v>
                </c:pt>
                <c:pt idx="798">
                  <c:v>42118</c:v>
                </c:pt>
                <c:pt idx="799">
                  <c:v>42125</c:v>
                </c:pt>
                <c:pt idx="800">
                  <c:v>42132</c:v>
                </c:pt>
                <c:pt idx="801">
                  <c:v>42139</c:v>
                </c:pt>
                <c:pt idx="802">
                  <c:v>42146</c:v>
                </c:pt>
                <c:pt idx="803">
                  <c:v>42153</c:v>
                </c:pt>
                <c:pt idx="804">
                  <c:v>42160</c:v>
                </c:pt>
                <c:pt idx="805">
                  <c:v>42167</c:v>
                </c:pt>
                <c:pt idx="806">
                  <c:v>42174</c:v>
                </c:pt>
                <c:pt idx="807">
                  <c:v>42181</c:v>
                </c:pt>
                <c:pt idx="808">
                  <c:v>42188</c:v>
                </c:pt>
                <c:pt idx="809">
                  <c:v>42195</c:v>
                </c:pt>
                <c:pt idx="810">
                  <c:v>42202</c:v>
                </c:pt>
                <c:pt idx="811">
                  <c:v>42209</c:v>
                </c:pt>
                <c:pt idx="812">
                  <c:v>42216</c:v>
                </c:pt>
                <c:pt idx="813">
                  <c:v>42223</c:v>
                </c:pt>
                <c:pt idx="814">
                  <c:v>42230</c:v>
                </c:pt>
                <c:pt idx="815">
                  <c:v>42237</c:v>
                </c:pt>
                <c:pt idx="816">
                  <c:v>42244</c:v>
                </c:pt>
                <c:pt idx="817">
                  <c:v>42251</c:v>
                </c:pt>
                <c:pt idx="818">
                  <c:v>42258</c:v>
                </c:pt>
                <c:pt idx="819">
                  <c:v>42265</c:v>
                </c:pt>
                <c:pt idx="820">
                  <c:v>42272</c:v>
                </c:pt>
                <c:pt idx="821">
                  <c:v>42279</c:v>
                </c:pt>
                <c:pt idx="822">
                  <c:v>42286</c:v>
                </c:pt>
                <c:pt idx="823">
                  <c:v>42293</c:v>
                </c:pt>
                <c:pt idx="824">
                  <c:v>42300</c:v>
                </c:pt>
                <c:pt idx="825">
                  <c:v>42307</c:v>
                </c:pt>
                <c:pt idx="826">
                  <c:v>42314</c:v>
                </c:pt>
                <c:pt idx="827">
                  <c:v>42321</c:v>
                </c:pt>
                <c:pt idx="828">
                  <c:v>42328</c:v>
                </c:pt>
                <c:pt idx="829">
                  <c:v>42335</c:v>
                </c:pt>
                <c:pt idx="830">
                  <c:v>42342</c:v>
                </c:pt>
                <c:pt idx="831">
                  <c:v>42349</c:v>
                </c:pt>
                <c:pt idx="832">
                  <c:v>42356</c:v>
                </c:pt>
                <c:pt idx="833">
                  <c:v>42363</c:v>
                </c:pt>
                <c:pt idx="834">
                  <c:v>42370</c:v>
                </c:pt>
                <c:pt idx="835">
                  <c:v>42377</c:v>
                </c:pt>
                <c:pt idx="836">
                  <c:v>42384</c:v>
                </c:pt>
                <c:pt idx="837">
                  <c:v>42391</c:v>
                </c:pt>
                <c:pt idx="838">
                  <c:v>42398</c:v>
                </c:pt>
                <c:pt idx="839">
                  <c:v>42405</c:v>
                </c:pt>
                <c:pt idx="840">
                  <c:v>42412</c:v>
                </c:pt>
                <c:pt idx="841">
                  <c:v>42419</c:v>
                </c:pt>
                <c:pt idx="842">
                  <c:v>42426</c:v>
                </c:pt>
                <c:pt idx="843">
                  <c:v>42433</c:v>
                </c:pt>
                <c:pt idx="844">
                  <c:v>42440</c:v>
                </c:pt>
                <c:pt idx="845">
                  <c:v>42447</c:v>
                </c:pt>
                <c:pt idx="846">
                  <c:v>42454</c:v>
                </c:pt>
                <c:pt idx="847">
                  <c:v>42461</c:v>
                </c:pt>
                <c:pt idx="848">
                  <c:v>42468</c:v>
                </c:pt>
                <c:pt idx="849">
                  <c:v>42475</c:v>
                </c:pt>
                <c:pt idx="850">
                  <c:v>42482</c:v>
                </c:pt>
                <c:pt idx="851">
                  <c:v>42489</c:v>
                </c:pt>
                <c:pt idx="852">
                  <c:v>42496</c:v>
                </c:pt>
                <c:pt idx="853">
                  <c:v>42503</c:v>
                </c:pt>
                <c:pt idx="854">
                  <c:v>42510</c:v>
                </c:pt>
                <c:pt idx="855">
                  <c:v>42517</c:v>
                </c:pt>
                <c:pt idx="856">
                  <c:v>42524</c:v>
                </c:pt>
                <c:pt idx="857">
                  <c:v>42531</c:v>
                </c:pt>
                <c:pt idx="858">
                  <c:v>42538</c:v>
                </c:pt>
                <c:pt idx="859">
                  <c:v>42545</c:v>
                </c:pt>
                <c:pt idx="860">
                  <c:v>42552</c:v>
                </c:pt>
                <c:pt idx="861">
                  <c:v>42559</c:v>
                </c:pt>
                <c:pt idx="862">
                  <c:v>42566</c:v>
                </c:pt>
                <c:pt idx="863">
                  <c:v>42573</c:v>
                </c:pt>
                <c:pt idx="864">
                  <c:v>42580</c:v>
                </c:pt>
                <c:pt idx="865">
                  <c:v>42587</c:v>
                </c:pt>
                <c:pt idx="866">
                  <c:v>42594</c:v>
                </c:pt>
                <c:pt idx="867">
                  <c:v>42601</c:v>
                </c:pt>
                <c:pt idx="868">
                  <c:v>42608</c:v>
                </c:pt>
                <c:pt idx="869">
                  <c:v>42615</c:v>
                </c:pt>
                <c:pt idx="870">
                  <c:v>42622</c:v>
                </c:pt>
                <c:pt idx="871">
                  <c:v>42629</c:v>
                </c:pt>
                <c:pt idx="872">
                  <c:v>42636</c:v>
                </c:pt>
                <c:pt idx="873">
                  <c:v>42643</c:v>
                </c:pt>
                <c:pt idx="874">
                  <c:v>42650</c:v>
                </c:pt>
                <c:pt idx="875">
                  <c:v>42657</c:v>
                </c:pt>
                <c:pt idx="876">
                  <c:v>42664</c:v>
                </c:pt>
                <c:pt idx="877">
                  <c:v>42671</c:v>
                </c:pt>
                <c:pt idx="878">
                  <c:v>42678</c:v>
                </c:pt>
                <c:pt idx="879">
                  <c:v>42685</c:v>
                </c:pt>
                <c:pt idx="880">
                  <c:v>42692</c:v>
                </c:pt>
                <c:pt idx="881">
                  <c:v>42699</c:v>
                </c:pt>
                <c:pt idx="882">
                  <c:v>42706</c:v>
                </c:pt>
                <c:pt idx="883">
                  <c:v>42713</c:v>
                </c:pt>
                <c:pt idx="884">
                  <c:v>42720</c:v>
                </c:pt>
                <c:pt idx="885">
                  <c:v>42727</c:v>
                </c:pt>
                <c:pt idx="886">
                  <c:v>42734</c:v>
                </c:pt>
                <c:pt idx="887">
                  <c:v>42741</c:v>
                </c:pt>
                <c:pt idx="888">
                  <c:v>42748</c:v>
                </c:pt>
                <c:pt idx="889">
                  <c:v>42755</c:v>
                </c:pt>
                <c:pt idx="890">
                  <c:v>42762</c:v>
                </c:pt>
                <c:pt idx="891">
                  <c:v>42769</c:v>
                </c:pt>
                <c:pt idx="892">
                  <c:v>42776</c:v>
                </c:pt>
                <c:pt idx="893">
                  <c:v>42783</c:v>
                </c:pt>
                <c:pt idx="894">
                  <c:v>42790</c:v>
                </c:pt>
                <c:pt idx="895">
                  <c:v>42797</c:v>
                </c:pt>
                <c:pt idx="896">
                  <c:v>42804</c:v>
                </c:pt>
                <c:pt idx="897">
                  <c:v>42811</c:v>
                </c:pt>
                <c:pt idx="898">
                  <c:v>42818</c:v>
                </c:pt>
                <c:pt idx="899">
                  <c:v>42825</c:v>
                </c:pt>
                <c:pt idx="900">
                  <c:v>42832</c:v>
                </c:pt>
                <c:pt idx="901">
                  <c:v>42839</c:v>
                </c:pt>
                <c:pt idx="902">
                  <c:v>42846</c:v>
                </c:pt>
                <c:pt idx="903">
                  <c:v>42853</c:v>
                </c:pt>
                <c:pt idx="904">
                  <c:v>42860</c:v>
                </c:pt>
                <c:pt idx="905">
                  <c:v>42867</c:v>
                </c:pt>
                <c:pt idx="906">
                  <c:v>42874</c:v>
                </c:pt>
                <c:pt idx="907">
                  <c:v>42881</c:v>
                </c:pt>
                <c:pt idx="908">
                  <c:v>42888</c:v>
                </c:pt>
                <c:pt idx="909">
                  <c:v>42895</c:v>
                </c:pt>
                <c:pt idx="910">
                  <c:v>42902</c:v>
                </c:pt>
                <c:pt idx="911">
                  <c:v>42909</c:v>
                </c:pt>
                <c:pt idx="912">
                  <c:v>42916</c:v>
                </c:pt>
                <c:pt idx="913">
                  <c:v>42923</c:v>
                </c:pt>
                <c:pt idx="914">
                  <c:v>42930</c:v>
                </c:pt>
                <c:pt idx="915">
                  <c:v>42937</c:v>
                </c:pt>
                <c:pt idx="916">
                  <c:v>42944</c:v>
                </c:pt>
                <c:pt idx="917">
                  <c:v>42951</c:v>
                </c:pt>
                <c:pt idx="918">
                  <c:v>42958</c:v>
                </c:pt>
                <c:pt idx="919">
                  <c:v>42965</c:v>
                </c:pt>
                <c:pt idx="920">
                  <c:v>42972</c:v>
                </c:pt>
                <c:pt idx="921">
                  <c:v>42979</c:v>
                </c:pt>
                <c:pt idx="922">
                  <c:v>42986</c:v>
                </c:pt>
                <c:pt idx="923">
                  <c:v>42993</c:v>
                </c:pt>
                <c:pt idx="924">
                  <c:v>43000</c:v>
                </c:pt>
                <c:pt idx="925">
                  <c:v>43007</c:v>
                </c:pt>
                <c:pt idx="926">
                  <c:v>43014</c:v>
                </c:pt>
                <c:pt idx="927">
                  <c:v>43021</c:v>
                </c:pt>
                <c:pt idx="928">
                  <c:v>43028</c:v>
                </c:pt>
                <c:pt idx="929">
                  <c:v>43035</c:v>
                </c:pt>
                <c:pt idx="930">
                  <c:v>43042</c:v>
                </c:pt>
                <c:pt idx="931">
                  <c:v>43049</c:v>
                </c:pt>
                <c:pt idx="932">
                  <c:v>43056</c:v>
                </c:pt>
                <c:pt idx="933">
                  <c:v>43063</c:v>
                </c:pt>
                <c:pt idx="934">
                  <c:v>43070</c:v>
                </c:pt>
                <c:pt idx="935">
                  <c:v>43077</c:v>
                </c:pt>
                <c:pt idx="936">
                  <c:v>43084</c:v>
                </c:pt>
                <c:pt idx="937">
                  <c:v>43091</c:v>
                </c:pt>
                <c:pt idx="938">
                  <c:v>43098</c:v>
                </c:pt>
                <c:pt idx="939">
                  <c:v>43105</c:v>
                </c:pt>
                <c:pt idx="940">
                  <c:v>43112</c:v>
                </c:pt>
                <c:pt idx="941">
                  <c:v>43119</c:v>
                </c:pt>
                <c:pt idx="942">
                  <c:v>43126</c:v>
                </c:pt>
                <c:pt idx="943">
                  <c:v>43133</c:v>
                </c:pt>
                <c:pt idx="944">
                  <c:v>43140</c:v>
                </c:pt>
                <c:pt idx="945">
                  <c:v>43147</c:v>
                </c:pt>
                <c:pt idx="946">
                  <c:v>43154</c:v>
                </c:pt>
                <c:pt idx="947">
                  <c:v>43161</c:v>
                </c:pt>
                <c:pt idx="948">
                  <c:v>43168</c:v>
                </c:pt>
                <c:pt idx="949">
                  <c:v>43175</c:v>
                </c:pt>
                <c:pt idx="950">
                  <c:v>43182</c:v>
                </c:pt>
                <c:pt idx="951">
                  <c:v>43189</c:v>
                </c:pt>
                <c:pt idx="952">
                  <c:v>43196</c:v>
                </c:pt>
                <c:pt idx="953">
                  <c:v>43203</c:v>
                </c:pt>
                <c:pt idx="954">
                  <c:v>43210</c:v>
                </c:pt>
                <c:pt idx="955">
                  <c:v>43217</c:v>
                </c:pt>
                <c:pt idx="956">
                  <c:v>43224</c:v>
                </c:pt>
                <c:pt idx="957">
                  <c:v>43231</c:v>
                </c:pt>
                <c:pt idx="958">
                  <c:v>43238</c:v>
                </c:pt>
                <c:pt idx="959">
                  <c:v>43245</c:v>
                </c:pt>
                <c:pt idx="960">
                  <c:v>43252</c:v>
                </c:pt>
                <c:pt idx="961">
                  <c:v>43259</c:v>
                </c:pt>
                <c:pt idx="962">
                  <c:v>43266</c:v>
                </c:pt>
                <c:pt idx="963">
                  <c:v>43273</c:v>
                </c:pt>
                <c:pt idx="964">
                  <c:v>43280</c:v>
                </c:pt>
                <c:pt idx="965">
                  <c:v>43287</c:v>
                </c:pt>
                <c:pt idx="966">
                  <c:v>43294</c:v>
                </c:pt>
                <c:pt idx="967">
                  <c:v>43301</c:v>
                </c:pt>
                <c:pt idx="968">
                  <c:v>43308</c:v>
                </c:pt>
                <c:pt idx="969">
                  <c:v>43315</c:v>
                </c:pt>
                <c:pt idx="970">
                  <c:v>43322</c:v>
                </c:pt>
                <c:pt idx="971">
                  <c:v>43329</c:v>
                </c:pt>
                <c:pt idx="972">
                  <c:v>43336</c:v>
                </c:pt>
                <c:pt idx="973">
                  <c:v>43343</c:v>
                </c:pt>
                <c:pt idx="974">
                  <c:v>43350</c:v>
                </c:pt>
                <c:pt idx="975">
                  <c:v>43357</c:v>
                </c:pt>
                <c:pt idx="976">
                  <c:v>43364</c:v>
                </c:pt>
                <c:pt idx="977">
                  <c:v>43371</c:v>
                </c:pt>
                <c:pt idx="978">
                  <c:v>43378</c:v>
                </c:pt>
                <c:pt idx="979">
                  <c:v>43385</c:v>
                </c:pt>
                <c:pt idx="980">
                  <c:v>43392</c:v>
                </c:pt>
                <c:pt idx="981">
                  <c:v>43399</c:v>
                </c:pt>
                <c:pt idx="982">
                  <c:v>43406</c:v>
                </c:pt>
                <c:pt idx="983">
                  <c:v>43413</c:v>
                </c:pt>
                <c:pt idx="984">
                  <c:v>43420</c:v>
                </c:pt>
                <c:pt idx="985">
                  <c:v>43427</c:v>
                </c:pt>
                <c:pt idx="986">
                  <c:v>43434</c:v>
                </c:pt>
                <c:pt idx="987">
                  <c:v>43441</c:v>
                </c:pt>
                <c:pt idx="988">
                  <c:v>43448</c:v>
                </c:pt>
                <c:pt idx="989">
                  <c:v>43455</c:v>
                </c:pt>
                <c:pt idx="990">
                  <c:v>43462</c:v>
                </c:pt>
                <c:pt idx="991">
                  <c:v>43469</c:v>
                </c:pt>
                <c:pt idx="992">
                  <c:v>43476</c:v>
                </c:pt>
                <c:pt idx="993">
                  <c:v>43483</c:v>
                </c:pt>
                <c:pt idx="994">
                  <c:v>43490</c:v>
                </c:pt>
                <c:pt idx="995">
                  <c:v>43497</c:v>
                </c:pt>
                <c:pt idx="996">
                  <c:v>43504</c:v>
                </c:pt>
                <c:pt idx="997">
                  <c:v>43511</c:v>
                </c:pt>
                <c:pt idx="998">
                  <c:v>43518</c:v>
                </c:pt>
                <c:pt idx="999">
                  <c:v>43525</c:v>
                </c:pt>
                <c:pt idx="1000">
                  <c:v>43532</c:v>
                </c:pt>
                <c:pt idx="1001">
                  <c:v>43539</c:v>
                </c:pt>
                <c:pt idx="1002">
                  <c:v>43546</c:v>
                </c:pt>
                <c:pt idx="1003">
                  <c:v>43553</c:v>
                </c:pt>
                <c:pt idx="1004">
                  <c:v>43560</c:v>
                </c:pt>
                <c:pt idx="1005">
                  <c:v>43567</c:v>
                </c:pt>
                <c:pt idx="1006">
                  <c:v>43574</c:v>
                </c:pt>
                <c:pt idx="1007">
                  <c:v>43581</c:v>
                </c:pt>
                <c:pt idx="1008">
                  <c:v>43588</c:v>
                </c:pt>
                <c:pt idx="1009">
                  <c:v>43595</c:v>
                </c:pt>
                <c:pt idx="1010">
                  <c:v>43602</c:v>
                </c:pt>
                <c:pt idx="1011">
                  <c:v>43609</c:v>
                </c:pt>
                <c:pt idx="1012">
                  <c:v>43616</c:v>
                </c:pt>
                <c:pt idx="1013">
                  <c:v>43623</c:v>
                </c:pt>
                <c:pt idx="1014">
                  <c:v>43630</c:v>
                </c:pt>
                <c:pt idx="1015">
                  <c:v>43637</c:v>
                </c:pt>
                <c:pt idx="1016">
                  <c:v>43644</c:v>
                </c:pt>
                <c:pt idx="1017">
                  <c:v>43651</c:v>
                </c:pt>
                <c:pt idx="1018">
                  <c:v>43658</c:v>
                </c:pt>
                <c:pt idx="1019">
                  <c:v>43665</c:v>
                </c:pt>
                <c:pt idx="1020">
                  <c:v>43672</c:v>
                </c:pt>
                <c:pt idx="1021">
                  <c:v>43679</c:v>
                </c:pt>
                <c:pt idx="1022">
                  <c:v>43686</c:v>
                </c:pt>
                <c:pt idx="1023">
                  <c:v>43693</c:v>
                </c:pt>
                <c:pt idx="1024">
                  <c:v>43700</c:v>
                </c:pt>
                <c:pt idx="1025">
                  <c:v>43707</c:v>
                </c:pt>
                <c:pt idx="1026">
                  <c:v>43714</c:v>
                </c:pt>
                <c:pt idx="1027">
                  <c:v>43721</c:v>
                </c:pt>
                <c:pt idx="1028">
                  <c:v>43728</c:v>
                </c:pt>
                <c:pt idx="1029">
                  <c:v>43735</c:v>
                </c:pt>
                <c:pt idx="1030">
                  <c:v>43742</c:v>
                </c:pt>
                <c:pt idx="1031">
                  <c:v>43749</c:v>
                </c:pt>
                <c:pt idx="1032">
                  <c:v>43756</c:v>
                </c:pt>
                <c:pt idx="1033">
                  <c:v>43763</c:v>
                </c:pt>
                <c:pt idx="1034">
                  <c:v>43770</c:v>
                </c:pt>
                <c:pt idx="1035">
                  <c:v>43777</c:v>
                </c:pt>
                <c:pt idx="1036">
                  <c:v>43784</c:v>
                </c:pt>
                <c:pt idx="1037">
                  <c:v>43791</c:v>
                </c:pt>
                <c:pt idx="1038">
                  <c:v>43798</c:v>
                </c:pt>
                <c:pt idx="1039">
                  <c:v>43805</c:v>
                </c:pt>
                <c:pt idx="1040">
                  <c:v>43812</c:v>
                </c:pt>
                <c:pt idx="1041">
                  <c:v>43819</c:v>
                </c:pt>
                <c:pt idx="1042">
                  <c:v>43826</c:v>
                </c:pt>
                <c:pt idx="1043">
                  <c:v>43833</c:v>
                </c:pt>
                <c:pt idx="1044">
                  <c:v>43840</c:v>
                </c:pt>
                <c:pt idx="1045">
                  <c:v>43847</c:v>
                </c:pt>
                <c:pt idx="1046">
                  <c:v>43854</c:v>
                </c:pt>
                <c:pt idx="1047">
                  <c:v>43861</c:v>
                </c:pt>
                <c:pt idx="1048">
                  <c:v>43868</c:v>
                </c:pt>
                <c:pt idx="1049">
                  <c:v>43875</c:v>
                </c:pt>
                <c:pt idx="1050">
                  <c:v>43882</c:v>
                </c:pt>
                <c:pt idx="1051">
                  <c:v>43889</c:v>
                </c:pt>
                <c:pt idx="1052">
                  <c:v>43896</c:v>
                </c:pt>
                <c:pt idx="1053">
                  <c:v>43903</c:v>
                </c:pt>
                <c:pt idx="1054">
                  <c:v>43910</c:v>
                </c:pt>
                <c:pt idx="1055">
                  <c:v>43917</c:v>
                </c:pt>
                <c:pt idx="1056">
                  <c:v>43924</c:v>
                </c:pt>
                <c:pt idx="1057">
                  <c:v>43931</c:v>
                </c:pt>
                <c:pt idx="1058">
                  <c:v>43938</c:v>
                </c:pt>
                <c:pt idx="1059">
                  <c:v>43945</c:v>
                </c:pt>
                <c:pt idx="1060">
                  <c:v>43952</c:v>
                </c:pt>
                <c:pt idx="1061">
                  <c:v>43959</c:v>
                </c:pt>
                <c:pt idx="1062">
                  <c:v>43966</c:v>
                </c:pt>
                <c:pt idx="1063">
                  <c:v>43973</c:v>
                </c:pt>
                <c:pt idx="1064">
                  <c:v>43980</c:v>
                </c:pt>
                <c:pt idx="1065">
                  <c:v>43987</c:v>
                </c:pt>
                <c:pt idx="1066">
                  <c:v>43994</c:v>
                </c:pt>
                <c:pt idx="1067">
                  <c:v>44001</c:v>
                </c:pt>
                <c:pt idx="1068">
                  <c:v>44008</c:v>
                </c:pt>
                <c:pt idx="1069">
                  <c:v>44015</c:v>
                </c:pt>
                <c:pt idx="1070">
                  <c:v>44022</c:v>
                </c:pt>
                <c:pt idx="1071">
                  <c:v>44029</c:v>
                </c:pt>
                <c:pt idx="1072">
                  <c:v>44036</c:v>
                </c:pt>
                <c:pt idx="1073">
                  <c:v>44043</c:v>
                </c:pt>
                <c:pt idx="1074">
                  <c:v>44050</c:v>
                </c:pt>
                <c:pt idx="1075">
                  <c:v>44057</c:v>
                </c:pt>
                <c:pt idx="1076">
                  <c:v>44064</c:v>
                </c:pt>
                <c:pt idx="1077">
                  <c:v>44071</c:v>
                </c:pt>
                <c:pt idx="1078">
                  <c:v>44078</c:v>
                </c:pt>
                <c:pt idx="1079">
                  <c:v>44085</c:v>
                </c:pt>
                <c:pt idx="1080">
                  <c:v>44092</c:v>
                </c:pt>
                <c:pt idx="1081">
                  <c:v>44099</c:v>
                </c:pt>
                <c:pt idx="1082">
                  <c:v>44106</c:v>
                </c:pt>
                <c:pt idx="1083">
                  <c:v>44113</c:v>
                </c:pt>
                <c:pt idx="1084">
                  <c:v>44120</c:v>
                </c:pt>
                <c:pt idx="1085">
                  <c:v>44127</c:v>
                </c:pt>
                <c:pt idx="1086">
                  <c:v>44134</c:v>
                </c:pt>
                <c:pt idx="1087">
                  <c:v>44141</c:v>
                </c:pt>
                <c:pt idx="1088">
                  <c:v>44148</c:v>
                </c:pt>
                <c:pt idx="1089">
                  <c:v>44155</c:v>
                </c:pt>
                <c:pt idx="1090">
                  <c:v>44162</c:v>
                </c:pt>
                <c:pt idx="1091">
                  <c:v>44169</c:v>
                </c:pt>
                <c:pt idx="1092">
                  <c:v>44176</c:v>
                </c:pt>
                <c:pt idx="1093">
                  <c:v>44183</c:v>
                </c:pt>
                <c:pt idx="1094">
                  <c:v>44190</c:v>
                </c:pt>
                <c:pt idx="1095">
                  <c:v>44197</c:v>
                </c:pt>
                <c:pt idx="1096">
                  <c:v>44204</c:v>
                </c:pt>
                <c:pt idx="1097">
                  <c:v>44211</c:v>
                </c:pt>
                <c:pt idx="1098">
                  <c:v>44218</c:v>
                </c:pt>
                <c:pt idx="1099">
                  <c:v>44225</c:v>
                </c:pt>
                <c:pt idx="1100">
                  <c:v>44232</c:v>
                </c:pt>
                <c:pt idx="1101">
                  <c:v>44239</c:v>
                </c:pt>
                <c:pt idx="1102">
                  <c:v>44246</c:v>
                </c:pt>
                <c:pt idx="1103">
                  <c:v>44253</c:v>
                </c:pt>
                <c:pt idx="1104">
                  <c:v>44260</c:v>
                </c:pt>
                <c:pt idx="1105">
                  <c:v>44267</c:v>
                </c:pt>
                <c:pt idx="1106">
                  <c:v>44274</c:v>
                </c:pt>
                <c:pt idx="1107">
                  <c:v>44281</c:v>
                </c:pt>
                <c:pt idx="1108">
                  <c:v>44288</c:v>
                </c:pt>
                <c:pt idx="1109">
                  <c:v>44295</c:v>
                </c:pt>
                <c:pt idx="1110">
                  <c:v>44302</c:v>
                </c:pt>
                <c:pt idx="1111">
                  <c:v>44309</c:v>
                </c:pt>
                <c:pt idx="1112">
                  <c:v>44316</c:v>
                </c:pt>
                <c:pt idx="1113">
                  <c:v>44323</c:v>
                </c:pt>
                <c:pt idx="1114">
                  <c:v>44330</c:v>
                </c:pt>
                <c:pt idx="1115">
                  <c:v>44337</c:v>
                </c:pt>
                <c:pt idx="1116">
                  <c:v>44344</c:v>
                </c:pt>
                <c:pt idx="1117">
                  <c:v>44351</c:v>
                </c:pt>
                <c:pt idx="1118">
                  <c:v>44358</c:v>
                </c:pt>
                <c:pt idx="1119">
                  <c:v>44365</c:v>
                </c:pt>
                <c:pt idx="1120">
                  <c:v>44372</c:v>
                </c:pt>
                <c:pt idx="1121">
                  <c:v>44379</c:v>
                </c:pt>
                <c:pt idx="1122">
                  <c:v>44386</c:v>
                </c:pt>
                <c:pt idx="1123">
                  <c:v>44393</c:v>
                </c:pt>
                <c:pt idx="1124">
                  <c:v>44400</c:v>
                </c:pt>
                <c:pt idx="1125">
                  <c:v>44407</c:v>
                </c:pt>
                <c:pt idx="1126">
                  <c:v>44414</c:v>
                </c:pt>
                <c:pt idx="1127">
                  <c:v>44421</c:v>
                </c:pt>
                <c:pt idx="1128">
                  <c:v>44428</c:v>
                </c:pt>
                <c:pt idx="1129">
                  <c:v>44435</c:v>
                </c:pt>
                <c:pt idx="1130">
                  <c:v>44442</c:v>
                </c:pt>
                <c:pt idx="1131">
                  <c:v>44449</c:v>
                </c:pt>
                <c:pt idx="1132">
                  <c:v>44456</c:v>
                </c:pt>
                <c:pt idx="1133">
                  <c:v>44463</c:v>
                </c:pt>
                <c:pt idx="1134">
                  <c:v>44470</c:v>
                </c:pt>
                <c:pt idx="1135">
                  <c:v>44477</c:v>
                </c:pt>
                <c:pt idx="1136">
                  <c:v>44484</c:v>
                </c:pt>
                <c:pt idx="1137">
                  <c:v>44491</c:v>
                </c:pt>
                <c:pt idx="1138">
                  <c:v>44498</c:v>
                </c:pt>
                <c:pt idx="1139">
                  <c:v>44505</c:v>
                </c:pt>
                <c:pt idx="1140">
                  <c:v>44512</c:v>
                </c:pt>
                <c:pt idx="1141">
                  <c:v>44519</c:v>
                </c:pt>
                <c:pt idx="1142">
                  <c:v>44526</c:v>
                </c:pt>
                <c:pt idx="1143">
                  <c:v>44533</c:v>
                </c:pt>
                <c:pt idx="1144">
                  <c:v>44540</c:v>
                </c:pt>
                <c:pt idx="1145">
                  <c:v>44547</c:v>
                </c:pt>
                <c:pt idx="1146">
                  <c:v>44554</c:v>
                </c:pt>
                <c:pt idx="1147">
                  <c:v>44561</c:v>
                </c:pt>
                <c:pt idx="1148">
                  <c:v>44568</c:v>
                </c:pt>
                <c:pt idx="1149">
                  <c:v>44575</c:v>
                </c:pt>
                <c:pt idx="1150">
                  <c:v>44582</c:v>
                </c:pt>
                <c:pt idx="1151">
                  <c:v>44589</c:v>
                </c:pt>
                <c:pt idx="1152">
                  <c:v>44596</c:v>
                </c:pt>
                <c:pt idx="1153">
                  <c:v>44603</c:v>
                </c:pt>
                <c:pt idx="1154">
                  <c:v>44610</c:v>
                </c:pt>
                <c:pt idx="1155">
                  <c:v>44617</c:v>
                </c:pt>
                <c:pt idx="1156">
                  <c:v>44624</c:v>
                </c:pt>
                <c:pt idx="1157">
                  <c:v>44631</c:v>
                </c:pt>
                <c:pt idx="1158">
                  <c:v>44638</c:v>
                </c:pt>
                <c:pt idx="1159">
                  <c:v>44645</c:v>
                </c:pt>
                <c:pt idx="1160">
                  <c:v>44652</c:v>
                </c:pt>
                <c:pt idx="1161">
                  <c:v>44659</c:v>
                </c:pt>
                <c:pt idx="1162">
                  <c:v>44666</c:v>
                </c:pt>
                <c:pt idx="1163">
                  <c:v>44673</c:v>
                </c:pt>
                <c:pt idx="1164">
                  <c:v>44680</c:v>
                </c:pt>
                <c:pt idx="1165">
                  <c:v>44687</c:v>
                </c:pt>
                <c:pt idx="1166">
                  <c:v>44694</c:v>
                </c:pt>
                <c:pt idx="1167">
                  <c:v>44701</c:v>
                </c:pt>
                <c:pt idx="1168">
                  <c:v>44708</c:v>
                </c:pt>
                <c:pt idx="1169">
                  <c:v>44715</c:v>
                </c:pt>
                <c:pt idx="1170">
                  <c:v>44722</c:v>
                </c:pt>
                <c:pt idx="1171">
                  <c:v>44729</c:v>
                </c:pt>
                <c:pt idx="1172">
                  <c:v>44736</c:v>
                </c:pt>
                <c:pt idx="1173">
                  <c:v>44743</c:v>
                </c:pt>
                <c:pt idx="1174">
                  <c:v>44750</c:v>
                </c:pt>
                <c:pt idx="1175">
                  <c:v>44757</c:v>
                </c:pt>
                <c:pt idx="1176">
                  <c:v>44764</c:v>
                </c:pt>
                <c:pt idx="1177">
                  <c:v>44771</c:v>
                </c:pt>
                <c:pt idx="1178">
                  <c:v>44778</c:v>
                </c:pt>
                <c:pt idx="1179">
                  <c:v>44785</c:v>
                </c:pt>
                <c:pt idx="1180">
                  <c:v>44792</c:v>
                </c:pt>
                <c:pt idx="1181">
                  <c:v>44799</c:v>
                </c:pt>
                <c:pt idx="1182">
                  <c:v>44806</c:v>
                </c:pt>
                <c:pt idx="1183">
                  <c:v>44813</c:v>
                </c:pt>
                <c:pt idx="1184">
                  <c:v>44820</c:v>
                </c:pt>
                <c:pt idx="1185">
                  <c:v>44827</c:v>
                </c:pt>
                <c:pt idx="1186">
                  <c:v>44834</c:v>
                </c:pt>
                <c:pt idx="1187">
                  <c:v>44841</c:v>
                </c:pt>
                <c:pt idx="1188">
                  <c:v>44848</c:v>
                </c:pt>
                <c:pt idx="1189">
                  <c:v>44855</c:v>
                </c:pt>
                <c:pt idx="1190">
                  <c:v>44862</c:v>
                </c:pt>
                <c:pt idx="1191">
                  <c:v>44869</c:v>
                </c:pt>
                <c:pt idx="1192">
                  <c:v>44876</c:v>
                </c:pt>
                <c:pt idx="1193">
                  <c:v>44883</c:v>
                </c:pt>
                <c:pt idx="1194">
                  <c:v>44890</c:v>
                </c:pt>
                <c:pt idx="1195">
                  <c:v>44897</c:v>
                </c:pt>
                <c:pt idx="1196">
                  <c:v>44904</c:v>
                </c:pt>
                <c:pt idx="1197">
                  <c:v>44911</c:v>
                </c:pt>
                <c:pt idx="1198">
                  <c:v>44918</c:v>
                </c:pt>
                <c:pt idx="1199">
                  <c:v>44925</c:v>
                </c:pt>
                <c:pt idx="1200">
                  <c:v>44932</c:v>
                </c:pt>
                <c:pt idx="1201">
                  <c:v>44939</c:v>
                </c:pt>
                <c:pt idx="1202">
                  <c:v>44946</c:v>
                </c:pt>
                <c:pt idx="1203">
                  <c:v>44953</c:v>
                </c:pt>
                <c:pt idx="1204">
                  <c:v>44960</c:v>
                </c:pt>
                <c:pt idx="1205">
                  <c:v>44967</c:v>
                </c:pt>
                <c:pt idx="1206">
                  <c:v>44974</c:v>
                </c:pt>
                <c:pt idx="1207">
                  <c:v>44981</c:v>
                </c:pt>
                <c:pt idx="1208">
                  <c:v>44988</c:v>
                </c:pt>
                <c:pt idx="1209">
                  <c:v>44995</c:v>
                </c:pt>
                <c:pt idx="1210">
                  <c:v>45002</c:v>
                </c:pt>
                <c:pt idx="1211">
                  <c:v>45009</c:v>
                </c:pt>
                <c:pt idx="1212">
                  <c:v>45016</c:v>
                </c:pt>
                <c:pt idx="1213">
                  <c:v>45023</c:v>
                </c:pt>
                <c:pt idx="1214">
                  <c:v>45030</c:v>
                </c:pt>
                <c:pt idx="1215">
                  <c:v>45037</c:v>
                </c:pt>
                <c:pt idx="1216">
                  <c:v>45044</c:v>
                </c:pt>
                <c:pt idx="1217">
                  <c:v>45051</c:v>
                </c:pt>
                <c:pt idx="1218">
                  <c:v>45058</c:v>
                </c:pt>
                <c:pt idx="1219">
                  <c:v>45065</c:v>
                </c:pt>
                <c:pt idx="1220">
                  <c:v>45072</c:v>
                </c:pt>
                <c:pt idx="1221">
                  <c:v>45079</c:v>
                </c:pt>
                <c:pt idx="1222">
                  <c:v>45086</c:v>
                </c:pt>
                <c:pt idx="1223">
                  <c:v>45093</c:v>
                </c:pt>
                <c:pt idx="1224">
                  <c:v>45100</c:v>
                </c:pt>
                <c:pt idx="1225">
                  <c:v>45107</c:v>
                </c:pt>
                <c:pt idx="1226">
                  <c:v>45114</c:v>
                </c:pt>
                <c:pt idx="1227">
                  <c:v>45121</c:v>
                </c:pt>
                <c:pt idx="1228">
                  <c:v>45128</c:v>
                </c:pt>
                <c:pt idx="1229">
                  <c:v>45135</c:v>
                </c:pt>
                <c:pt idx="1230">
                  <c:v>45142</c:v>
                </c:pt>
                <c:pt idx="1231">
                  <c:v>45149</c:v>
                </c:pt>
                <c:pt idx="1232">
                  <c:v>45156</c:v>
                </c:pt>
                <c:pt idx="1233">
                  <c:v>45163</c:v>
                </c:pt>
                <c:pt idx="1234">
                  <c:v>45170</c:v>
                </c:pt>
                <c:pt idx="1235">
                  <c:v>45177</c:v>
                </c:pt>
                <c:pt idx="1236">
                  <c:v>45184</c:v>
                </c:pt>
                <c:pt idx="1237">
                  <c:v>45191</c:v>
                </c:pt>
                <c:pt idx="1238">
                  <c:v>45198</c:v>
                </c:pt>
                <c:pt idx="1239">
                  <c:v>45205</c:v>
                </c:pt>
                <c:pt idx="1240">
                  <c:v>45212</c:v>
                </c:pt>
                <c:pt idx="1241">
                  <c:v>45219</c:v>
                </c:pt>
                <c:pt idx="1242">
                  <c:v>45226</c:v>
                </c:pt>
                <c:pt idx="1243">
                  <c:v>45233</c:v>
                </c:pt>
                <c:pt idx="1244">
                  <c:v>45240</c:v>
                </c:pt>
                <c:pt idx="1245">
                  <c:v>45247</c:v>
                </c:pt>
              </c:numCache>
            </c:numRef>
          </c:cat>
          <c:val>
            <c:numRef>
              <c:f>'10Y vs 30USF'!$B$10:$B$1255</c:f>
              <c:numCache>
                <c:formatCode>General</c:formatCode>
                <c:ptCount val="1246"/>
                <c:pt idx="0">
                  <c:v>6.56</c:v>
                </c:pt>
                <c:pt idx="1">
                  <c:v>6.66</c:v>
                </c:pt>
                <c:pt idx="2">
                  <c:v>6.77</c:v>
                </c:pt>
                <c:pt idx="3">
                  <c:v>6.68</c:v>
                </c:pt>
                <c:pt idx="4">
                  <c:v>6.58</c:v>
                </c:pt>
                <c:pt idx="5">
                  <c:v>6.62</c:v>
                </c:pt>
                <c:pt idx="6">
                  <c:v>6.55</c:v>
                </c:pt>
                <c:pt idx="7">
                  <c:v>6.38</c:v>
                </c:pt>
                <c:pt idx="8">
                  <c:v>6.39</c:v>
                </c:pt>
                <c:pt idx="9">
                  <c:v>6.39</c:v>
                </c:pt>
                <c:pt idx="10">
                  <c:v>6.28</c:v>
                </c:pt>
                <c:pt idx="11">
                  <c:v>6.14</c:v>
                </c:pt>
                <c:pt idx="12">
                  <c:v>6.13</c:v>
                </c:pt>
                <c:pt idx="13">
                  <c:v>5.92</c:v>
                </c:pt>
                <c:pt idx="14">
                  <c:v>5.89</c:v>
                </c:pt>
                <c:pt idx="15">
                  <c:v>6.01</c:v>
                </c:pt>
                <c:pt idx="16">
                  <c:v>6.15</c:v>
                </c:pt>
                <c:pt idx="17">
                  <c:v>6.4</c:v>
                </c:pt>
                <c:pt idx="18">
                  <c:v>6.5</c:v>
                </c:pt>
                <c:pt idx="19">
                  <c:v>6.49</c:v>
                </c:pt>
                <c:pt idx="20">
                  <c:v>6.42</c:v>
                </c:pt>
                <c:pt idx="21">
                  <c:v>6.26</c:v>
                </c:pt>
                <c:pt idx="22">
                  <c:v>6.13</c:v>
                </c:pt>
                <c:pt idx="23">
                  <c:v>6.06</c:v>
                </c:pt>
                <c:pt idx="24">
                  <c:v>6.09</c:v>
                </c:pt>
                <c:pt idx="25">
                  <c:v>6.08</c:v>
                </c:pt>
                <c:pt idx="26">
                  <c:v>6.01</c:v>
                </c:pt>
                <c:pt idx="27">
                  <c:v>6.06</c:v>
                </c:pt>
                <c:pt idx="28">
                  <c:v>6.1</c:v>
                </c:pt>
                <c:pt idx="29">
                  <c:v>6.04</c:v>
                </c:pt>
                <c:pt idx="30">
                  <c:v>5.98</c:v>
                </c:pt>
                <c:pt idx="31">
                  <c:v>5.85</c:v>
                </c:pt>
                <c:pt idx="32">
                  <c:v>5.8</c:v>
                </c:pt>
                <c:pt idx="33">
                  <c:v>5.75</c:v>
                </c:pt>
                <c:pt idx="34">
                  <c:v>5.76</c:v>
                </c:pt>
                <c:pt idx="35">
                  <c:v>5.73</c:v>
                </c:pt>
                <c:pt idx="36">
                  <c:v>5.78</c:v>
                </c:pt>
                <c:pt idx="37">
                  <c:v>5.88</c:v>
                </c:pt>
                <c:pt idx="38">
                  <c:v>5.82</c:v>
                </c:pt>
                <c:pt idx="39">
                  <c:v>5.86</c:v>
                </c:pt>
                <c:pt idx="40">
                  <c:v>5.76</c:v>
                </c:pt>
                <c:pt idx="41">
                  <c:v>5.68</c:v>
                </c:pt>
                <c:pt idx="42">
                  <c:v>5.66</c:v>
                </c:pt>
                <c:pt idx="43">
                  <c:v>5.76</c:v>
                </c:pt>
                <c:pt idx="44">
                  <c:v>5.85</c:v>
                </c:pt>
                <c:pt idx="45">
                  <c:v>5.73</c:v>
                </c:pt>
                <c:pt idx="46">
                  <c:v>5.65</c:v>
                </c:pt>
                <c:pt idx="47">
                  <c:v>5.56</c:v>
                </c:pt>
                <c:pt idx="48">
                  <c:v>5.39</c:v>
                </c:pt>
                <c:pt idx="49">
                  <c:v>5.29</c:v>
                </c:pt>
                <c:pt idx="50">
                  <c:v>5.0999999999999996</c:v>
                </c:pt>
                <c:pt idx="51">
                  <c:v>5.0999999999999996</c:v>
                </c:pt>
                <c:pt idx="52">
                  <c:v>5.01</c:v>
                </c:pt>
                <c:pt idx="53">
                  <c:v>5.08</c:v>
                </c:pt>
                <c:pt idx="54">
                  <c:v>5.19</c:v>
                </c:pt>
                <c:pt idx="55">
                  <c:v>5.29</c:v>
                </c:pt>
                <c:pt idx="56">
                  <c:v>5.2</c:v>
                </c:pt>
                <c:pt idx="57">
                  <c:v>5.13</c:v>
                </c:pt>
                <c:pt idx="58">
                  <c:v>5.1100000000000003</c:v>
                </c:pt>
                <c:pt idx="59">
                  <c:v>5.13</c:v>
                </c:pt>
                <c:pt idx="60">
                  <c:v>4.95</c:v>
                </c:pt>
                <c:pt idx="61">
                  <c:v>4.95</c:v>
                </c:pt>
                <c:pt idx="62">
                  <c:v>4.8600000000000003</c:v>
                </c:pt>
                <c:pt idx="63">
                  <c:v>4.78</c:v>
                </c:pt>
                <c:pt idx="64">
                  <c:v>4.95</c:v>
                </c:pt>
                <c:pt idx="65">
                  <c:v>4.95</c:v>
                </c:pt>
                <c:pt idx="66">
                  <c:v>5.08</c:v>
                </c:pt>
                <c:pt idx="67">
                  <c:v>5.24</c:v>
                </c:pt>
                <c:pt idx="68">
                  <c:v>5.25</c:v>
                </c:pt>
                <c:pt idx="69">
                  <c:v>5.28</c:v>
                </c:pt>
                <c:pt idx="70">
                  <c:v>5.29</c:v>
                </c:pt>
                <c:pt idx="71">
                  <c:v>5.46</c:v>
                </c:pt>
                <c:pt idx="72">
                  <c:v>5.46</c:v>
                </c:pt>
                <c:pt idx="73">
                  <c:v>5.48</c:v>
                </c:pt>
                <c:pt idx="74">
                  <c:v>5.32</c:v>
                </c:pt>
                <c:pt idx="75">
                  <c:v>5.28</c:v>
                </c:pt>
                <c:pt idx="76">
                  <c:v>5.23</c:v>
                </c:pt>
                <c:pt idx="77">
                  <c:v>5.29</c:v>
                </c:pt>
                <c:pt idx="78">
                  <c:v>5.41</c:v>
                </c:pt>
                <c:pt idx="79">
                  <c:v>5.31</c:v>
                </c:pt>
                <c:pt idx="80">
                  <c:v>5.17</c:v>
                </c:pt>
                <c:pt idx="81">
                  <c:v>5.16</c:v>
                </c:pt>
                <c:pt idx="82">
                  <c:v>5.13</c:v>
                </c:pt>
                <c:pt idx="83">
                  <c:v>5.08</c:v>
                </c:pt>
                <c:pt idx="84">
                  <c:v>4.95</c:v>
                </c:pt>
                <c:pt idx="85">
                  <c:v>4.9000000000000004</c:v>
                </c:pt>
                <c:pt idx="86">
                  <c:v>4.84</c:v>
                </c:pt>
                <c:pt idx="87">
                  <c:v>4.91</c:v>
                </c:pt>
                <c:pt idx="88">
                  <c:v>4.68</c:v>
                </c:pt>
                <c:pt idx="89">
                  <c:v>4.7</c:v>
                </c:pt>
                <c:pt idx="90">
                  <c:v>4.66</c:v>
                </c:pt>
                <c:pt idx="91">
                  <c:v>4.53</c:v>
                </c:pt>
                <c:pt idx="92">
                  <c:v>4.6500000000000004</c:v>
                </c:pt>
                <c:pt idx="93">
                  <c:v>4.5999999999999996</c:v>
                </c:pt>
                <c:pt idx="94">
                  <c:v>4.5999999999999996</c:v>
                </c:pt>
                <c:pt idx="95">
                  <c:v>4.37</c:v>
                </c:pt>
                <c:pt idx="96">
                  <c:v>4.3</c:v>
                </c:pt>
                <c:pt idx="97">
                  <c:v>4.66</c:v>
                </c:pt>
                <c:pt idx="98">
                  <c:v>4.93</c:v>
                </c:pt>
                <c:pt idx="99">
                  <c:v>4.92</c:v>
                </c:pt>
                <c:pt idx="100">
                  <c:v>4.92</c:v>
                </c:pt>
                <c:pt idx="101">
                  <c:v>5.14</c:v>
                </c:pt>
                <c:pt idx="102">
                  <c:v>5.14</c:v>
                </c:pt>
                <c:pt idx="103">
                  <c:v>5.17</c:v>
                </c:pt>
                <c:pt idx="104">
                  <c:v>5.15</c:v>
                </c:pt>
                <c:pt idx="105">
                  <c:v>5.04</c:v>
                </c:pt>
                <c:pt idx="106">
                  <c:v>4.92</c:v>
                </c:pt>
                <c:pt idx="107">
                  <c:v>5.05</c:v>
                </c:pt>
                <c:pt idx="108">
                  <c:v>5.05</c:v>
                </c:pt>
                <c:pt idx="109">
                  <c:v>4.92</c:v>
                </c:pt>
                <c:pt idx="110">
                  <c:v>4.9400000000000004</c:v>
                </c:pt>
                <c:pt idx="111">
                  <c:v>4.87</c:v>
                </c:pt>
                <c:pt idx="112">
                  <c:v>4.9000000000000004</c:v>
                </c:pt>
                <c:pt idx="113">
                  <c:v>5.13</c:v>
                </c:pt>
                <c:pt idx="114">
                  <c:v>5.34</c:v>
                </c:pt>
                <c:pt idx="115">
                  <c:v>5.37</c:v>
                </c:pt>
                <c:pt idx="116">
                  <c:v>5.38</c:v>
                </c:pt>
                <c:pt idx="117">
                  <c:v>5.32</c:v>
                </c:pt>
                <c:pt idx="118">
                  <c:v>5.22</c:v>
                </c:pt>
                <c:pt idx="119">
                  <c:v>5.21</c:v>
                </c:pt>
                <c:pt idx="120">
                  <c:v>5.13</c:v>
                </c:pt>
                <c:pt idx="121">
                  <c:v>5.1100000000000003</c:v>
                </c:pt>
                <c:pt idx="122">
                  <c:v>5.16</c:v>
                </c:pt>
                <c:pt idx="123">
                  <c:v>5.26</c:v>
                </c:pt>
                <c:pt idx="124">
                  <c:v>5.17</c:v>
                </c:pt>
                <c:pt idx="125">
                  <c:v>5.0999999999999996</c:v>
                </c:pt>
                <c:pt idx="126">
                  <c:v>5.0599999999999996</c:v>
                </c:pt>
                <c:pt idx="127">
                  <c:v>4.97</c:v>
                </c:pt>
                <c:pt idx="128">
                  <c:v>4.83</c:v>
                </c:pt>
                <c:pt idx="129">
                  <c:v>4.84</c:v>
                </c:pt>
                <c:pt idx="130">
                  <c:v>4.83</c:v>
                </c:pt>
                <c:pt idx="131">
                  <c:v>4.71</c:v>
                </c:pt>
                <c:pt idx="132">
                  <c:v>4.68</c:v>
                </c:pt>
                <c:pt idx="133">
                  <c:v>4.47</c:v>
                </c:pt>
                <c:pt idx="134">
                  <c:v>4.5199999999999996</c:v>
                </c:pt>
                <c:pt idx="135">
                  <c:v>4.3499999999999996</c:v>
                </c:pt>
                <c:pt idx="136">
                  <c:v>4.18</c:v>
                </c:pt>
                <c:pt idx="137">
                  <c:v>4.24</c:v>
                </c:pt>
                <c:pt idx="138">
                  <c:v>4.21</c:v>
                </c:pt>
                <c:pt idx="139">
                  <c:v>3.98</c:v>
                </c:pt>
                <c:pt idx="140">
                  <c:v>4</c:v>
                </c:pt>
                <c:pt idx="141">
                  <c:v>3.84</c:v>
                </c:pt>
                <c:pt idx="142">
                  <c:v>3.73</c:v>
                </c:pt>
                <c:pt idx="143">
                  <c:v>3.69</c:v>
                </c:pt>
                <c:pt idx="144">
                  <c:v>3.68</c:v>
                </c:pt>
                <c:pt idx="145">
                  <c:v>4.1100000000000003</c:v>
                </c:pt>
                <c:pt idx="146">
                  <c:v>4.21</c:v>
                </c:pt>
                <c:pt idx="147">
                  <c:v>4</c:v>
                </c:pt>
                <c:pt idx="148">
                  <c:v>4</c:v>
                </c:pt>
                <c:pt idx="149">
                  <c:v>3.94</c:v>
                </c:pt>
                <c:pt idx="150">
                  <c:v>4.08</c:v>
                </c:pt>
                <c:pt idx="151">
                  <c:v>4.1900000000000004</c:v>
                </c:pt>
                <c:pt idx="152">
                  <c:v>4.17</c:v>
                </c:pt>
                <c:pt idx="153">
                  <c:v>4.04</c:v>
                </c:pt>
                <c:pt idx="154">
                  <c:v>4.05</c:v>
                </c:pt>
                <c:pt idx="155">
                  <c:v>3.92</c:v>
                </c:pt>
                <c:pt idx="156">
                  <c:v>3.94</c:v>
                </c:pt>
                <c:pt idx="157">
                  <c:v>4.0999999999999996</c:v>
                </c:pt>
                <c:pt idx="158">
                  <c:v>4.0999999999999996</c:v>
                </c:pt>
                <c:pt idx="159">
                  <c:v>3.97</c:v>
                </c:pt>
                <c:pt idx="160">
                  <c:v>4.01</c:v>
                </c:pt>
                <c:pt idx="161">
                  <c:v>3.98</c:v>
                </c:pt>
                <c:pt idx="162">
                  <c:v>3.95</c:v>
                </c:pt>
                <c:pt idx="163">
                  <c:v>3.89</c:v>
                </c:pt>
                <c:pt idx="164">
                  <c:v>3.78</c:v>
                </c:pt>
                <c:pt idx="165">
                  <c:v>3.65</c:v>
                </c:pt>
                <c:pt idx="166">
                  <c:v>3.65</c:v>
                </c:pt>
                <c:pt idx="167">
                  <c:v>3.97</c:v>
                </c:pt>
                <c:pt idx="168">
                  <c:v>3.96</c:v>
                </c:pt>
                <c:pt idx="169">
                  <c:v>3.9</c:v>
                </c:pt>
                <c:pt idx="170">
                  <c:v>3.97</c:v>
                </c:pt>
                <c:pt idx="171">
                  <c:v>3.99</c:v>
                </c:pt>
                <c:pt idx="172">
                  <c:v>3.97</c:v>
                </c:pt>
                <c:pt idx="173">
                  <c:v>3.92</c:v>
                </c:pt>
                <c:pt idx="174">
                  <c:v>3.77</c:v>
                </c:pt>
                <c:pt idx="175">
                  <c:v>3.56</c:v>
                </c:pt>
                <c:pt idx="176">
                  <c:v>3.38</c:v>
                </c:pt>
                <c:pt idx="177">
                  <c:v>3.39</c:v>
                </c:pt>
                <c:pt idx="178">
                  <c:v>3.36</c:v>
                </c:pt>
                <c:pt idx="179">
                  <c:v>3.2</c:v>
                </c:pt>
                <c:pt idx="180">
                  <c:v>3.31</c:v>
                </c:pt>
                <c:pt idx="181">
                  <c:v>3.42</c:v>
                </c:pt>
                <c:pt idx="182">
                  <c:v>3.58</c:v>
                </c:pt>
                <c:pt idx="183">
                  <c:v>3.72</c:v>
                </c:pt>
                <c:pt idx="184">
                  <c:v>3.93</c:v>
                </c:pt>
                <c:pt idx="185">
                  <c:v>4.18</c:v>
                </c:pt>
                <c:pt idx="186">
                  <c:v>4.4000000000000004</c:v>
                </c:pt>
                <c:pt idx="187">
                  <c:v>4.34</c:v>
                </c:pt>
                <c:pt idx="188">
                  <c:v>4.49</c:v>
                </c:pt>
                <c:pt idx="189">
                  <c:v>4.47</c:v>
                </c:pt>
                <c:pt idx="190">
                  <c:v>4.49</c:v>
                </c:pt>
                <c:pt idx="191">
                  <c:v>4.5199999999999996</c:v>
                </c:pt>
                <c:pt idx="192">
                  <c:v>4.34</c:v>
                </c:pt>
                <c:pt idx="193">
                  <c:v>4.2300000000000004</c:v>
                </c:pt>
                <c:pt idx="194">
                  <c:v>4.16</c:v>
                </c:pt>
                <c:pt idx="195">
                  <c:v>4.05</c:v>
                </c:pt>
                <c:pt idx="196">
                  <c:v>4.26</c:v>
                </c:pt>
                <c:pt idx="197">
                  <c:v>4.42</c:v>
                </c:pt>
                <c:pt idx="198">
                  <c:v>4.33</c:v>
                </c:pt>
                <c:pt idx="199">
                  <c:v>4.3099999999999996</c:v>
                </c:pt>
                <c:pt idx="200">
                  <c:v>4.41</c:v>
                </c:pt>
                <c:pt idx="201">
                  <c:v>4.3600000000000003</c:v>
                </c:pt>
                <c:pt idx="202">
                  <c:v>4.18</c:v>
                </c:pt>
                <c:pt idx="203">
                  <c:v>4.25</c:v>
                </c:pt>
                <c:pt idx="204">
                  <c:v>4.3600000000000003</c:v>
                </c:pt>
                <c:pt idx="205">
                  <c:v>4.29</c:v>
                </c:pt>
                <c:pt idx="206">
                  <c:v>4.2</c:v>
                </c:pt>
                <c:pt idx="207">
                  <c:v>4.21</c:v>
                </c:pt>
                <c:pt idx="208">
                  <c:v>4.3</c:v>
                </c:pt>
                <c:pt idx="209">
                  <c:v>4.2699999999999996</c:v>
                </c:pt>
                <c:pt idx="210">
                  <c:v>4.04</c:v>
                </c:pt>
                <c:pt idx="211">
                  <c:v>4.05</c:v>
                </c:pt>
                <c:pt idx="212">
                  <c:v>4.17</c:v>
                </c:pt>
                <c:pt idx="213">
                  <c:v>4.16</c:v>
                </c:pt>
                <c:pt idx="214">
                  <c:v>4.08</c:v>
                </c:pt>
                <c:pt idx="215">
                  <c:v>4.0599999999999996</c:v>
                </c:pt>
                <c:pt idx="216">
                  <c:v>4.03</c:v>
                </c:pt>
                <c:pt idx="217">
                  <c:v>4</c:v>
                </c:pt>
                <c:pt idx="218">
                  <c:v>3.75</c:v>
                </c:pt>
                <c:pt idx="219">
                  <c:v>3.75</c:v>
                </c:pt>
                <c:pt idx="220">
                  <c:v>3.76</c:v>
                </c:pt>
                <c:pt idx="221">
                  <c:v>3.95</c:v>
                </c:pt>
                <c:pt idx="222">
                  <c:v>4.21</c:v>
                </c:pt>
                <c:pt idx="223">
                  <c:v>4.3600000000000003</c:v>
                </c:pt>
                <c:pt idx="224">
                  <c:v>4.43</c:v>
                </c:pt>
                <c:pt idx="225">
                  <c:v>4.49</c:v>
                </c:pt>
                <c:pt idx="226">
                  <c:v>4.62</c:v>
                </c:pt>
                <c:pt idx="227">
                  <c:v>4.8099999999999996</c:v>
                </c:pt>
                <c:pt idx="228">
                  <c:v>4.74</c:v>
                </c:pt>
                <c:pt idx="229">
                  <c:v>4.68</c:v>
                </c:pt>
                <c:pt idx="230">
                  <c:v>4.74</c:v>
                </c:pt>
                <c:pt idx="231">
                  <c:v>4.8</c:v>
                </c:pt>
                <c:pt idx="232">
                  <c:v>4.75</c:v>
                </c:pt>
                <c:pt idx="233">
                  <c:v>4.6900000000000004</c:v>
                </c:pt>
                <c:pt idx="234">
                  <c:v>4.63</c:v>
                </c:pt>
                <c:pt idx="235">
                  <c:v>4.49</c:v>
                </c:pt>
                <c:pt idx="236">
                  <c:v>4.47</c:v>
                </c:pt>
                <c:pt idx="237">
                  <c:v>4.46</c:v>
                </c:pt>
                <c:pt idx="238">
                  <c:v>4.5599999999999996</c:v>
                </c:pt>
                <c:pt idx="239">
                  <c:v>4.41</c:v>
                </c:pt>
                <c:pt idx="240">
                  <c:v>4.28</c:v>
                </c:pt>
                <c:pt idx="241">
                  <c:v>4.2300000000000004</c:v>
                </c:pt>
                <c:pt idx="242">
                  <c:v>4.25</c:v>
                </c:pt>
                <c:pt idx="243">
                  <c:v>4.1900000000000004</c:v>
                </c:pt>
                <c:pt idx="244">
                  <c:v>4.21</c:v>
                </c:pt>
                <c:pt idx="245">
                  <c:v>4.1399999999999997</c:v>
                </c:pt>
                <c:pt idx="246">
                  <c:v>4.04</c:v>
                </c:pt>
                <c:pt idx="247">
                  <c:v>4.0999999999999996</c:v>
                </c:pt>
                <c:pt idx="248">
                  <c:v>4.2</c:v>
                </c:pt>
                <c:pt idx="249">
                  <c:v>4.08</c:v>
                </c:pt>
                <c:pt idx="250">
                  <c:v>4.03</c:v>
                </c:pt>
                <c:pt idx="251">
                  <c:v>4.05</c:v>
                </c:pt>
                <c:pt idx="252">
                  <c:v>4.12</c:v>
                </c:pt>
                <c:pt idx="253">
                  <c:v>4.22</c:v>
                </c:pt>
                <c:pt idx="254">
                  <c:v>4.17</c:v>
                </c:pt>
                <c:pt idx="255">
                  <c:v>4.2</c:v>
                </c:pt>
                <c:pt idx="256">
                  <c:v>4.3499999999999996</c:v>
                </c:pt>
                <c:pt idx="257">
                  <c:v>4.1900000000000004</c:v>
                </c:pt>
                <c:pt idx="258">
                  <c:v>4.16</c:v>
                </c:pt>
                <c:pt idx="259">
                  <c:v>4.21</c:v>
                </c:pt>
                <c:pt idx="260">
                  <c:v>4.29</c:v>
                </c:pt>
                <c:pt idx="261">
                  <c:v>4.28</c:v>
                </c:pt>
                <c:pt idx="262">
                  <c:v>4.25</c:v>
                </c:pt>
                <c:pt idx="263">
                  <c:v>4.1900000000000004</c:v>
                </c:pt>
                <c:pt idx="264">
                  <c:v>4.1900000000000004</c:v>
                </c:pt>
                <c:pt idx="265">
                  <c:v>4.1399999999999997</c:v>
                </c:pt>
                <c:pt idx="266">
                  <c:v>4.0599999999999996</c:v>
                </c:pt>
                <c:pt idx="267">
                  <c:v>4.16</c:v>
                </c:pt>
                <c:pt idx="268">
                  <c:v>4.28</c:v>
                </c:pt>
                <c:pt idx="269">
                  <c:v>4.37</c:v>
                </c:pt>
                <c:pt idx="270">
                  <c:v>4.45</c:v>
                </c:pt>
                <c:pt idx="271">
                  <c:v>4.51</c:v>
                </c:pt>
                <c:pt idx="272">
                  <c:v>4.59</c:v>
                </c:pt>
                <c:pt idx="273">
                  <c:v>4.55</c:v>
                </c:pt>
                <c:pt idx="274">
                  <c:v>4.4800000000000004</c:v>
                </c:pt>
                <c:pt idx="275">
                  <c:v>4.37</c:v>
                </c:pt>
                <c:pt idx="276">
                  <c:v>4.26</c:v>
                </c:pt>
                <c:pt idx="277">
                  <c:v>4.24</c:v>
                </c:pt>
                <c:pt idx="278">
                  <c:v>4.22</c:v>
                </c:pt>
                <c:pt idx="279">
                  <c:v>4.21</c:v>
                </c:pt>
                <c:pt idx="280">
                  <c:v>4.1100000000000003</c:v>
                </c:pt>
                <c:pt idx="281">
                  <c:v>4.07</c:v>
                </c:pt>
                <c:pt idx="282">
                  <c:v>3.95</c:v>
                </c:pt>
                <c:pt idx="283">
                  <c:v>3.97</c:v>
                </c:pt>
                <c:pt idx="284">
                  <c:v>4.0999999999999996</c:v>
                </c:pt>
                <c:pt idx="285">
                  <c:v>4</c:v>
                </c:pt>
                <c:pt idx="286">
                  <c:v>3.97</c:v>
                </c:pt>
                <c:pt idx="287">
                  <c:v>4.09</c:v>
                </c:pt>
                <c:pt idx="288">
                  <c:v>4.16</c:v>
                </c:pt>
                <c:pt idx="289">
                  <c:v>4.22</c:v>
                </c:pt>
                <c:pt idx="290">
                  <c:v>4.25</c:v>
                </c:pt>
                <c:pt idx="291">
                  <c:v>4.34</c:v>
                </c:pt>
                <c:pt idx="292">
                  <c:v>4.3600000000000003</c:v>
                </c:pt>
                <c:pt idx="293">
                  <c:v>4.24</c:v>
                </c:pt>
                <c:pt idx="294">
                  <c:v>4.2</c:v>
                </c:pt>
                <c:pt idx="295">
                  <c:v>4.09</c:v>
                </c:pt>
                <c:pt idx="296">
                  <c:v>4.13</c:v>
                </c:pt>
                <c:pt idx="297">
                  <c:v>4.1900000000000004</c:v>
                </c:pt>
                <c:pt idx="298">
                  <c:v>4.2300000000000004</c:v>
                </c:pt>
                <c:pt idx="299">
                  <c:v>4.3</c:v>
                </c:pt>
                <c:pt idx="300">
                  <c:v>4.37</c:v>
                </c:pt>
                <c:pt idx="301">
                  <c:v>4.45</c:v>
                </c:pt>
                <c:pt idx="302">
                  <c:v>4.46</c:v>
                </c:pt>
                <c:pt idx="303">
                  <c:v>4.55</c:v>
                </c:pt>
                <c:pt idx="304">
                  <c:v>4.6100000000000003</c:v>
                </c:pt>
                <c:pt idx="305">
                  <c:v>4.5999999999999996</c:v>
                </c:pt>
                <c:pt idx="306">
                  <c:v>4.5199999999999996</c:v>
                </c:pt>
                <c:pt idx="307">
                  <c:v>4.45</c:v>
                </c:pt>
                <c:pt idx="308">
                  <c:v>4.4800000000000004</c:v>
                </c:pt>
                <c:pt idx="309">
                  <c:v>4.5199999999999996</c:v>
                </c:pt>
                <c:pt idx="310">
                  <c:v>4.49</c:v>
                </c:pt>
                <c:pt idx="311">
                  <c:v>4.45</c:v>
                </c:pt>
                <c:pt idx="312">
                  <c:v>4.37</c:v>
                </c:pt>
                <c:pt idx="313">
                  <c:v>4.37</c:v>
                </c:pt>
                <c:pt idx="314">
                  <c:v>4.41</c:v>
                </c:pt>
                <c:pt idx="315">
                  <c:v>4.3600000000000003</c:v>
                </c:pt>
                <c:pt idx="316">
                  <c:v>4.46</c:v>
                </c:pt>
                <c:pt idx="317">
                  <c:v>4.55</c:v>
                </c:pt>
                <c:pt idx="318">
                  <c:v>4.5599999999999996</c:v>
                </c:pt>
                <c:pt idx="319">
                  <c:v>4.59</c:v>
                </c:pt>
                <c:pt idx="320">
                  <c:v>4.5599999999999996</c:v>
                </c:pt>
                <c:pt idx="321">
                  <c:v>4.6100000000000003</c:v>
                </c:pt>
                <c:pt idx="322">
                  <c:v>4.74</c:v>
                </c:pt>
                <c:pt idx="323">
                  <c:v>4.71</c:v>
                </c:pt>
                <c:pt idx="324">
                  <c:v>4.6900000000000004</c:v>
                </c:pt>
                <c:pt idx="325">
                  <c:v>4.8</c:v>
                </c:pt>
                <c:pt idx="326">
                  <c:v>4.8899999999999997</c:v>
                </c:pt>
                <c:pt idx="327">
                  <c:v>4.9800000000000004</c:v>
                </c:pt>
                <c:pt idx="328">
                  <c:v>5.0199999999999996</c:v>
                </c:pt>
                <c:pt idx="329">
                  <c:v>5.07</c:v>
                </c:pt>
                <c:pt idx="330">
                  <c:v>5.14</c:v>
                </c:pt>
                <c:pt idx="331">
                  <c:v>5.14</c:v>
                </c:pt>
                <c:pt idx="332">
                  <c:v>5.1100000000000003</c:v>
                </c:pt>
                <c:pt idx="333">
                  <c:v>5.05</c:v>
                </c:pt>
                <c:pt idx="334">
                  <c:v>5.08</c:v>
                </c:pt>
                <c:pt idx="335">
                  <c:v>5.01</c:v>
                </c:pt>
                <c:pt idx="336">
                  <c:v>5.05</c:v>
                </c:pt>
                <c:pt idx="337">
                  <c:v>5.18</c:v>
                </c:pt>
                <c:pt idx="338">
                  <c:v>5.22</c:v>
                </c:pt>
                <c:pt idx="339">
                  <c:v>5.18</c:v>
                </c:pt>
                <c:pt idx="340">
                  <c:v>5.0999999999999996</c:v>
                </c:pt>
                <c:pt idx="341">
                  <c:v>5.07</c:v>
                </c:pt>
                <c:pt idx="342">
                  <c:v>5.05</c:v>
                </c:pt>
                <c:pt idx="343">
                  <c:v>4.96</c:v>
                </c:pt>
                <c:pt idx="344">
                  <c:v>4.9400000000000004</c:v>
                </c:pt>
                <c:pt idx="345">
                  <c:v>4.9000000000000004</c:v>
                </c:pt>
                <c:pt idx="346">
                  <c:v>4.8099999999999996</c:v>
                </c:pt>
                <c:pt idx="347">
                  <c:v>4.76</c:v>
                </c:pt>
                <c:pt idx="348">
                  <c:v>4.79</c:v>
                </c:pt>
                <c:pt idx="349">
                  <c:v>4.79</c:v>
                </c:pt>
                <c:pt idx="350">
                  <c:v>4.71</c:v>
                </c:pt>
                <c:pt idx="351">
                  <c:v>4.5999999999999996</c:v>
                </c:pt>
                <c:pt idx="352">
                  <c:v>4.62</c:v>
                </c:pt>
                <c:pt idx="353">
                  <c:v>4.78</c:v>
                </c:pt>
                <c:pt idx="354">
                  <c:v>4.78</c:v>
                </c:pt>
                <c:pt idx="355">
                  <c:v>4.7699999999999996</c:v>
                </c:pt>
                <c:pt idx="356">
                  <c:v>4.6399999999999997</c:v>
                </c:pt>
                <c:pt idx="357">
                  <c:v>4.6399999999999997</c:v>
                </c:pt>
                <c:pt idx="358">
                  <c:v>4.6100000000000003</c:v>
                </c:pt>
                <c:pt idx="359">
                  <c:v>4.58</c:v>
                </c:pt>
                <c:pt idx="360">
                  <c:v>4.49</c:v>
                </c:pt>
                <c:pt idx="361">
                  <c:v>4.4800000000000004</c:v>
                </c:pt>
                <c:pt idx="362">
                  <c:v>4.5599999999999996</c:v>
                </c:pt>
                <c:pt idx="363">
                  <c:v>4.5999999999999996</c:v>
                </c:pt>
                <c:pt idx="364">
                  <c:v>4.67</c:v>
                </c:pt>
                <c:pt idx="365">
                  <c:v>4.66</c:v>
                </c:pt>
                <c:pt idx="366">
                  <c:v>4.7</c:v>
                </c:pt>
                <c:pt idx="367">
                  <c:v>4.7699999999999996</c:v>
                </c:pt>
                <c:pt idx="368">
                  <c:v>4.83</c:v>
                </c:pt>
                <c:pt idx="369">
                  <c:v>4.8600000000000003</c:v>
                </c:pt>
                <c:pt idx="370">
                  <c:v>4.7699999999999996</c:v>
                </c:pt>
                <c:pt idx="371">
                  <c:v>4.75</c:v>
                </c:pt>
                <c:pt idx="372">
                  <c:v>4.7</c:v>
                </c:pt>
                <c:pt idx="373">
                  <c:v>4.55</c:v>
                </c:pt>
                <c:pt idx="374">
                  <c:v>4.53</c:v>
                </c:pt>
                <c:pt idx="375">
                  <c:v>4.54</c:v>
                </c:pt>
                <c:pt idx="376">
                  <c:v>4.58</c:v>
                </c:pt>
                <c:pt idx="377">
                  <c:v>4.63</c:v>
                </c:pt>
                <c:pt idx="378">
                  <c:v>4.68</c:v>
                </c:pt>
                <c:pt idx="379">
                  <c:v>4.74</c:v>
                </c:pt>
                <c:pt idx="380">
                  <c:v>4.6900000000000004</c:v>
                </c:pt>
                <c:pt idx="381">
                  <c:v>4.67</c:v>
                </c:pt>
                <c:pt idx="382">
                  <c:v>4.6500000000000004</c:v>
                </c:pt>
                <c:pt idx="383">
                  <c:v>4.6500000000000004</c:v>
                </c:pt>
                <c:pt idx="384">
                  <c:v>4.74</c:v>
                </c:pt>
                <c:pt idx="385">
                  <c:v>4.84</c:v>
                </c:pt>
                <c:pt idx="386">
                  <c:v>4.9000000000000004</c:v>
                </c:pt>
                <c:pt idx="387">
                  <c:v>5.0199999999999996</c:v>
                </c:pt>
                <c:pt idx="388">
                  <c:v>5.2</c:v>
                </c:pt>
                <c:pt idx="389">
                  <c:v>5.14</c:v>
                </c:pt>
                <c:pt idx="390">
                  <c:v>5.09</c:v>
                </c:pt>
                <c:pt idx="391">
                  <c:v>5.0999999999999996</c:v>
                </c:pt>
                <c:pt idx="392">
                  <c:v>5.0999999999999996</c:v>
                </c:pt>
                <c:pt idx="393">
                  <c:v>5.03</c:v>
                </c:pt>
                <c:pt idx="394">
                  <c:v>4.88</c:v>
                </c:pt>
                <c:pt idx="395">
                  <c:v>4.7699999999999996</c:v>
                </c:pt>
                <c:pt idx="396">
                  <c:v>4.79</c:v>
                </c:pt>
                <c:pt idx="397">
                  <c:v>4.7</c:v>
                </c:pt>
                <c:pt idx="398">
                  <c:v>4.62</c:v>
                </c:pt>
                <c:pt idx="399">
                  <c:v>4.55</c:v>
                </c:pt>
                <c:pt idx="400">
                  <c:v>4.4800000000000004</c:v>
                </c:pt>
                <c:pt idx="401">
                  <c:v>4.42</c:v>
                </c:pt>
                <c:pt idx="402">
                  <c:v>4.57</c:v>
                </c:pt>
                <c:pt idx="403">
                  <c:v>4.6100000000000003</c:v>
                </c:pt>
                <c:pt idx="404">
                  <c:v>4.57</c:v>
                </c:pt>
                <c:pt idx="405">
                  <c:v>4.67</c:v>
                </c:pt>
                <c:pt idx="406">
                  <c:v>4.57</c:v>
                </c:pt>
                <c:pt idx="407">
                  <c:v>4.3899999999999997</c:v>
                </c:pt>
                <c:pt idx="408">
                  <c:v>4.3899999999999997</c:v>
                </c:pt>
                <c:pt idx="409">
                  <c:v>4.32</c:v>
                </c:pt>
                <c:pt idx="410">
                  <c:v>4.22</c:v>
                </c:pt>
                <c:pt idx="411">
                  <c:v>4.04</c:v>
                </c:pt>
                <c:pt idx="412">
                  <c:v>3.94</c:v>
                </c:pt>
                <c:pt idx="413">
                  <c:v>3.97</c:v>
                </c:pt>
                <c:pt idx="414">
                  <c:v>4.12</c:v>
                </c:pt>
                <c:pt idx="415">
                  <c:v>4.12</c:v>
                </c:pt>
                <c:pt idx="416">
                  <c:v>4.21</c:v>
                </c:pt>
                <c:pt idx="417">
                  <c:v>3.94</c:v>
                </c:pt>
                <c:pt idx="418">
                  <c:v>3.85</c:v>
                </c:pt>
                <c:pt idx="419">
                  <c:v>3.72</c:v>
                </c:pt>
                <c:pt idx="420">
                  <c:v>3.58</c:v>
                </c:pt>
                <c:pt idx="421">
                  <c:v>3.67</c:v>
                </c:pt>
                <c:pt idx="422">
                  <c:v>3.66</c:v>
                </c:pt>
                <c:pt idx="423">
                  <c:v>3.72</c:v>
                </c:pt>
                <c:pt idx="424">
                  <c:v>3.85</c:v>
                </c:pt>
                <c:pt idx="425">
                  <c:v>3.78</c:v>
                </c:pt>
                <c:pt idx="426">
                  <c:v>3.61</c:v>
                </c:pt>
                <c:pt idx="427">
                  <c:v>3.51</c:v>
                </c:pt>
                <c:pt idx="428">
                  <c:v>3.39</c:v>
                </c:pt>
                <c:pt idx="429">
                  <c:v>3.52</c:v>
                </c:pt>
                <c:pt idx="430">
                  <c:v>3.55</c:v>
                </c:pt>
                <c:pt idx="431">
                  <c:v>3.54</c:v>
                </c:pt>
                <c:pt idx="432">
                  <c:v>3.67</c:v>
                </c:pt>
                <c:pt idx="433">
                  <c:v>3.81</c:v>
                </c:pt>
                <c:pt idx="434">
                  <c:v>3.83</c:v>
                </c:pt>
                <c:pt idx="435">
                  <c:v>3.85</c:v>
                </c:pt>
                <c:pt idx="436">
                  <c:v>3.86</c:v>
                </c:pt>
                <c:pt idx="437">
                  <c:v>3.84</c:v>
                </c:pt>
                <c:pt idx="438">
                  <c:v>4.03</c:v>
                </c:pt>
                <c:pt idx="439">
                  <c:v>3.98</c:v>
                </c:pt>
                <c:pt idx="440">
                  <c:v>4.1500000000000004</c:v>
                </c:pt>
                <c:pt idx="441">
                  <c:v>4.2</c:v>
                </c:pt>
                <c:pt idx="442">
                  <c:v>4.09</c:v>
                </c:pt>
                <c:pt idx="443">
                  <c:v>4</c:v>
                </c:pt>
                <c:pt idx="444">
                  <c:v>3.9</c:v>
                </c:pt>
                <c:pt idx="445">
                  <c:v>3.98</c:v>
                </c:pt>
                <c:pt idx="446">
                  <c:v>4.1100000000000003</c:v>
                </c:pt>
                <c:pt idx="447">
                  <c:v>4.04</c:v>
                </c:pt>
                <c:pt idx="448">
                  <c:v>3.99</c:v>
                </c:pt>
                <c:pt idx="449">
                  <c:v>3.91</c:v>
                </c:pt>
                <c:pt idx="450">
                  <c:v>3.83</c:v>
                </c:pt>
                <c:pt idx="451">
                  <c:v>3.79</c:v>
                </c:pt>
                <c:pt idx="452">
                  <c:v>3.69</c:v>
                </c:pt>
                <c:pt idx="453">
                  <c:v>3.66</c:v>
                </c:pt>
                <c:pt idx="454">
                  <c:v>3.54</c:v>
                </c:pt>
                <c:pt idx="455">
                  <c:v>3.84</c:v>
                </c:pt>
                <c:pt idx="456">
                  <c:v>3.7</c:v>
                </c:pt>
                <c:pt idx="457">
                  <c:v>3.69</c:v>
                </c:pt>
                <c:pt idx="458">
                  <c:v>4.0199999999999996</c:v>
                </c:pt>
                <c:pt idx="459">
                  <c:v>3.74</c:v>
                </c:pt>
                <c:pt idx="460">
                  <c:v>3.92</c:v>
                </c:pt>
                <c:pt idx="461">
                  <c:v>3.82</c:v>
                </c:pt>
                <c:pt idx="462">
                  <c:v>3.78</c:v>
                </c:pt>
                <c:pt idx="463">
                  <c:v>3.38</c:v>
                </c:pt>
                <c:pt idx="464">
                  <c:v>3.1</c:v>
                </c:pt>
                <c:pt idx="465">
                  <c:v>2.66</c:v>
                </c:pt>
                <c:pt idx="466">
                  <c:v>2.67</c:v>
                </c:pt>
                <c:pt idx="467">
                  <c:v>2.2599999999999998</c:v>
                </c:pt>
                <c:pt idx="468">
                  <c:v>2.1800000000000002</c:v>
                </c:pt>
                <c:pt idx="469">
                  <c:v>2.2400000000000002</c:v>
                </c:pt>
                <c:pt idx="470">
                  <c:v>2.48</c:v>
                </c:pt>
                <c:pt idx="471">
                  <c:v>2.2999999999999998</c:v>
                </c:pt>
                <c:pt idx="472">
                  <c:v>2.56</c:v>
                </c:pt>
                <c:pt idx="473">
                  <c:v>2.75</c:v>
                </c:pt>
                <c:pt idx="474">
                  <c:v>2.92</c:v>
                </c:pt>
                <c:pt idx="475">
                  <c:v>2.88</c:v>
                </c:pt>
                <c:pt idx="476">
                  <c:v>2.75</c:v>
                </c:pt>
                <c:pt idx="477">
                  <c:v>2.91</c:v>
                </c:pt>
                <c:pt idx="478">
                  <c:v>2.9</c:v>
                </c:pt>
                <c:pt idx="479">
                  <c:v>2.92</c:v>
                </c:pt>
                <c:pt idx="480">
                  <c:v>2.75</c:v>
                </c:pt>
                <c:pt idx="481">
                  <c:v>2.74</c:v>
                </c:pt>
                <c:pt idx="482">
                  <c:v>2.76</c:v>
                </c:pt>
                <c:pt idx="483">
                  <c:v>2.93</c:v>
                </c:pt>
                <c:pt idx="484">
                  <c:v>2.87</c:v>
                </c:pt>
                <c:pt idx="485">
                  <c:v>2.96</c:v>
                </c:pt>
                <c:pt idx="486">
                  <c:v>3.1</c:v>
                </c:pt>
                <c:pt idx="487">
                  <c:v>3.23</c:v>
                </c:pt>
                <c:pt idx="488">
                  <c:v>3.14</c:v>
                </c:pt>
                <c:pt idx="489">
                  <c:v>3.29</c:v>
                </c:pt>
                <c:pt idx="490">
                  <c:v>3.59</c:v>
                </c:pt>
                <c:pt idx="491">
                  <c:v>3.7</c:v>
                </c:pt>
                <c:pt idx="492">
                  <c:v>3.89</c:v>
                </c:pt>
                <c:pt idx="493">
                  <c:v>3.75</c:v>
                </c:pt>
                <c:pt idx="494">
                  <c:v>3.63</c:v>
                </c:pt>
                <c:pt idx="495">
                  <c:v>3.53</c:v>
                </c:pt>
                <c:pt idx="496">
                  <c:v>3.42</c:v>
                </c:pt>
                <c:pt idx="497">
                  <c:v>3.55</c:v>
                </c:pt>
                <c:pt idx="498">
                  <c:v>3.62</c:v>
                </c:pt>
                <c:pt idx="499">
                  <c:v>3.67</c:v>
                </c:pt>
                <c:pt idx="500">
                  <c:v>3.77</c:v>
                </c:pt>
                <c:pt idx="501">
                  <c:v>3.67</c:v>
                </c:pt>
                <c:pt idx="502">
                  <c:v>3.48</c:v>
                </c:pt>
                <c:pt idx="503">
                  <c:v>3.46</c:v>
                </c:pt>
                <c:pt idx="504">
                  <c:v>3.37</c:v>
                </c:pt>
                <c:pt idx="505">
                  <c:v>3.41</c:v>
                </c:pt>
                <c:pt idx="506">
                  <c:v>3.46</c:v>
                </c:pt>
                <c:pt idx="507">
                  <c:v>3.43</c:v>
                </c:pt>
                <c:pt idx="508">
                  <c:v>3.28</c:v>
                </c:pt>
                <c:pt idx="509">
                  <c:v>3.28</c:v>
                </c:pt>
                <c:pt idx="510">
                  <c:v>3.43</c:v>
                </c:pt>
                <c:pt idx="511">
                  <c:v>3.43</c:v>
                </c:pt>
                <c:pt idx="512">
                  <c:v>3.49</c:v>
                </c:pt>
                <c:pt idx="513">
                  <c:v>3.53</c:v>
                </c:pt>
                <c:pt idx="514">
                  <c:v>3.48</c:v>
                </c:pt>
                <c:pt idx="515">
                  <c:v>3.35</c:v>
                </c:pt>
                <c:pt idx="516">
                  <c:v>3.3</c:v>
                </c:pt>
                <c:pt idx="517">
                  <c:v>3.34</c:v>
                </c:pt>
                <c:pt idx="518">
                  <c:v>3.47</c:v>
                </c:pt>
                <c:pt idx="519">
                  <c:v>3.56</c:v>
                </c:pt>
                <c:pt idx="520">
                  <c:v>3.76</c:v>
                </c:pt>
                <c:pt idx="521">
                  <c:v>3.83</c:v>
                </c:pt>
                <c:pt idx="522">
                  <c:v>3.83</c:v>
                </c:pt>
                <c:pt idx="523">
                  <c:v>3.77</c:v>
                </c:pt>
                <c:pt idx="524">
                  <c:v>3.66</c:v>
                </c:pt>
                <c:pt idx="525">
                  <c:v>3.66</c:v>
                </c:pt>
                <c:pt idx="526">
                  <c:v>3.66</c:v>
                </c:pt>
                <c:pt idx="527">
                  <c:v>3.69</c:v>
                </c:pt>
                <c:pt idx="528">
                  <c:v>3.74</c:v>
                </c:pt>
                <c:pt idx="529">
                  <c:v>3.69</c:v>
                </c:pt>
                <c:pt idx="530">
                  <c:v>3.63</c:v>
                </c:pt>
                <c:pt idx="531">
                  <c:v>3.72</c:v>
                </c:pt>
                <c:pt idx="532">
                  <c:v>3.68</c:v>
                </c:pt>
                <c:pt idx="533">
                  <c:v>3.79</c:v>
                </c:pt>
                <c:pt idx="534">
                  <c:v>3.89</c:v>
                </c:pt>
                <c:pt idx="535">
                  <c:v>3.94</c:v>
                </c:pt>
                <c:pt idx="536">
                  <c:v>3.85</c:v>
                </c:pt>
                <c:pt idx="537">
                  <c:v>3.81</c:v>
                </c:pt>
                <c:pt idx="538">
                  <c:v>3.76</c:v>
                </c:pt>
                <c:pt idx="539">
                  <c:v>3.56</c:v>
                </c:pt>
                <c:pt idx="540">
                  <c:v>3.54</c:v>
                </c:pt>
                <c:pt idx="541">
                  <c:v>3.33</c:v>
                </c:pt>
                <c:pt idx="542">
                  <c:v>3.25</c:v>
                </c:pt>
                <c:pt idx="543">
                  <c:v>3.31</c:v>
                </c:pt>
                <c:pt idx="544">
                  <c:v>3.22</c:v>
                </c:pt>
                <c:pt idx="545">
                  <c:v>3.26</c:v>
                </c:pt>
                <c:pt idx="546">
                  <c:v>3.17</c:v>
                </c:pt>
                <c:pt idx="547">
                  <c:v>2.99</c:v>
                </c:pt>
                <c:pt idx="548">
                  <c:v>3.02</c:v>
                </c:pt>
                <c:pt idx="549">
                  <c:v>3.05</c:v>
                </c:pt>
                <c:pt idx="550">
                  <c:v>2.97</c:v>
                </c:pt>
                <c:pt idx="551">
                  <c:v>3.02</c:v>
                </c:pt>
                <c:pt idx="552">
                  <c:v>2.94</c:v>
                </c:pt>
                <c:pt idx="553">
                  <c:v>2.76</c:v>
                </c:pt>
                <c:pt idx="554">
                  <c:v>2.61</c:v>
                </c:pt>
                <c:pt idx="555">
                  <c:v>2.56</c:v>
                </c:pt>
                <c:pt idx="556">
                  <c:v>2.59</c:v>
                </c:pt>
                <c:pt idx="557">
                  <c:v>2.71</c:v>
                </c:pt>
                <c:pt idx="558">
                  <c:v>2.74</c:v>
                </c:pt>
                <c:pt idx="559">
                  <c:v>2.61</c:v>
                </c:pt>
                <c:pt idx="560">
                  <c:v>2.52</c:v>
                </c:pt>
                <c:pt idx="561">
                  <c:v>2.4500000000000002</c:v>
                </c:pt>
                <c:pt idx="562">
                  <c:v>2.5</c:v>
                </c:pt>
                <c:pt idx="563">
                  <c:v>2.54</c:v>
                </c:pt>
                <c:pt idx="564">
                  <c:v>2.67</c:v>
                </c:pt>
                <c:pt idx="565">
                  <c:v>2.61</c:v>
                </c:pt>
                <c:pt idx="566">
                  <c:v>2.68</c:v>
                </c:pt>
                <c:pt idx="567">
                  <c:v>2.89</c:v>
                </c:pt>
                <c:pt idx="568">
                  <c:v>2.84</c:v>
                </c:pt>
                <c:pt idx="569">
                  <c:v>2.93</c:v>
                </c:pt>
                <c:pt idx="570">
                  <c:v>3.18</c:v>
                </c:pt>
                <c:pt idx="571">
                  <c:v>3.42</c:v>
                </c:pt>
                <c:pt idx="572">
                  <c:v>3.37</c:v>
                </c:pt>
                <c:pt idx="573">
                  <c:v>3.38</c:v>
                </c:pt>
                <c:pt idx="574">
                  <c:v>3.4</c:v>
                </c:pt>
                <c:pt idx="575">
                  <c:v>3.36</c:v>
                </c:pt>
                <c:pt idx="576">
                  <c:v>3.42</c:v>
                </c:pt>
                <c:pt idx="577">
                  <c:v>3.4</c:v>
                </c:pt>
                <c:pt idx="578">
                  <c:v>3.54</c:v>
                </c:pt>
                <c:pt idx="579">
                  <c:v>3.68</c:v>
                </c:pt>
                <c:pt idx="580">
                  <c:v>3.6</c:v>
                </c:pt>
                <c:pt idx="581">
                  <c:v>3.46</c:v>
                </c:pt>
                <c:pt idx="582">
                  <c:v>3.47</c:v>
                </c:pt>
                <c:pt idx="583">
                  <c:v>3.46</c:v>
                </c:pt>
                <c:pt idx="584">
                  <c:v>3.29</c:v>
                </c:pt>
                <c:pt idx="585">
                  <c:v>3.38</c:v>
                </c:pt>
                <c:pt idx="586">
                  <c:v>3.47</c:v>
                </c:pt>
                <c:pt idx="587">
                  <c:v>3.54</c:v>
                </c:pt>
                <c:pt idx="588">
                  <c:v>3.51</c:v>
                </c:pt>
                <c:pt idx="589">
                  <c:v>3.41</c:v>
                </c:pt>
                <c:pt idx="590">
                  <c:v>3.36</c:v>
                </c:pt>
                <c:pt idx="591">
                  <c:v>3.24</c:v>
                </c:pt>
                <c:pt idx="592">
                  <c:v>3.2</c:v>
                </c:pt>
                <c:pt idx="593">
                  <c:v>3.15</c:v>
                </c:pt>
                <c:pt idx="594">
                  <c:v>3.1</c:v>
                </c:pt>
                <c:pt idx="595">
                  <c:v>3.01</c:v>
                </c:pt>
                <c:pt idx="596">
                  <c:v>3</c:v>
                </c:pt>
                <c:pt idx="597">
                  <c:v>2.99</c:v>
                </c:pt>
                <c:pt idx="598">
                  <c:v>2.96</c:v>
                </c:pt>
                <c:pt idx="599">
                  <c:v>3.11</c:v>
                </c:pt>
                <c:pt idx="600">
                  <c:v>3.12</c:v>
                </c:pt>
                <c:pt idx="601">
                  <c:v>2.94</c:v>
                </c:pt>
                <c:pt idx="602">
                  <c:v>2.97</c:v>
                </c:pt>
                <c:pt idx="603">
                  <c:v>2.97</c:v>
                </c:pt>
                <c:pt idx="604">
                  <c:v>2.62</c:v>
                </c:pt>
                <c:pt idx="605">
                  <c:v>2.27</c:v>
                </c:pt>
                <c:pt idx="606">
                  <c:v>2.17</c:v>
                </c:pt>
                <c:pt idx="607">
                  <c:v>2.19</c:v>
                </c:pt>
                <c:pt idx="608">
                  <c:v>2.17</c:v>
                </c:pt>
                <c:pt idx="609">
                  <c:v>1.99</c:v>
                </c:pt>
                <c:pt idx="610">
                  <c:v>2.0299999999999998</c:v>
                </c:pt>
                <c:pt idx="611">
                  <c:v>1.87</c:v>
                </c:pt>
                <c:pt idx="612">
                  <c:v>1.97</c:v>
                </c:pt>
                <c:pt idx="613">
                  <c:v>1.93</c:v>
                </c:pt>
                <c:pt idx="614">
                  <c:v>2.2200000000000002</c:v>
                </c:pt>
                <c:pt idx="615">
                  <c:v>2.2000000000000002</c:v>
                </c:pt>
                <c:pt idx="616">
                  <c:v>2.2799999999999998</c:v>
                </c:pt>
                <c:pt idx="617">
                  <c:v>2.0699999999999998</c:v>
                </c:pt>
                <c:pt idx="618">
                  <c:v>2.0499999999999998</c:v>
                </c:pt>
                <c:pt idx="619">
                  <c:v>2.02</c:v>
                </c:pt>
                <c:pt idx="620">
                  <c:v>1.94</c:v>
                </c:pt>
                <c:pt idx="621">
                  <c:v>2.04</c:v>
                </c:pt>
                <c:pt idx="622">
                  <c:v>2.04</c:v>
                </c:pt>
                <c:pt idx="623">
                  <c:v>1.94</c:v>
                </c:pt>
                <c:pt idx="624">
                  <c:v>1.95</c:v>
                </c:pt>
                <c:pt idx="625">
                  <c:v>1.94</c:v>
                </c:pt>
                <c:pt idx="626">
                  <c:v>1.99</c:v>
                </c:pt>
                <c:pt idx="627">
                  <c:v>1.95</c:v>
                </c:pt>
                <c:pt idx="628">
                  <c:v>1.96</c:v>
                </c:pt>
                <c:pt idx="629">
                  <c:v>2.0099999999999998</c:v>
                </c:pt>
                <c:pt idx="630">
                  <c:v>1.88</c:v>
                </c:pt>
                <c:pt idx="631">
                  <c:v>1.99</c:v>
                </c:pt>
                <c:pt idx="632">
                  <c:v>1.97</c:v>
                </c:pt>
                <c:pt idx="633">
                  <c:v>2.0099999999999998</c:v>
                </c:pt>
                <c:pt idx="634">
                  <c:v>1.97</c:v>
                </c:pt>
                <c:pt idx="635">
                  <c:v>2</c:v>
                </c:pt>
                <c:pt idx="636">
                  <c:v>2.21</c:v>
                </c:pt>
                <c:pt idx="637">
                  <c:v>2.3199999999999998</c:v>
                </c:pt>
                <c:pt idx="638">
                  <c:v>2.2200000000000002</c:v>
                </c:pt>
                <c:pt idx="639">
                  <c:v>2.21</c:v>
                </c:pt>
                <c:pt idx="640">
                  <c:v>2.04</c:v>
                </c:pt>
                <c:pt idx="641">
                  <c:v>2</c:v>
                </c:pt>
                <c:pt idx="642">
                  <c:v>1.98</c:v>
                </c:pt>
                <c:pt idx="643">
                  <c:v>1.95</c:v>
                </c:pt>
                <c:pt idx="644">
                  <c:v>1.88</c:v>
                </c:pt>
                <c:pt idx="645">
                  <c:v>1.74</c:v>
                </c:pt>
                <c:pt idx="646">
                  <c:v>1.76</c:v>
                </c:pt>
                <c:pt idx="647">
                  <c:v>1.61</c:v>
                </c:pt>
                <c:pt idx="648">
                  <c:v>1.61</c:v>
                </c:pt>
                <c:pt idx="649">
                  <c:v>1.62</c:v>
                </c:pt>
                <c:pt idx="650">
                  <c:v>1.64</c:v>
                </c:pt>
                <c:pt idx="651">
                  <c:v>1.64</c:v>
                </c:pt>
                <c:pt idx="652">
                  <c:v>1.61</c:v>
                </c:pt>
                <c:pt idx="653">
                  <c:v>1.52</c:v>
                </c:pt>
                <c:pt idx="654">
                  <c:v>1.52</c:v>
                </c:pt>
                <c:pt idx="655">
                  <c:v>1.47</c:v>
                </c:pt>
                <c:pt idx="656">
                  <c:v>1.54</c:v>
                </c:pt>
                <c:pt idx="657">
                  <c:v>1.65</c:v>
                </c:pt>
                <c:pt idx="658">
                  <c:v>1.76</c:v>
                </c:pt>
                <c:pt idx="659">
                  <c:v>1.74</c:v>
                </c:pt>
                <c:pt idx="660">
                  <c:v>1.63</c:v>
                </c:pt>
                <c:pt idx="661">
                  <c:v>1.64</c:v>
                </c:pt>
                <c:pt idx="662">
                  <c:v>1.76</c:v>
                </c:pt>
                <c:pt idx="663">
                  <c:v>1.81</c:v>
                </c:pt>
                <c:pt idx="664">
                  <c:v>1.68</c:v>
                </c:pt>
                <c:pt idx="665">
                  <c:v>1.67</c:v>
                </c:pt>
                <c:pt idx="666">
                  <c:v>1.71</c:v>
                </c:pt>
                <c:pt idx="667">
                  <c:v>1.79</c:v>
                </c:pt>
                <c:pt idx="668">
                  <c:v>1.81</c:v>
                </c:pt>
                <c:pt idx="669">
                  <c:v>1.74</c:v>
                </c:pt>
                <c:pt idx="670">
                  <c:v>1.68</c:v>
                </c:pt>
                <c:pt idx="671">
                  <c:v>1.59</c:v>
                </c:pt>
                <c:pt idx="672">
                  <c:v>1.67</c:v>
                </c:pt>
                <c:pt idx="673">
                  <c:v>1.63</c:v>
                </c:pt>
                <c:pt idx="674">
                  <c:v>1.62</c:v>
                </c:pt>
                <c:pt idx="675">
                  <c:v>1.69</c:v>
                </c:pt>
                <c:pt idx="676">
                  <c:v>1.8</c:v>
                </c:pt>
                <c:pt idx="677">
                  <c:v>1.76</c:v>
                </c:pt>
                <c:pt idx="678">
                  <c:v>1.87</c:v>
                </c:pt>
                <c:pt idx="679">
                  <c:v>1.9</c:v>
                </c:pt>
                <c:pt idx="680">
                  <c:v>1.87</c:v>
                </c:pt>
                <c:pt idx="681">
                  <c:v>1.9</c:v>
                </c:pt>
                <c:pt idx="682">
                  <c:v>2.02</c:v>
                </c:pt>
                <c:pt idx="683">
                  <c:v>2</c:v>
                </c:pt>
                <c:pt idx="684">
                  <c:v>2.0099999999999998</c:v>
                </c:pt>
                <c:pt idx="685">
                  <c:v>2</c:v>
                </c:pt>
                <c:pt idx="686">
                  <c:v>1.88</c:v>
                </c:pt>
                <c:pt idx="687">
                  <c:v>1.96</c:v>
                </c:pt>
                <c:pt idx="688">
                  <c:v>2.04</c:v>
                </c:pt>
                <c:pt idx="689">
                  <c:v>1.94</c:v>
                </c:pt>
                <c:pt idx="690">
                  <c:v>1.9</c:v>
                </c:pt>
                <c:pt idx="691">
                  <c:v>1.81</c:v>
                </c:pt>
                <c:pt idx="692">
                  <c:v>1.79</c:v>
                </c:pt>
                <c:pt idx="693">
                  <c:v>1.73</c:v>
                </c:pt>
                <c:pt idx="694">
                  <c:v>1.73</c:v>
                </c:pt>
                <c:pt idx="695">
                  <c:v>1.7</c:v>
                </c:pt>
                <c:pt idx="696">
                  <c:v>1.83</c:v>
                </c:pt>
                <c:pt idx="697">
                  <c:v>1.93</c:v>
                </c:pt>
                <c:pt idx="698">
                  <c:v>1.99</c:v>
                </c:pt>
                <c:pt idx="699">
                  <c:v>2.14</c:v>
                </c:pt>
                <c:pt idx="700">
                  <c:v>2.12</c:v>
                </c:pt>
                <c:pt idx="701">
                  <c:v>2.2000000000000002</c:v>
                </c:pt>
                <c:pt idx="702">
                  <c:v>2.33</c:v>
                </c:pt>
                <c:pt idx="703">
                  <c:v>2.5499999999999998</c:v>
                </c:pt>
                <c:pt idx="704">
                  <c:v>2.56</c:v>
                </c:pt>
                <c:pt idx="705">
                  <c:v>2.64</c:v>
                </c:pt>
                <c:pt idx="706">
                  <c:v>2.54</c:v>
                </c:pt>
                <c:pt idx="707">
                  <c:v>2.57</c:v>
                </c:pt>
                <c:pt idx="708">
                  <c:v>2.64</c:v>
                </c:pt>
                <c:pt idx="709">
                  <c:v>2.62</c:v>
                </c:pt>
                <c:pt idx="710">
                  <c:v>2.73</c:v>
                </c:pt>
                <c:pt idx="711">
                  <c:v>2.86</c:v>
                </c:pt>
                <c:pt idx="712">
                  <c:v>2.76</c:v>
                </c:pt>
                <c:pt idx="713">
                  <c:v>2.92</c:v>
                </c:pt>
                <c:pt idx="714">
                  <c:v>2.92</c:v>
                </c:pt>
                <c:pt idx="715">
                  <c:v>2.79</c:v>
                </c:pt>
                <c:pt idx="716">
                  <c:v>2.66</c:v>
                </c:pt>
                <c:pt idx="717">
                  <c:v>2.64</c:v>
                </c:pt>
                <c:pt idx="718">
                  <c:v>2.68</c:v>
                </c:pt>
                <c:pt idx="719">
                  <c:v>2.66</c:v>
                </c:pt>
                <c:pt idx="720">
                  <c:v>2.5499999999999998</c:v>
                </c:pt>
                <c:pt idx="721">
                  <c:v>2.57</c:v>
                </c:pt>
                <c:pt idx="722">
                  <c:v>2.68</c:v>
                </c:pt>
                <c:pt idx="723">
                  <c:v>2.74</c:v>
                </c:pt>
                <c:pt idx="724">
                  <c:v>2.74</c:v>
                </c:pt>
                <c:pt idx="725">
                  <c:v>2.74</c:v>
                </c:pt>
                <c:pt idx="726">
                  <c:v>2.84</c:v>
                </c:pt>
                <c:pt idx="727">
                  <c:v>2.86</c:v>
                </c:pt>
                <c:pt idx="728">
                  <c:v>2.89</c:v>
                </c:pt>
                <c:pt idx="729">
                  <c:v>2.99</c:v>
                </c:pt>
                <c:pt idx="730">
                  <c:v>3.01</c:v>
                </c:pt>
                <c:pt idx="731">
                  <c:v>2.96</c:v>
                </c:pt>
                <c:pt idx="732">
                  <c:v>2.86</c:v>
                </c:pt>
                <c:pt idx="733">
                  <c:v>2.82</c:v>
                </c:pt>
                <c:pt idx="734">
                  <c:v>2.73</c:v>
                </c:pt>
                <c:pt idx="735">
                  <c:v>2.68</c:v>
                </c:pt>
                <c:pt idx="736">
                  <c:v>2.75</c:v>
                </c:pt>
                <c:pt idx="737">
                  <c:v>2.73</c:v>
                </c:pt>
                <c:pt idx="738">
                  <c:v>2.69</c:v>
                </c:pt>
                <c:pt idx="739">
                  <c:v>2.71</c:v>
                </c:pt>
                <c:pt idx="740">
                  <c:v>2.72</c:v>
                </c:pt>
                <c:pt idx="741">
                  <c:v>2.74</c:v>
                </c:pt>
                <c:pt idx="742">
                  <c:v>2.72</c:v>
                </c:pt>
                <c:pt idx="743">
                  <c:v>2.77</c:v>
                </c:pt>
                <c:pt idx="744">
                  <c:v>2.68</c:v>
                </c:pt>
                <c:pt idx="745">
                  <c:v>2.67</c:v>
                </c:pt>
                <c:pt idx="746">
                  <c:v>2.71</c:v>
                </c:pt>
                <c:pt idx="747">
                  <c:v>2.66</c:v>
                </c:pt>
                <c:pt idx="748">
                  <c:v>2.62</c:v>
                </c:pt>
                <c:pt idx="749">
                  <c:v>2.57</c:v>
                </c:pt>
                <c:pt idx="750">
                  <c:v>2.54</c:v>
                </c:pt>
                <c:pt idx="751">
                  <c:v>2.4700000000000002</c:v>
                </c:pt>
                <c:pt idx="752">
                  <c:v>2.59</c:v>
                </c:pt>
                <c:pt idx="753">
                  <c:v>2.62</c:v>
                </c:pt>
                <c:pt idx="754">
                  <c:v>2.63</c:v>
                </c:pt>
                <c:pt idx="755">
                  <c:v>2.57</c:v>
                </c:pt>
                <c:pt idx="756">
                  <c:v>2.6</c:v>
                </c:pt>
                <c:pt idx="757">
                  <c:v>2.57</c:v>
                </c:pt>
                <c:pt idx="758">
                  <c:v>2.5299999999999998</c:v>
                </c:pt>
                <c:pt idx="759">
                  <c:v>2.4900000000000002</c:v>
                </c:pt>
                <c:pt idx="760">
                  <c:v>2.5299999999999998</c:v>
                </c:pt>
                <c:pt idx="761">
                  <c:v>2.4700000000000002</c:v>
                </c:pt>
                <c:pt idx="762">
                  <c:v>2.41</c:v>
                </c:pt>
                <c:pt idx="763">
                  <c:v>2.41</c:v>
                </c:pt>
                <c:pt idx="764">
                  <c:v>2.37</c:v>
                </c:pt>
                <c:pt idx="765">
                  <c:v>2.44</c:v>
                </c:pt>
                <c:pt idx="766">
                  <c:v>2.54</c:v>
                </c:pt>
                <c:pt idx="767">
                  <c:v>2.61</c:v>
                </c:pt>
                <c:pt idx="768">
                  <c:v>2.5499999999999998</c:v>
                </c:pt>
                <c:pt idx="769">
                  <c:v>2.4700000000000002</c:v>
                </c:pt>
                <c:pt idx="770">
                  <c:v>2.36</c:v>
                </c:pt>
                <c:pt idx="771">
                  <c:v>2.19</c:v>
                </c:pt>
                <c:pt idx="772">
                  <c:v>2.25</c:v>
                </c:pt>
                <c:pt idx="773">
                  <c:v>2.3199999999999998</c:v>
                </c:pt>
                <c:pt idx="774">
                  <c:v>2.36</c:v>
                </c:pt>
                <c:pt idx="775">
                  <c:v>2.36</c:v>
                </c:pt>
                <c:pt idx="776">
                  <c:v>2.33</c:v>
                </c:pt>
                <c:pt idx="777">
                  <c:v>2.25</c:v>
                </c:pt>
                <c:pt idx="778">
                  <c:v>2.27</c:v>
                </c:pt>
                <c:pt idx="779">
                  <c:v>2.19</c:v>
                </c:pt>
                <c:pt idx="780">
                  <c:v>2.14</c:v>
                </c:pt>
                <c:pt idx="781">
                  <c:v>2.2400000000000002</c:v>
                </c:pt>
                <c:pt idx="782">
                  <c:v>2.1800000000000002</c:v>
                </c:pt>
                <c:pt idx="783">
                  <c:v>2</c:v>
                </c:pt>
                <c:pt idx="784">
                  <c:v>1.86</c:v>
                </c:pt>
                <c:pt idx="785">
                  <c:v>1.85</c:v>
                </c:pt>
                <c:pt idx="786">
                  <c:v>1.77</c:v>
                </c:pt>
                <c:pt idx="787">
                  <c:v>1.81</c:v>
                </c:pt>
                <c:pt idx="788">
                  <c:v>2</c:v>
                </c:pt>
                <c:pt idx="789">
                  <c:v>2.11</c:v>
                </c:pt>
                <c:pt idx="790">
                  <c:v>2.0099999999999998</c:v>
                </c:pt>
                <c:pt idx="791">
                  <c:v>2.13</c:v>
                </c:pt>
                <c:pt idx="792">
                  <c:v>2.14</c:v>
                </c:pt>
                <c:pt idx="793">
                  <c:v>2</c:v>
                </c:pt>
                <c:pt idx="794">
                  <c:v>1.94</c:v>
                </c:pt>
                <c:pt idx="795">
                  <c:v>1.91</c:v>
                </c:pt>
                <c:pt idx="796">
                  <c:v>1.93</c:v>
                </c:pt>
                <c:pt idx="797">
                  <c:v>1.9</c:v>
                </c:pt>
                <c:pt idx="798">
                  <c:v>1.94</c:v>
                </c:pt>
                <c:pt idx="799">
                  <c:v>2.0299999999999998</c:v>
                </c:pt>
                <c:pt idx="800">
                  <c:v>2.19</c:v>
                </c:pt>
                <c:pt idx="801">
                  <c:v>2.2400000000000002</c:v>
                </c:pt>
                <c:pt idx="802">
                  <c:v>2.23</c:v>
                </c:pt>
                <c:pt idx="803">
                  <c:v>2.13</c:v>
                </c:pt>
                <c:pt idx="804">
                  <c:v>2.31</c:v>
                </c:pt>
                <c:pt idx="805">
                  <c:v>2.42</c:v>
                </c:pt>
                <c:pt idx="806">
                  <c:v>2.3199999999999998</c:v>
                </c:pt>
                <c:pt idx="807">
                  <c:v>2.41</c:v>
                </c:pt>
                <c:pt idx="808">
                  <c:v>2.38</c:v>
                </c:pt>
                <c:pt idx="809">
                  <c:v>2.31</c:v>
                </c:pt>
                <c:pt idx="810">
                  <c:v>2.38</c:v>
                </c:pt>
                <c:pt idx="811">
                  <c:v>2.3199999999999998</c:v>
                </c:pt>
                <c:pt idx="812">
                  <c:v>2.25</c:v>
                </c:pt>
                <c:pt idx="813">
                  <c:v>2.2200000000000002</c:v>
                </c:pt>
                <c:pt idx="814">
                  <c:v>2.1800000000000002</c:v>
                </c:pt>
                <c:pt idx="815">
                  <c:v>2.12</c:v>
                </c:pt>
                <c:pt idx="816">
                  <c:v>2.14</c:v>
                </c:pt>
                <c:pt idx="817">
                  <c:v>2.1800000000000002</c:v>
                </c:pt>
                <c:pt idx="818">
                  <c:v>2.21</c:v>
                </c:pt>
                <c:pt idx="819">
                  <c:v>2.2200000000000002</c:v>
                </c:pt>
                <c:pt idx="820">
                  <c:v>2.16</c:v>
                </c:pt>
                <c:pt idx="821">
                  <c:v>2.0499999999999998</c:v>
                </c:pt>
                <c:pt idx="822">
                  <c:v>2.09</c:v>
                </c:pt>
                <c:pt idx="823">
                  <c:v>2.0299999999999998</c:v>
                </c:pt>
                <c:pt idx="824">
                  <c:v>2.06</c:v>
                </c:pt>
                <c:pt idx="825">
                  <c:v>2.11</c:v>
                </c:pt>
                <c:pt idx="826">
                  <c:v>2.2599999999999998</c:v>
                </c:pt>
                <c:pt idx="827">
                  <c:v>2.3199999999999998</c:v>
                </c:pt>
                <c:pt idx="828">
                  <c:v>2.2599999999999998</c:v>
                </c:pt>
                <c:pt idx="829">
                  <c:v>2.2400000000000002</c:v>
                </c:pt>
                <c:pt idx="830">
                  <c:v>2.23</c:v>
                </c:pt>
                <c:pt idx="831">
                  <c:v>2.21</c:v>
                </c:pt>
                <c:pt idx="832">
                  <c:v>2.25</c:v>
                </c:pt>
                <c:pt idx="833">
                  <c:v>2.2400000000000002</c:v>
                </c:pt>
                <c:pt idx="834">
                  <c:v>2.29</c:v>
                </c:pt>
                <c:pt idx="835">
                  <c:v>2.19</c:v>
                </c:pt>
                <c:pt idx="836">
                  <c:v>2.1</c:v>
                </c:pt>
                <c:pt idx="837">
                  <c:v>2.04</c:v>
                </c:pt>
                <c:pt idx="838">
                  <c:v>2</c:v>
                </c:pt>
                <c:pt idx="839">
                  <c:v>1.89</c:v>
                </c:pt>
                <c:pt idx="840">
                  <c:v>1.71</c:v>
                </c:pt>
                <c:pt idx="841">
                  <c:v>1.78</c:v>
                </c:pt>
                <c:pt idx="842">
                  <c:v>1.75</c:v>
                </c:pt>
                <c:pt idx="843">
                  <c:v>1.82</c:v>
                </c:pt>
                <c:pt idx="844">
                  <c:v>1.91</c:v>
                </c:pt>
                <c:pt idx="845">
                  <c:v>1.93</c:v>
                </c:pt>
                <c:pt idx="846">
                  <c:v>1.91</c:v>
                </c:pt>
                <c:pt idx="847">
                  <c:v>1.82</c:v>
                </c:pt>
                <c:pt idx="848">
                  <c:v>1.74</c:v>
                </c:pt>
                <c:pt idx="849">
                  <c:v>1.77</c:v>
                </c:pt>
                <c:pt idx="850">
                  <c:v>1.84</c:v>
                </c:pt>
                <c:pt idx="851">
                  <c:v>1.88</c:v>
                </c:pt>
                <c:pt idx="852">
                  <c:v>1.81</c:v>
                </c:pt>
                <c:pt idx="853">
                  <c:v>1.75</c:v>
                </c:pt>
                <c:pt idx="854">
                  <c:v>1.82</c:v>
                </c:pt>
                <c:pt idx="855">
                  <c:v>1.85</c:v>
                </c:pt>
                <c:pt idx="856">
                  <c:v>1.8</c:v>
                </c:pt>
                <c:pt idx="857">
                  <c:v>1.7</c:v>
                </c:pt>
                <c:pt idx="858">
                  <c:v>1.61</c:v>
                </c:pt>
                <c:pt idx="859">
                  <c:v>1.68</c:v>
                </c:pt>
                <c:pt idx="860">
                  <c:v>1.47</c:v>
                </c:pt>
                <c:pt idx="861">
                  <c:v>1.38</c:v>
                </c:pt>
                <c:pt idx="862">
                  <c:v>1.51</c:v>
                </c:pt>
                <c:pt idx="863">
                  <c:v>1.58</c:v>
                </c:pt>
                <c:pt idx="864">
                  <c:v>1.53</c:v>
                </c:pt>
                <c:pt idx="865">
                  <c:v>1.54</c:v>
                </c:pt>
                <c:pt idx="866">
                  <c:v>1.54</c:v>
                </c:pt>
                <c:pt idx="867">
                  <c:v>1.56</c:v>
                </c:pt>
                <c:pt idx="868">
                  <c:v>1.57</c:v>
                </c:pt>
                <c:pt idx="869">
                  <c:v>1.58</c:v>
                </c:pt>
                <c:pt idx="870">
                  <c:v>1.59</c:v>
                </c:pt>
                <c:pt idx="871">
                  <c:v>1.7</c:v>
                </c:pt>
                <c:pt idx="872">
                  <c:v>1.66</c:v>
                </c:pt>
                <c:pt idx="873">
                  <c:v>1.58</c:v>
                </c:pt>
                <c:pt idx="874">
                  <c:v>1.7</c:v>
                </c:pt>
                <c:pt idx="875">
                  <c:v>1.78</c:v>
                </c:pt>
                <c:pt idx="876">
                  <c:v>1.76</c:v>
                </c:pt>
                <c:pt idx="877">
                  <c:v>1.81</c:v>
                </c:pt>
                <c:pt idx="878">
                  <c:v>1.82</c:v>
                </c:pt>
                <c:pt idx="879">
                  <c:v>1.98</c:v>
                </c:pt>
                <c:pt idx="880">
                  <c:v>2.2599999999999998</c:v>
                </c:pt>
                <c:pt idx="881">
                  <c:v>2.34</c:v>
                </c:pt>
                <c:pt idx="882">
                  <c:v>2.37</c:v>
                </c:pt>
                <c:pt idx="883">
                  <c:v>2.4</c:v>
                </c:pt>
                <c:pt idx="884">
                  <c:v>2.54</c:v>
                </c:pt>
                <c:pt idx="885">
                  <c:v>2.5499999999999998</c:v>
                </c:pt>
                <c:pt idx="886">
                  <c:v>2.5099999999999998</c:v>
                </c:pt>
                <c:pt idx="887">
                  <c:v>2.4300000000000002</c:v>
                </c:pt>
                <c:pt idx="888">
                  <c:v>2.38</c:v>
                </c:pt>
                <c:pt idx="889">
                  <c:v>2.4300000000000002</c:v>
                </c:pt>
                <c:pt idx="890">
                  <c:v>2.48</c:v>
                </c:pt>
                <c:pt idx="891">
                  <c:v>2.48</c:v>
                </c:pt>
                <c:pt idx="892">
                  <c:v>2.39</c:v>
                </c:pt>
                <c:pt idx="893">
                  <c:v>2.46</c:v>
                </c:pt>
                <c:pt idx="894">
                  <c:v>2.39</c:v>
                </c:pt>
                <c:pt idx="895">
                  <c:v>2.4300000000000002</c:v>
                </c:pt>
                <c:pt idx="896">
                  <c:v>2.5499999999999998</c:v>
                </c:pt>
                <c:pt idx="897">
                  <c:v>2.5499999999999998</c:v>
                </c:pt>
                <c:pt idx="898">
                  <c:v>2.42</c:v>
                </c:pt>
                <c:pt idx="899">
                  <c:v>2.4</c:v>
                </c:pt>
                <c:pt idx="900">
                  <c:v>2.35</c:v>
                </c:pt>
                <c:pt idx="901">
                  <c:v>2.2999999999999998</c:v>
                </c:pt>
                <c:pt idx="902">
                  <c:v>2.23</c:v>
                </c:pt>
                <c:pt idx="903">
                  <c:v>2.31</c:v>
                </c:pt>
                <c:pt idx="904">
                  <c:v>2.33</c:v>
                </c:pt>
                <c:pt idx="905">
                  <c:v>2.39</c:v>
                </c:pt>
                <c:pt idx="906">
                  <c:v>2.27</c:v>
                </c:pt>
                <c:pt idx="907">
                  <c:v>2.2599999999999998</c:v>
                </c:pt>
                <c:pt idx="908">
                  <c:v>2.2000000000000002</c:v>
                </c:pt>
                <c:pt idx="909">
                  <c:v>2.1800000000000002</c:v>
                </c:pt>
                <c:pt idx="910">
                  <c:v>2.1800000000000002</c:v>
                </c:pt>
                <c:pt idx="911">
                  <c:v>2.16</c:v>
                </c:pt>
                <c:pt idx="912">
                  <c:v>2.23</c:v>
                </c:pt>
                <c:pt idx="913">
                  <c:v>2.36</c:v>
                </c:pt>
                <c:pt idx="914">
                  <c:v>2.35</c:v>
                </c:pt>
                <c:pt idx="915">
                  <c:v>2.27</c:v>
                </c:pt>
                <c:pt idx="916">
                  <c:v>2.2999999999999998</c:v>
                </c:pt>
                <c:pt idx="917">
                  <c:v>2.27</c:v>
                </c:pt>
                <c:pt idx="918">
                  <c:v>2.2400000000000002</c:v>
                </c:pt>
                <c:pt idx="919">
                  <c:v>2.2200000000000002</c:v>
                </c:pt>
                <c:pt idx="920">
                  <c:v>2.19</c:v>
                </c:pt>
                <c:pt idx="921">
                  <c:v>2.14</c:v>
                </c:pt>
                <c:pt idx="922">
                  <c:v>2.0699999999999998</c:v>
                </c:pt>
                <c:pt idx="923">
                  <c:v>2.1800000000000002</c:v>
                </c:pt>
                <c:pt idx="924">
                  <c:v>2.2599999999999998</c:v>
                </c:pt>
                <c:pt idx="925">
                  <c:v>2.2799999999999998</c:v>
                </c:pt>
                <c:pt idx="926">
                  <c:v>2.34</c:v>
                </c:pt>
                <c:pt idx="927">
                  <c:v>2.33</c:v>
                </c:pt>
                <c:pt idx="928">
                  <c:v>2.33</c:v>
                </c:pt>
                <c:pt idx="929">
                  <c:v>2.42</c:v>
                </c:pt>
                <c:pt idx="930">
                  <c:v>2.36</c:v>
                </c:pt>
                <c:pt idx="931">
                  <c:v>2.34</c:v>
                </c:pt>
                <c:pt idx="932">
                  <c:v>2.37</c:v>
                </c:pt>
                <c:pt idx="933">
                  <c:v>2.35</c:v>
                </c:pt>
                <c:pt idx="934">
                  <c:v>2.36</c:v>
                </c:pt>
                <c:pt idx="935">
                  <c:v>2.36</c:v>
                </c:pt>
                <c:pt idx="936">
                  <c:v>2.37</c:v>
                </c:pt>
                <c:pt idx="937">
                  <c:v>2.46</c:v>
                </c:pt>
                <c:pt idx="938">
                  <c:v>2.4300000000000002</c:v>
                </c:pt>
                <c:pt idx="939">
                  <c:v>2.46</c:v>
                </c:pt>
                <c:pt idx="940">
                  <c:v>2.54</c:v>
                </c:pt>
                <c:pt idx="941">
                  <c:v>2.59</c:v>
                </c:pt>
                <c:pt idx="942">
                  <c:v>2.65</c:v>
                </c:pt>
                <c:pt idx="943">
                  <c:v>2.75</c:v>
                </c:pt>
                <c:pt idx="944">
                  <c:v>2.82</c:v>
                </c:pt>
                <c:pt idx="945">
                  <c:v>2.87</c:v>
                </c:pt>
                <c:pt idx="946">
                  <c:v>2.91</c:v>
                </c:pt>
                <c:pt idx="947">
                  <c:v>2.86</c:v>
                </c:pt>
                <c:pt idx="948">
                  <c:v>2.88</c:v>
                </c:pt>
                <c:pt idx="949">
                  <c:v>2.84</c:v>
                </c:pt>
                <c:pt idx="950">
                  <c:v>2.86</c:v>
                </c:pt>
                <c:pt idx="951">
                  <c:v>2.79</c:v>
                </c:pt>
                <c:pt idx="952">
                  <c:v>2.78</c:v>
                </c:pt>
                <c:pt idx="953">
                  <c:v>2.8</c:v>
                </c:pt>
                <c:pt idx="954">
                  <c:v>2.88</c:v>
                </c:pt>
                <c:pt idx="955">
                  <c:v>2.99</c:v>
                </c:pt>
                <c:pt idx="956">
                  <c:v>2.96</c:v>
                </c:pt>
                <c:pt idx="957">
                  <c:v>2.97</c:v>
                </c:pt>
                <c:pt idx="958">
                  <c:v>3.07</c:v>
                </c:pt>
                <c:pt idx="959">
                  <c:v>3.01</c:v>
                </c:pt>
                <c:pt idx="960">
                  <c:v>2.83</c:v>
                </c:pt>
                <c:pt idx="961">
                  <c:v>2.94</c:v>
                </c:pt>
                <c:pt idx="962">
                  <c:v>2.95</c:v>
                </c:pt>
                <c:pt idx="963">
                  <c:v>2.91</c:v>
                </c:pt>
                <c:pt idx="964">
                  <c:v>2.85</c:v>
                </c:pt>
                <c:pt idx="965">
                  <c:v>2.84</c:v>
                </c:pt>
                <c:pt idx="966">
                  <c:v>2.85</c:v>
                </c:pt>
                <c:pt idx="967">
                  <c:v>2.86</c:v>
                </c:pt>
                <c:pt idx="968">
                  <c:v>2.96</c:v>
                </c:pt>
                <c:pt idx="969">
                  <c:v>2.97</c:v>
                </c:pt>
                <c:pt idx="970">
                  <c:v>2.94</c:v>
                </c:pt>
                <c:pt idx="971">
                  <c:v>2.87</c:v>
                </c:pt>
                <c:pt idx="972">
                  <c:v>2.83</c:v>
                </c:pt>
                <c:pt idx="973">
                  <c:v>2.87</c:v>
                </c:pt>
                <c:pt idx="974">
                  <c:v>2.91</c:v>
                </c:pt>
                <c:pt idx="975">
                  <c:v>2.97</c:v>
                </c:pt>
                <c:pt idx="976">
                  <c:v>3.05</c:v>
                </c:pt>
                <c:pt idx="977">
                  <c:v>3.07</c:v>
                </c:pt>
                <c:pt idx="978">
                  <c:v>3.14</c:v>
                </c:pt>
                <c:pt idx="979">
                  <c:v>3.18</c:v>
                </c:pt>
                <c:pt idx="980">
                  <c:v>3.18</c:v>
                </c:pt>
                <c:pt idx="981">
                  <c:v>3.14</c:v>
                </c:pt>
                <c:pt idx="982">
                  <c:v>3.14</c:v>
                </c:pt>
                <c:pt idx="983">
                  <c:v>3.21</c:v>
                </c:pt>
                <c:pt idx="984">
                  <c:v>3.11</c:v>
                </c:pt>
                <c:pt idx="985">
                  <c:v>3.06</c:v>
                </c:pt>
                <c:pt idx="986">
                  <c:v>3.05</c:v>
                </c:pt>
                <c:pt idx="987">
                  <c:v>2.9</c:v>
                </c:pt>
                <c:pt idx="988">
                  <c:v>2.89</c:v>
                </c:pt>
                <c:pt idx="989">
                  <c:v>2.81</c:v>
                </c:pt>
                <c:pt idx="990">
                  <c:v>2.76</c:v>
                </c:pt>
                <c:pt idx="991">
                  <c:v>2.65</c:v>
                </c:pt>
                <c:pt idx="992">
                  <c:v>2.72</c:v>
                </c:pt>
                <c:pt idx="993">
                  <c:v>2.74</c:v>
                </c:pt>
                <c:pt idx="994">
                  <c:v>2.75</c:v>
                </c:pt>
                <c:pt idx="995">
                  <c:v>2.7</c:v>
                </c:pt>
                <c:pt idx="996">
                  <c:v>2.68</c:v>
                </c:pt>
                <c:pt idx="997">
                  <c:v>2.67</c:v>
                </c:pt>
                <c:pt idx="998">
                  <c:v>2.66</c:v>
                </c:pt>
                <c:pt idx="999">
                  <c:v>2.7</c:v>
                </c:pt>
                <c:pt idx="1000">
                  <c:v>2.68</c:v>
                </c:pt>
                <c:pt idx="1001">
                  <c:v>2.62</c:v>
                </c:pt>
                <c:pt idx="1002">
                  <c:v>2.5499999999999998</c:v>
                </c:pt>
                <c:pt idx="1003">
                  <c:v>2.41</c:v>
                </c:pt>
                <c:pt idx="1004">
                  <c:v>2.5</c:v>
                </c:pt>
                <c:pt idx="1005">
                  <c:v>2.52</c:v>
                </c:pt>
                <c:pt idx="1006">
                  <c:v>2.58</c:v>
                </c:pt>
                <c:pt idx="1007">
                  <c:v>2.5499999999999998</c:v>
                </c:pt>
                <c:pt idx="1008">
                  <c:v>2.5299999999999998</c:v>
                </c:pt>
                <c:pt idx="1009">
                  <c:v>2.4700000000000002</c:v>
                </c:pt>
                <c:pt idx="1010">
                  <c:v>2.4</c:v>
                </c:pt>
                <c:pt idx="1011">
                  <c:v>2.37</c:v>
                </c:pt>
                <c:pt idx="1012">
                  <c:v>2.2200000000000002</c:v>
                </c:pt>
                <c:pt idx="1013">
                  <c:v>2.1</c:v>
                </c:pt>
                <c:pt idx="1014">
                  <c:v>2.12</c:v>
                </c:pt>
                <c:pt idx="1015">
                  <c:v>2.0499999999999998</c:v>
                </c:pt>
                <c:pt idx="1016">
                  <c:v>2.02</c:v>
                </c:pt>
                <c:pt idx="1017">
                  <c:v>2</c:v>
                </c:pt>
                <c:pt idx="1018">
                  <c:v>2.09</c:v>
                </c:pt>
                <c:pt idx="1019">
                  <c:v>2.0699999999999998</c:v>
                </c:pt>
                <c:pt idx="1020">
                  <c:v>2.0699999999999998</c:v>
                </c:pt>
                <c:pt idx="1021">
                  <c:v>1.98</c:v>
                </c:pt>
                <c:pt idx="1022">
                  <c:v>1.73</c:v>
                </c:pt>
                <c:pt idx="1023">
                  <c:v>1.6</c:v>
                </c:pt>
                <c:pt idx="1024">
                  <c:v>1.58</c:v>
                </c:pt>
                <c:pt idx="1025">
                  <c:v>1.5</c:v>
                </c:pt>
                <c:pt idx="1026">
                  <c:v>1.52</c:v>
                </c:pt>
                <c:pt idx="1027">
                  <c:v>1.76</c:v>
                </c:pt>
                <c:pt idx="1028">
                  <c:v>1.8</c:v>
                </c:pt>
                <c:pt idx="1029">
                  <c:v>1.7</c:v>
                </c:pt>
                <c:pt idx="1030">
                  <c:v>1.6</c:v>
                </c:pt>
                <c:pt idx="1031">
                  <c:v>1.62</c:v>
                </c:pt>
                <c:pt idx="1032">
                  <c:v>1.76</c:v>
                </c:pt>
                <c:pt idx="1033">
                  <c:v>1.78</c:v>
                </c:pt>
                <c:pt idx="1034">
                  <c:v>1.78</c:v>
                </c:pt>
                <c:pt idx="1035">
                  <c:v>1.86</c:v>
                </c:pt>
                <c:pt idx="1036">
                  <c:v>1.87</c:v>
                </c:pt>
                <c:pt idx="1037">
                  <c:v>1.77</c:v>
                </c:pt>
                <c:pt idx="1038">
                  <c:v>1.76</c:v>
                </c:pt>
                <c:pt idx="1039">
                  <c:v>1.79</c:v>
                </c:pt>
                <c:pt idx="1040">
                  <c:v>1.84</c:v>
                </c:pt>
                <c:pt idx="1041">
                  <c:v>1.91</c:v>
                </c:pt>
                <c:pt idx="1042">
                  <c:v>1.9</c:v>
                </c:pt>
                <c:pt idx="1043">
                  <c:v>1.88</c:v>
                </c:pt>
                <c:pt idx="1044">
                  <c:v>1.84</c:v>
                </c:pt>
                <c:pt idx="1045">
                  <c:v>1.82</c:v>
                </c:pt>
                <c:pt idx="1046">
                  <c:v>1.75</c:v>
                </c:pt>
                <c:pt idx="1047">
                  <c:v>1.59</c:v>
                </c:pt>
                <c:pt idx="1048">
                  <c:v>1.61</c:v>
                </c:pt>
                <c:pt idx="1049">
                  <c:v>1.59</c:v>
                </c:pt>
                <c:pt idx="1050">
                  <c:v>1.52</c:v>
                </c:pt>
                <c:pt idx="1051">
                  <c:v>1.29</c:v>
                </c:pt>
                <c:pt idx="1052">
                  <c:v>0.96</c:v>
                </c:pt>
                <c:pt idx="1053">
                  <c:v>0.79</c:v>
                </c:pt>
                <c:pt idx="1054">
                  <c:v>0.99</c:v>
                </c:pt>
                <c:pt idx="1055">
                  <c:v>0.81</c:v>
                </c:pt>
                <c:pt idx="1056">
                  <c:v>0.65</c:v>
                </c:pt>
                <c:pt idx="1057">
                  <c:v>0.73</c:v>
                </c:pt>
                <c:pt idx="1058">
                  <c:v>0.68</c:v>
                </c:pt>
                <c:pt idx="1059">
                  <c:v>0.61</c:v>
                </c:pt>
                <c:pt idx="1060">
                  <c:v>0.64</c:v>
                </c:pt>
                <c:pt idx="1061">
                  <c:v>0.67</c:v>
                </c:pt>
                <c:pt idx="1062">
                  <c:v>0.67</c:v>
                </c:pt>
                <c:pt idx="1063">
                  <c:v>0.69</c:v>
                </c:pt>
                <c:pt idx="1064">
                  <c:v>0.68</c:v>
                </c:pt>
                <c:pt idx="1065">
                  <c:v>0.77</c:v>
                </c:pt>
                <c:pt idx="1066">
                  <c:v>0.77</c:v>
                </c:pt>
                <c:pt idx="1067">
                  <c:v>0.72</c:v>
                </c:pt>
                <c:pt idx="1068">
                  <c:v>0.69</c:v>
                </c:pt>
                <c:pt idx="1069">
                  <c:v>0.67</c:v>
                </c:pt>
                <c:pt idx="1070">
                  <c:v>0.66</c:v>
                </c:pt>
                <c:pt idx="1071">
                  <c:v>0.63</c:v>
                </c:pt>
                <c:pt idx="1072">
                  <c:v>0.6</c:v>
                </c:pt>
                <c:pt idx="1073">
                  <c:v>0.57999999999999996</c:v>
                </c:pt>
                <c:pt idx="1074">
                  <c:v>0.55000000000000004</c:v>
                </c:pt>
                <c:pt idx="1075">
                  <c:v>0.67</c:v>
                </c:pt>
                <c:pt idx="1076">
                  <c:v>0.67</c:v>
                </c:pt>
                <c:pt idx="1077">
                  <c:v>0.7</c:v>
                </c:pt>
                <c:pt idx="1078">
                  <c:v>0.68</c:v>
                </c:pt>
                <c:pt idx="1079">
                  <c:v>0.69</c:v>
                </c:pt>
                <c:pt idx="1080">
                  <c:v>0.69</c:v>
                </c:pt>
                <c:pt idx="1081">
                  <c:v>0.67</c:v>
                </c:pt>
                <c:pt idx="1082">
                  <c:v>0.68</c:v>
                </c:pt>
                <c:pt idx="1083">
                  <c:v>0.78</c:v>
                </c:pt>
                <c:pt idx="1084">
                  <c:v>0.74</c:v>
                </c:pt>
                <c:pt idx="1085">
                  <c:v>0.83</c:v>
                </c:pt>
                <c:pt idx="1086">
                  <c:v>0.82</c:v>
                </c:pt>
                <c:pt idx="1087">
                  <c:v>0.83</c:v>
                </c:pt>
                <c:pt idx="1088">
                  <c:v>0.93</c:v>
                </c:pt>
                <c:pt idx="1089">
                  <c:v>0.87</c:v>
                </c:pt>
                <c:pt idx="1090">
                  <c:v>0.87</c:v>
                </c:pt>
                <c:pt idx="1091">
                  <c:v>0.92</c:v>
                </c:pt>
                <c:pt idx="1092">
                  <c:v>0.93</c:v>
                </c:pt>
                <c:pt idx="1093">
                  <c:v>0.93</c:v>
                </c:pt>
                <c:pt idx="1094">
                  <c:v>0.95</c:v>
                </c:pt>
                <c:pt idx="1095">
                  <c:v>0.94</c:v>
                </c:pt>
                <c:pt idx="1096">
                  <c:v>1.03</c:v>
                </c:pt>
                <c:pt idx="1097">
                  <c:v>1.1299999999999999</c:v>
                </c:pt>
                <c:pt idx="1098">
                  <c:v>1.1100000000000001</c:v>
                </c:pt>
                <c:pt idx="1099">
                  <c:v>1.06</c:v>
                </c:pt>
                <c:pt idx="1100">
                  <c:v>1.1399999999999999</c:v>
                </c:pt>
                <c:pt idx="1101">
                  <c:v>1.18</c:v>
                </c:pt>
                <c:pt idx="1102">
                  <c:v>1.31</c:v>
                </c:pt>
                <c:pt idx="1103">
                  <c:v>1.42</c:v>
                </c:pt>
                <c:pt idx="1104">
                  <c:v>1.49</c:v>
                </c:pt>
                <c:pt idx="1105">
                  <c:v>1.57</c:v>
                </c:pt>
                <c:pt idx="1106">
                  <c:v>1.66</c:v>
                </c:pt>
                <c:pt idx="1107">
                  <c:v>1.65</c:v>
                </c:pt>
                <c:pt idx="1108">
                  <c:v>1.72</c:v>
                </c:pt>
                <c:pt idx="1109">
                  <c:v>1.68</c:v>
                </c:pt>
                <c:pt idx="1110">
                  <c:v>1.62</c:v>
                </c:pt>
                <c:pt idx="1111">
                  <c:v>1.58</c:v>
                </c:pt>
                <c:pt idx="1112">
                  <c:v>1.63</c:v>
                </c:pt>
                <c:pt idx="1113">
                  <c:v>1.6</c:v>
                </c:pt>
                <c:pt idx="1114">
                  <c:v>1.65</c:v>
                </c:pt>
                <c:pt idx="1115">
                  <c:v>1.64</c:v>
                </c:pt>
                <c:pt idx="1116">
                  <c:v>1.59</c:v>
                </c:pt>
                <c:pt idx="1117">
                  <c:v>1.6</c:v>
                </c:pt>
                <c:pt idx="1118">
                  <c:v>1.5</c:v>
                </c:pt>
                <c:pt idx="1119">
                  <c:v>1.51</c:v>
                </c:pt>
                <c:pt idx="1120">
                  <c:v>1.5</c:v>
                </c:pt>
                <c:pt idx="1121">
                  <c:v>1.47</c:v>
                </c:pt>
                <c:pt idx="1122">
                  <c:v>1.34</c:v>
                </c:pt>
                <c:pt idx="1123">
                  <c:v>1.36</c:v>
                </c:pt>
                <c:pt idx="1124">
                  <c:v>1.26</c:v>
                </c:pt>
                <c:pt idx="1125">
                  <c:v>1.26</c:v>
                </c:pt>
                <c:pt idx="1126">
                  <c:v>1.22</c:v>
                </c:pt>
                <c:pt idx="1127">
                  <c:v>1.34</c:v>
                </c:pt>
                <c:pt idx="1128">
                  <c:v>1.26</c:v>
                </c:pt>
                <c:pt idx="1129">
                  <c:v>1.31</c:v>
                </c:pt>
                <c:pt idx="1130">
                  <c:v>1.3</c:v>
                </c:pt>
                <c:pt idx="1131">
                  <c:v>1.35</c:v>
                </c:pt>
                <c:pt idx="1132">
                  <c:v>1.33</c:v>
                </c:pt>
                <c:pt idx="1133">
                  <c:v>1.37</c:v>
                </c:pt>
                <c:pt idx="1134">
                  <c:v>1.51</c:v>
                </c:pt>
                <c:pt idx="1135">
                  <c:v>1.55</c:v>
                </c:pt>
                <c:pt idx="1136">
                  <c:v>1.57</c:v>
                </c:pt>
                <c:pt idx="1137">
                  <c:v>1.65</c:v>
                </c:pt>
                <c:pt idx="1138">
                  <c:v>1.59</c:v>
                </c:pt>
                <c:pt idx="1139">
                  <c:v>1.54</c:v>
                </c:pt>
                <c:pt idx="1140">
                  <c:v>1.53</c:v>
                </c:pt>
                <c:pt idx="1141">
                  <c:v>1.6</c:v>
                </c:pt>
                <c:pt idx="1142">
                  <c:v>1.61</c:v>
                </c:pt>
                <c:pt idx="1143">
                  <c:v>1.43</c:v>
                </c:pt>
                <c:pt idx="1144">
                  <c:v>1.48</c:v>
                </c:pt>
                <c:pt idx="1145">
                  <c:v>1.44</c:v>
                </c:pt>
                <c:pt idx="1146">
                  <c:v>1.47</c:v>
                </c:pt>
                <c:pt idx="1147">
                  <c:v>1.51</c:v>
                </c:pt>
                <c:pt idx="1148">
                  <c:v>1.7</c:v>
                </c:pt>
                <c:pt idx="1149">
                  <c:v>1.75</c:v>
                </c:pt>
                <c:pt idx="1150">
                  <c:v>1.82</c:v>
                </c:pt>
                <c:pt idx="1151">
                  <c:v>1.79</c:v>
                </c:pt>
                <c:pt idx="1152">
                  <c:v>1.83</c:v>
                </c:pt>
                <c:pt idx="1153">
                  <c:v>1.95</c:v>
                </c:pt>
                <c:pt idx="1154">
                  <c:v>1.99</c:v>
                </c:pt>
                <c:pt idx="1155">
                  <c:v>1.97</c:v>
                </c:pt>
                <c:pt idx="1156">
                  <c:v>1.8</c:v>
                </c:pt>
                <c:pt idx="1157">
                  <c:v>1.91</c:v>
                </c:pt>
                <c:pt idx="1158">
                  <c:v>2.16</c:v>
                </c:pt>
                <c:pt idx="1159">
                  <c:v>2.37</c:v>
                </c:pt>
                <c:pt idx="1160">
                  <c:v>2.39</c:v>
                </c:pt>
                <c:pt idx="1161">
                  <c:v>2.59</c:v>
                </c:pt>
                <c:pt idx="1162">
                  <c:v>2.76</c:v>
                </c:pt>
                <c:pt idx="1163">
                  <c:v>2.89</c:v>
                </c:pt>
                <c:pt idx="1164">
                  <c:v>2.83</c:v>
                </c:pt>
                <c:pt idx="1165">
                  <c:v>3.01</c:v>
                </c:pt>
                <c:pt idx="1166">
                  <c:v>2.94</c:v>
                </c:pt>
                <c:pt idx="1167">
                  <c:v>2.87</c:v>
                </c:pt>
                <c:pt idx="1168">
                  <c:v>2.77</c:v>
                </c:pt>
                <c:pt idx="1169">
                  <c:v>2.92</c:v>
                </c:pt>
                <c:pt idx="1170">
                  <c:v>3.05</c:v>
                </c:pt>
                <c:pt idx="1171">
                  <c:v>3.36</c:v>
                </c:pt>
                <c:pt idx="1172">
                  <c:v>3.17</c:v>
                </c:pt>
                <c:pt idx="1173">
                  <c:v>3.07</c:v>
                </c:pt>
                <c:pt idx="1174">
                  <c:v>2.96</c:v>
                </c:pt>
                <c:pt idx="1175">
                  <c:v>2.95</c:v>
                </c:pt>
                <c:pt idx="1176">
                  <c:v>2.94</c:v>
                </c:pt>
                <c:pt idx="1177">
                  <c:v>2.75</c:v>
                </c:pt>
                <c:pt idx="1178">
                  <c:v>2.72</c:v>
                </c:pt>
                <c:pt idx="1179">
                  <c:v>2.81</c:v>
                </c:pt>
                <c:pt idx="1180">
                  <c:v>2.87</c:v>
                </c:pt>
                <c:pt idx="1181">
                  <c:v>3.05</c:v>
                </c:pt>
                <c:pt idx="1182">
                  <c:v>3.17</c:v>
                </c:pt>
                <c:pt idx="1183">
                  <c:v>3.31</c:v>
                </c:pt>
                <c:pt idx="1184">
                  <c:v>3.42</c:v>
                </c:pt>
                <c:pt idx="1185">
                  <c:v>3.59</c:v>
                </c:pt>
                <c:pt idx="1186">
                  <c:v>3.83</c:v>
                </c:pt>
                <c:pt idx="1187">
                  <c:v>3.75</c:v>
                </c:pt>
                <c:pt idx="1188">
                  <c:v>3.95</c:v>
                </c:pt>
                <c:pt idx="1189">
                  <c:v>4.12</c:v>
                </c:pt>
                <c:pt idx="1190">
                  <c:v>4.07</c:v>
                </c:pt>
                <c:pt idx="1191">
                  <c:v>4.12</c:v>
                </c:pt>
                <c:pt idx="1192">
                  <c:v>4.08</c:v>
                </c:pt>
                <c:pt idx="1193">
                  <c:v>3.79</c:v>
                </c:pt>
                <c:pt idx="1194">
                  <c:v>3.75</c:v>
                </c:pt>
                <c:pt idx="1195">
                  <c:v>3.63</c:v>
                </c:pt>
                <c:pt idx="1196">
                  <c:v>3.52</c:v>
                </c:pt>
                <c:pt idx="1197">
                  <c:v>3.51</c:v>
                </c:pt>
                <c:pt idx="1198">
                  <c:v>3.67</c:v>
                </c:pt>
                <c:pt idx="1199">
                  <c:v>3.86</c:v>
                </c:pt>
                <c:pt idx="1200">
                  <c:v>3.69</c:v>
                </c:pt>
                <c:pt idx="1201">
                  <c:v>3.52</c:v>
                </c:pt>
                <c:pt idx="1202">
                  <c:v>3.44</c:v>
                </c:pt>
                <c:pt idx="1203">
                  <c:v>3.49</c:v>
                </c:pt>
                <c:pt idx="1204">
                  <c:v>3.48</c:v>
                </c:pt>
                <c:pt idx="1205">
                  <c:v>3.67</c:v>
                </c:pt>
                <c:pt idx="1206">
                  <c:v>3.8</c:v>
                </c:pt>
                <c:pt idx="1207">
                  <c:v>3.93</c:v>
                </c:pt>
                <c:pt idx="1208">
                  <c:v>3.98</c:v>
                </c:pt>
                <c:pt idx="1209">
                  <c:v>3.91</c:v>
                </c:pt>
                <c:pt idx="1210">
                  <c:v>3.53</c:v>
                </c:pt>
                <c:pt idx="1211">
                  <c:v>3.46</c:v>
                </c:pt>
                <c:pt idx="1212">
                  <c:v>3.54</c:v>
                </c:pt>
                <c:pt idx="1213">
                  <c:v>3.35</c:v>
                </c:pt>
                <c:pt idx="1214">
                  <c:v>3.44</c:v>
                </c:pt>
                <c:pt idx="1215">
                  <c:v>3.58</c:v>
                </c:pt>
                <c:pt idx="1216">
                  <c:v>3.46</c:v>
                </c:pt>
                <c:pt idx="1217">
                  <c:v>3.44</c:v>
                </c:pt>
                <c:pt idx="1218">
                  <c:v>3.47</c:v>
                </c:pt>
                <c:pt idx="1219">
                  <c:v>3.59</c:v>
                </c:pt>
                <c:pt idx="1220">
                  <c:v>3.76</c:v>
                </c:pt>
                <c:pt idx="1221">
                  <c:v>3.66</c:v>
                </c:pt>
                <c:pt idx="1222">
                  <c:v>3.73</c:v>
                </c:pt>
                <c:pt idx="1223">
                  <c:v>3.78</c:v>
                </c:pt>
                <c:pt idx="1224">
                  <c:v>3.75</c:v>
                </c:pt>
                <c:pt idx="1225">
                  <c:v>3.77</c:v>
                </c:pt>
                <c:pt idx="1226">
                  <c:v>3.98</c:v>
                </c:pt>
                <c:pt idx="1227">
                  <c:v>3.89</c:v>
                </c:pt>
                <c:pt idx="1228">
                  <c:v>3.81</c:v>
                </c:pt>
                <c:pt idx="1229">
                  <c:v>3.92</c:v>
                </c:pt>
                <c:pt idx="1230">
                  <c:v>4.07</c:v>
                </c:pt>
                <c:pt idx="1231">
                  <c:v>4.07</c:v>
                </c:pt>
                <c:pt idx="1232">
                  <c:v>4.25</c:v>
                </c:pt>
                <c:pt idx="1233">
                  <c:v>4.2699999999999996</c:v>
                </c:pt>
                <c:pt idx="1234">
                  <c:v>4.1399999999999997</c:v>
                </c:pt>
                <c:pt idx="1235">
                  <c:v>4.28</c:v>
                </c:pt>
                <c:pt idx="1236">
                  <c:v>4.29</c:v>
                </c:pt>
                <c:pt idx="1237">
                  <c:v>4.3899999999999997</c:v>
                </c:pt>
                <c:pt idx="1238">
                  <c:v>4.58</c:v>
                </c:pt>
                <c:pt idx="1239">
                  <c:v>4.75</c:v>
                </c:pt>
                <c:pt idx="1240">
                  <c:v>4.6399999999999997</c:v>
                </c:pt>
                <c:pt idx="1241">
                  <c:v>4.87</c:v>
                </c:pt>
                <c:pt idx="1242">
                  <c:v>4.87</c:v>
                </c:pt>
                <c:pt idx="1243">
                  <c:v>4.75</c:v>
                </c:pt>
                <c:pt idx="1244">
                  <c:v>4.59</c:v>
                </c:pt>
                <c:pt idx="1245">
                  <c:v>4.5</c:v>
                </c:pt>
              </c:numCache>
            </c:numRef>
          </c:val>
          <c:smooth val="0"/>
          <c:extLst>
            <c:ext xmlns:c16="http://schemas.microsoft.com/office/drawing/2014/chart" uri="{C3380CC4-5D6E-409C-BE32-E72D297353CC}">
              <c16:uniqueId val="{00000000-E890-3F43-8551-AAFE00631783}"/>
            </c:ext>
          </c:extLst>
        </c:ser>
        <c:ser>
          <c:idx val="1"/>
          <c:order val="1"/>
          <c:tx>
            <c:strRef>
              <c:f>'10Y vs 30USF'!$C$9</c:f>
              <c:strCache>
                <c:ptCount val="1"/>
                <c:pt idx="0">
                  <c:v>30USFIX</c:v>
                </c:pt>
              </c:strCache>
            </c:strRef>
          </c:tx>
          <c:spPr>
            <a:ln w="28575" cap="rnd">
              <a:solidFill>
                <a:schemeClr val="accent5"/>
              </a:solidFill>
              <a:round/>
            </a:ln>
            <a:effectLst/>
          </c:spPr>
          <c:marker>
            <c:symbol val="none"/>
          </c:marker>
          <c:cat>
            <c:numRef>
              <c:f>'10Y vs 30USF'!$A$10:$A$1255</c:f>
              <c:numCache>
                <c:formatCode>m/d/yy</c:formatCode>
                <c:ptCount val="1246"/>
                <c:pt idx="0">
                  <c:v>36532</c:v>
                </c:pt>
                <c:pt idx="1">
                  <c:v>36539</c:v>
                </c:pt>
                <c:pt idx="2">
                  <c:v>36546</c:v>
                </c:pt>
                <c:pt idx="3">
                  <c:v>36553</c:v>
                </c:pt>
                <c:pt idx="4">
                  <c:v>36560</c:v>
                </c:pt>
                <c:pt idx="5">
                  <c:v>36567</c:v>
                </c:pt>
                <c:pt idx="6">
                  <c:v>36574</c:v>
                </c:pt>
                <c:pt idx="7">
                  <c:v>36581</c:v>
                </c:pt>
                <c:pt idx="8">
                  <c:v>36588</c:v>
                </c:pt>
                <c:pt idx="9">
                  <c:v>36595</c:v>
                </c:pt>
                <c:pt idx="10">
                  <c:v>36602</c:v>
                </c:pt>
                <c:pt idx="11">
                  <c:v>36609</c:v>
                </c:pt>
                <c:pt idx="12">
                  <c:v>36616</c:v>
                </c:pt>
                <c:pt idx="13">
                  <c:v>36623</c:v>
                </c:pt>
                <c:pt idx="14">
                  <c:v>36630</c:v>
                </c:pt>
                <c:pt idx="15">
                  <c:v>36637</c:v>
                </c:pt>
                <c:pt idx="16">
                  <c:v>36644</c:v>
                </c:pt>
                <c:pt idx="17">
                  <c:v>36651</c:v>
                </c:pt>
                <c:pt idx="18">
                  <c:v>36658</c:v>
                </c:pt>
                <c:pt idx="19">
                  <c:v>36665</c:v>
                </c:pt>
                <c:pt idx="20">
                  <c:v>36672</c:v>
                </c:pt>
                <c:pt idx="21">
                  <c:v>36679</c:v>
                </c:pt>
                <c:pt idx="22">
                  <c:v>36686</c:v>
                </c:pt>
                <c:pt idx="23">
                  <c:v>36693</c:v>
                </c:pt>
                <c:pt idx="24">
                  <c:v>36700</c:v>
                </c:pt>
                <c:pt idx="25">
                  <c:v>36707</c:v>
                </c:pt>
                <c:pt idx="26">
                  <c:v>36714</c:v>
                </c:pt>
                <c:pt idx="27">
                  <c:v>36721</c:v>
                </c:pt>
                <c:pt idx="28">
                  <c:v>36728</c:v>
                </c:pt>
                <c:pt idx="29">
                  <c:v>36735</c:v>
                </c:pt>
                <c:pt idx="30">
                  <c:v>36742</c:v>
                </c:pt>
                <c:pt idx="31">
                  <c:v>36749</c:v>
                </c:pt>
                <c:pt idx="32">
                  <c:v>36756</c:v>
                </c:pt>
                <c:pt idx="33">
                  <c:v>36763</c:v>
                </c:pt>
                <c:pt idx="34">
                  <c:v>36770</c:v>
                </c:pt>
                <c:pt idx="35">
                  <c:v>36777</c:v>
                </c:pt>
                <c:pt idx="36">
                  <c:v>36784</c:v>
                </c:pt>
                <c:pt idx="37">
                  <c:v>36791</c:v>
                </c:pt>
                <c:pt idx="38">
                  <c:v>36798</c:v>
                </c:pt>
                <c:pt idx="39">
                  <c:v>36805</c:v>
                </c:pt>
                <c:pt idx="40">
                  <c:v>36812</c:v>
                </c:pt>
                <c:pt idx="41">
                  <c:v>36819</c:v>
                </c:pt>
                <c:pt idx="42">
                  <c:v>36826</c:v>
                </c:pt>
                <c:pt idx="43">
                  <c:v>36833</c:v>
                </c:pt>
                <c:pt idx="44">
                  <c:v>36840</c:v>
                </c:pt>
                <c:pt idx="45">
                  <c:v>36847</c:v>
                </c:pt>
                <c:pt idx="46">
                  <c:v>36854</c:v>
                </c:pt>
                <c:pt idx="47">
                  <c:v>36861</c:v>
                </c:pt>
                <c:pt idx="48">
                  <c:v>36868</c:v>
                </c:pt>
                <c:pt idx="49">
                  <c:v>36875</c:v>
                </c:pt>
                <c:pt idx="50">
                  <c:v>36882</c:v>
                </c:pt>
                <c:pt idx="51">
                  <c:v>36889</c:v>
                </c:pt>
                <c:pt idx="52">
                  <c:v>36896</c:v>
                </c:pt>
                <c:pt idx="53">
                  <c:v>36903</c:v>
                </c:pt>
                <c:pt idx="54">
                  <c:v>36910</c:v>
                </c:pt>
                <c:pt idx="55">
                  <c:v>36917</c:v>
                </c:pt>
                <c:pt idx="56">
                  <c:v>36924</c:v>
                </c:pt>
                <c:pt idx="57">
                  <c:v>36931</c:v>
                </c:pt>
                <c:pt idx="58">
                  <c:v>36938</c:v>
                </c:pt>
                <c:pt idx="59">
                  <c:v>36945</c:v>
                </c:pt>
                <c:pt idx="60">
                  <c:v>36952</c:v>
                </c:pt>
                <c:pt idx="61">
                  <c:v>36959</c:v>
                </c:pt>
                <c:pt idx="62">
                  <c:v>36966</c:v>
                </c:pt>
                <c:pt idx="63">
                  <c:v>36973</c:v>
                </c:pt>
                <c:pt idx="64">
                  <c:v>36980</c:v>
                </c:pt>
                <c:pt idx="65">
                  <c:v>36987</c:v>
                </c:pt>
                <c:pt idx="66">
                  <c:v>36994</c:v>
                </c:pt>
                <c:pt idx="67">
                  <c:v>37001</c:v>
                </c:pt>
                <c:pt idx="68">
                  <c:v>37008</c:v>
                </c:pt>
                <c:pt idx="69">
                  <c:v>37015</c:v>
                </c:pt>
                <c:pt idx="70">
                  <c:v>37022</c:v>
                </c:pt>
                <c:pt idx="71">
                  <c:v>37029</c:v>
                </c:pt>
                <c:pt idx="72">
                  <c:v>37036</c:v>
                </c:pt>
                <c:pt idx="73">
                  <c:v>37043</c:v>
                </c:pt>
                <c:pt idx="74">
                  <c:v>37050</c:v>
                </c:pt>
                <c:pt idx="75">
                  <c:v>37057</c:v>
                </c:pt>
                <c:pt idx="76">
                  <c:v>37064</c:v>
                </c:pt>
                <c:pt idx="77">
                  <c:v>37071</c:v>
                </c:pt>
                <c:pt idx="78">
                  <c:v>37078</c:v>
                </c:pt>
                <c:pt idx="79">
                  <c:v>37085</c:v>
                </c:pt>
                <c:pt idx="80">
                  <c:v>37092</c:v>
                </c:pt>
                <c:pt idx="81">
                  <c:v>37099</c:v>
                </c:pt>
                <c:pt idx="82">
                  <c:v>37106</c:v>
                </c:pt>
                <c:pt idx="83">
                  <c:v>37113</c:v>
                </c:pt>
                <c:pt idx="84">
                  <c:v>37120</c:v>
                </c:pt>
                <c:pt idx="85">
                  <c:v>37127</c:v>
                </c:pt>
                <c:pt idx="86">
                  <c:v>37134</c:v>
                </c:pt>
                <c:pt idx="87">
                  <c:v>37141</c:v>
                </c:pt>
                <c:pt idx="88">
                  <c:v>37148</c:v>
                </c:pt>
                <c:pt idx="89">
                  <c:v>37155</c:v>
                </c:pt>
                <c:pt idx="90">
                  <c:v>37162</c:v>
                </c:pt>
                <c:pt idx="91">
                  <c:v>37169</c:v>
                </c:pt>
                <c:pt idx="92">
                  <c:v>37176</c:v>
                </c:pt>
                <c:pt idx="93">
                  <c:v>37183</c:v>
                </c:pt>
                <c:pt idx="94">
                  <c:v>37190</c:v>
                </c:pt>
                <c:pt idx="95">
                  <c:v>37197</c:v>
                </c:pt>
                <c:pt idx="96">
                  <c:v>37204</c:v>
                </c:pt>
                <c:pt idx="97">
                  <c:v>37211</c:v>
                </c:pt>
                <c:pt idx="98">
                  <c:v>37218</c:v>
                </c:pt>
                <c:pt idx="99">
                  <c:v>37225</c:v>
                </c:pt>
                <c:pt idx="100">
                  <c:v>37232</c:v>
                </c:pt>
                <c:pt idx="101">
                  <c:v>37239</c:v>
                </c:pt>
                <c:pt idx="102">
                  <c:v>37246</c:v>
                </c:pt>
                <c:pt idx="103">
                  <c:v>37253</c:v>
                </c:pt>
                <c:pt idx="104">
                  <c:v>37260</c:v>
                </c:pt>
                <c:pt idx="105">
                  <c:v>37267</c:v>
                </c:pt>
                <c:pt idx="106">
                  <c:v>37274</c:v>
                </c:pt>
                <c:pt idx="107">
                  <c:v>37281</c:v>
                </c:pt>
                <c:pt idx="108">
                  <c:v>37288</c:v>
                </c:pt>
                <c:pt idx="109">
                  <c:v>37295</c:v>
                </c:pt>
                <c:pt idx="110">
                  <c:v>37302</c:v>
                </c:pt>
                <c:pt idx="111">
                  <c:v>37309</c:v>
                </c:pt>
                <c:pt idx="112">
                  <c:v>37316</c:v>
                </c:pt>
                <c:pt idx="113">
                  <c:v>37323</c:v>
                </c:pt>
                <c:pt idx="114">
                  <c:v>37330</c:v>
                </c:pt>
                <c:pt idx="115">
                  <c:v>37337</c:v>
                </c:pt>
                <c:pt idx="116">
                  <c:v>37344</c:v>
                </c:pt>
                <c:pt idx="117">
                  <c:v>37351</c:v>
                </c:pt>
                <c:pt idx="118">
                  <c:v>37358</c:v>
                </c:pt>
                <c:pt idx="119">
                  <c:v>37365</c:v>
                </c:pt>
                <c:pt idx="120">
                  <c:v>37372</c:v>
                </c:pt>
                <c:pt idx="121">
                  <c:v>37379</c:v>
                </c:pt>
                <c:pt idx="122">
                  <c:v>37386</c:v>
                </c:pt>
                <c:pt idx="123">
                  <c:v>37393</c:v>
                </c:pt>
                <c:pt idx="124">
                  <c:v>37400</c:v>
                </c:pt>
                <c:pt idx="125">
                  <c:v>37407</c:v>
                </c:pt>
                <c:pt idx="126">
                  <c:v>37414</c:v>
                </c:pt>
                <c:pt idx="127">
                  <c:v>37421</c:v>
                </c:pt>
                <c:pt idx="128">
                  <c:v>37428</c:v>
                </c:pt>
                <c:pt idx="129">
                  <c:v>37435</c:v>
                </c:pt>
                <c:pt idx="130">
                  <c:v>37442</c:v>
                </c:pt>
                <c:pt idx="131">
                  <c:v>37449</c:v>
                </c:pt>
                <c:pt idx="132">
                  <c:v>37456</c:v>
                </c:pt>
                <c:pt idx="133">
                  <c:v>37463</c:v>
                </c:pt>
                <c:pt idx="134">
                  <c:v>37470</c:v>
                </c:pt>
                <c:pt idx="135">
                  <c:v>37477</c:v>
                </c:pt>
                <c:pt idx="136">
                  <c:v>37484</c:v>
                </c:pt>
                <c:pt idx="137">
                  <c:v>37491</c:v>
                </c:pt>
                <c:pt idx="138">
                  <c:v>37498</c:v>
                </c:pt>
                <c:pt idx="139">
                  <c:v>37505</c:v>
                </c:pt>
                <c:pt idx="140">
                  <c:v>37512</c:v>
                </c:pt>
                <c:pt idx="141">
                  <c:v>37519</c:v>
                </c:pt>
                <c:pt idx="142">
                  <c:v>37526</c:v>
                </c:pt>
                <c:pt idx="143">
                  <c:v>37533</c:v>
                </c:pt>
                <c:pt idx="144">
                  <c:v>37540</c:v>
                </c:pt>
                <c:pt idx="145">
                  <c:v>37547</c:v>
                </c:pt>
                <c:pt idx="146">
                  <c:v>37554</c:v>
                </c:pt>
                <c:pt idx="147">
                  <c:v>37561</c:v>
                </c:pt>
                <c:pt idx="148">
                  <c:v>37568</c:v>
                </c:pt>
                <c:pt idx="149">
                  <c:v>37575</c:v>
                </c:pt>
                <c:pt idx="150">
                  <c:v>37582</c:v>
                </c:pt>
                <c:pt idx="151">
                  <c:v>37589</c:v>
                </c:pt>
                <c:pt idx="152">
                  <c:v>37596</c:v>
                </c:pt>
                <c:pt idx="153">
                  <c:v>37603</c:v>
                </c:pt>
                <c:pt idx="154">
                  <c:v>37610</c:v>
                </c:pt>
                <c:pt idx="155">
                  <c:v>37617</c:v>
                </c:pt>
                <c:pt idx="156">
                  <c:v>37624</c:v>
                </c:pt>
                <c:pt idx="157">
                  <c:v>37631</c:v>
                </c:pt>
                <c:pt idx="158">
                  <c:v>37638</c:v>
                </c:pt>
                <c:pt idx="159">
                  <c:v>37645</c:v>
                </c:pt>
                <c:pt idx="160">
                  <c:v>37652</c:v>
                </c:pt>
                <c:pt idx="161">
                  <c:v>37659</c:v>
                </c:pt>
                <c:pt idx="162">
                  <c:v>37666</c:v>
                </c:pt>
                <c:pt idx="163">
                  <c:v>37673</c:v>
                </c:pt>
                <c:pt idx="164">
                  <c:v>37680</c:v>
                </c:pt>
                <c:pt idx="165">
                  <c:v>37687</c:v>
                </c:pt>
                <c:pt idx="166">
                  <c:v>37694</c:v>
                </c:pt>
                <c:pt idx="167">
                  <c:v>37701</c:v>
                </c:pt>
                <c:pt idx="168">
                  <c:v>37708</c:v>
                </c:pt>
                <c:pt idx="169">
                  <c:v>37715</c:v>
                </c:pt>
                <c:pt idx="170">
                  <c:v>37722</c:v>
                </c:pt>
                <c:pt idx="171">
                  <c:v>37729</c:v>
                </c:pt>
                <c:pt idx="172">
                  <c:v>37736</c:v>
                </c:pt>
                <c:pt idx="173">
                  <c:v>37743</c:v>
                </c:pt>
                <c:pt idx="174">
                  <c:v>37750</c:v>
                </c:pt>
                <c:pt idx="175">
                  <c:v>37757</c:v>
                </c:pt>
                <c:pt idx="176">
                  <c:v>37764</c:v>
                </c:pt>
                <c:pt idx="177">
                  <c:v>37771</c:v>
                </c:pt>
                <c:pt idx="178">
                  <c:v>37778</c:v>
                </c:pt>
                <c:pt idx="179">
                  <c:v>37785</c:v>
                </c:pt>
                <c:pt idx="180">
                  <c:v>37792</c:v>
                </c:pt>
                <c:pt idx="181">
                  <c:v>37799</c:v>
                </c:pt>
                <c:pt idx="182">
                  <c:v>37806</c:v>
                </c:pt>
                <c:pt idx="183">
                  <c:v>37813</c:v>
                </c:pt>
                <c:pt idx="184">
                  <c:v>37820</c:v>
                </c:pt>
                <c:pt idx="185">
                  <c:v>37827</c:v>
                </c:pt>
                <c:pt idx="186">
                  <c:v>37834</c:v>
                </c:pt>
                <c:pt idx="187">
                  <c:v>37841</c:v>
                </c:pt>
                <c:pt idx="188">
                  <c:v>37848</c:v>
                </c:pt>
                <c:pt idx="189">
                  <c:v>37855</c:v>
                </c:pt>
                <c:pt idx="190">
                  <c:v>37862</c:v>
                </c:pt>
                <c:pt idx="191">
                  <c:v>37869</c:v>
                </c:pt>
                <c:pt idx="192">
                  <c:v>37876</c:v>
                </c:pt>
                <c:pt idx="193">
                  <c:v>37883</c:v>
                </c:pt>
                <c:pt idx="194">
                  <c:v>37890</c:v>
                </c:pt>
                <c:pt idx="195">
                  <c:v>37897</c:v>
                </c:pt>
                <c:pt idx="196">
                  <c:v>37904</c:v>
                </c:pt>
                <c:pt idx="197">
                  <c:v>37911</c:v>
                </c:pt>
                <c:pt idx="198">
                  <c:v>37918</c:v>
                </c:pt>
                <c:pt idx="199">
                  <c:v>37925</c:v>
                </c:pt>
                <c:pt idx="200">
                  <c:v>37932</c:v>
                </c:pt>
                <c:pt idx="201">
                  <c:v>37939</c:v>
                </c:pt>
                <c:pt idx="202">
                  <c:v>37946</c:v>
                </c:pt>
                <c:pt idx="203">
                  <c:v>37953</c:v>
                </c:pt>
                <c:pt idx="204">
                  <c:v>37960</c:v>
                </c:pt>
                <c:pt idx="205">
                  <c:v>37967</c:v>
                </c:pt>
                <c:pt idx="206">
                  <c:v>37974</c:v>
                </c:pt>
                <c:pt idx="207">
                  <c:v>37981</c:v>
                </c:pt>
                <c:pt idx="208">
                  <c:v>37988</c:v>
                </c:pt>
                <c:pt idx="209">
                  <c:v>37995</c:v>
                </c:pt>
                <c:pt idx="210">
                  <c:v>38002</c:v>
                </c:pt>
                <c:pt idx="211">
                  <c:v>38009</c:v>
                </c:pt>
                <c:pt idx="212">
                  <c:v>38016</c:v>
                </c:pt>
                <c:pt idx="213">
                  <c:v>38023</c:v>
                </c:pt>
                <c:pt idx="214">
                  <c:v>38030</c:v>
                </c:pt>
                <c:pt idx="215">
                  <c:v>38037</c:v>
                </c:pt>
                <c:pt idx="216">
                  <c:v>38044</c:v>
                </c:pt>
                <c:pt idx="217">
                  <c:v>38051</c:v>
                </c:pt>
                <c:pt idx="218">
                  <c:v>38058</c:v>
                </c:pt>
                <c:pt idx="219">
                  <c:v>38065</c:v>
                </c:pt>
                <c:pt idx="220">
                  <c:v>38072</c:v>
                </c:pt>
                <c:pt idx="221">
                  <c:v>38079</c:v>
                </c:pt>
                <c:pt idx="222">
                  <c:v>38086</c:v>
                </c:pt>
                <c:pt idx="223">
                  <c:v>38093</c:v>
                </c:pt>
                <c:pt idx="224">
                  <c:v>38100</c:v>
                </c:pt>
                <c:pt idx="225">
                  <c:v>38107</c:v>
                </c:pt>
                <c:pt idx="226">
                  <c:v>38114</c:v>
                </c:pt>
                <c:pt idx="227">
                  <c:v>38121</c:v>
                </c:pt>
                <c:pt idx="228">
                  <c:v>38128</c:v>
                </c:pt>
                <c:pt idx="229">
                  <c:v>38135</c:v>
                </c:pt>
                <c:pt idx="230">
                  <c:v>38142</c:v>
                </c:pt>
                <c:pt idx="231">
                  <c:v>38149</c:v>
                </c:pt>
                <c:pt idx="232">
                  <c:v>38156</c:v>
                </c:pt>
                <c:pt idx="233">
                  <c:v>38163</c:v>
                </c:pt>
                <c:pt idx="234">
                  <c:v>38170</c:v>
                </c:pt>
                <c:pt idx="235">
                  <c:v>38177</c:v>
                </c:pt>
                <c:pt idx="236">
                  <c:v>38184</c:v>
                </c:pt>
                <c:pt idx="237">
                  <c:v>38191</c:v>
                </c:pt>
                <c:pt idx="238">
                  <c:v>38198</c:v>
                </c:pt>
                <c:pt idx="239">
                  <c:v>38205</c:v>
                </c:pt>
                <c:pt idx="240">
                  <c:v>38212</c:v>
                </c:pt>
                <c:pt idx="241">
                  <c:v>38219</c:v>
                </c:pt>
                <c:pt idx="242">
                  <c:v>38226</c:v>
                </c:pt>
                <c:pt idx="243">
                  <c:v>38233</c:v>
                </c:pt>
                <c:pt idx="244">
                  <c:v>38240</c:v>
                </c:pt>
                <c:pt idx="245">
                  <c:v>38247</c:v>
                </c:pt>
                <c:pt idx="246">
                  <c:v>38254</c:v>
                </c:pt>
                <c:pt idx="247">
                  <c:v>38261</c:v>
                </c:pt>
                <c:pt idx="248">
                  <c:v>38268</c:v>
                </c:pt>
                <c:pt idx="249">
                  <c:v>38275</c:v>
                </c:pt>
                <c:pt idx="250">
                  <c:v>38282</c:v>
                </c:pt>
                <c:pt idx="251">
                  <c:v>38289</c:v>
                </c:pt>
                <c:pt idx="252">
                  <c:v>38296</c:v>
                </c:pt>
                <c:pt idx="253">
                  <c:v>38303</c:v>
                </c:pt>
                <c:pt idx="254">
                  <c:v>38310</c:v>
                </c:pt>
                <c:pt idx="255">
                  <c:v>38317</c:v>
                </c:pt>
                <c:pt idx="256">
                  <c:v>38324</c:v>
                </c:pt>
                <c:pt idx="257">
                  <c:v>38331</c:v>
                </c:pt>
                <c:pt idx="258">
                  <c:v>38338</c:v>
                </c:pt>
                <c:pt idx="259">
                  <c:v>38345</c:v>
                </c:pt>
                <c:pt idx="260">
                  <c:v>38352</c:v>
                </c:pt>
                <c:pt idx="261">
                  <c:v>38359</c:v>
                </c:pt>
                <c:pt idx="262">
                  <c:v>38366</c:v>
                </c:pt>
                <c:pt idx="263">
                  <c:v>38373</c:v>
                </c:pt>
                <c:pt idx="264">
                  <c:v>38380</c:v>
                </c:pt>
                <c:pt idx="265">
                  <c:v>38387</c:v>
                </c:pt>
                <c:pt idx="266">
                  <c:v>38394</c:v>
                </c:pt>
                <c:pt idx="267">
                  <c:v>38401</c:v>
                </c:pt>
                <c:pt idx="268">
                  <c:v>38408</c:v>
                </c:pt>
                <c:pt idx="269">
                  <c:v>38415</c:v>
                </c:pt>
                <c:pt idx="270">
                  <c:v>38422</c:v>
                </c:pt>
                <c:pt idx="271">
                  <c:v>38429</c:v>
                </c:pt>
                <c:pt idx="272">
                  <c:v>38436</c:v>
                </c:pt>
                <c:pt idx="273">
                  <c:v>38443</c:v>
                </c:pt>
                <c:pt idx="274">
                  <c:v>38450</c:v>
                </c:pt>
                <c:pt idx="275">
                  <c:v>38457</c:v>
                </c:pt>
                <c:pt idx="276">
                  <c:v>38464</c:v>
                </c:pt>
                <c:pt idx="277">
                  <c:v>38471</c:v>
                </c:pt>
                <c:pt idx="278">
                  <c:v>38478</c:v>
                </c:pt>
                <c:pt idx="279">
                  <c:v>38485</c:v>
                </c:pt>
                <c:pt idx="280">
                  <c:v>38492</c:v>
                </c:pt>
                <c:pt idx="281">
                  <c:v>38499</c:v>
                </c:pt>
                <c:pt idx="282">
                  <c:v>38506</c:v>
                </c:pt>
                <c:pt idx="283">
                  <c:v>38513</c:v>
                </c:pt>
                <c:pt idx="284">
                  <c:v>38520</c:v>
                </c:pt>
                <c:pt idx="285">
                  <c:v>38527</c:v>
                </c:pt>
                <c:pt idx="286">
                  <c:v>38534</c:v>
                </c:pt>
                <c:pt idx="287">
                  <c:v>38541</c:v>
                </c:pt>
                <c:pt idx="288">
                  <c:v>38548</c:v>
                </c:pt>
                <c:pt idx="289">
                  <c:v>38555</c:v>
                </c:pt>
                <c:pt idx="290">
                  <c:v>38562</c:v>
                </c:pt>
                <c:pt idx="291">
                  <c:v>38569</c:v>
                </c:pt>
                <c:pt idx="292">
                  <c:v>38576</c:v>
                </c:pt>
                <c:pt idx="293">
                  <c:v>38583</c:v>
                </c:pt>
                <c:pt idx="294">
                  <c:v>38590</c:v>
                </c:pt>
                <c:pt idx="295">
                  <c:v>38597</c:v>
                </c:pt>
                <c:pt idx="296">
                  <c:v>38604</c:v>
                </c:pt>
                <c:pt idx="297">
                  <c:v>38611</c:v>
                </c:pt>
                <c:pt idx="298">
                  <c:v>38618</c:v>
                </c:pt>
                <c:pt idx="299">
                  <c:v>38625</c:v>
                </c:pt>
                <c:pt idx="300">
                  <c:v>38632</c:v>
                </c:pt>
                <c:pt idx="301">
                  <c:v>38639</c:v>
                </c:pt>
                <c:pt idx="302">
                  <c:v>38646</c:v>
                </c:pt>
                <c:pt idx="303">
                  <c:v>38653</c:v>
                </c:pt>
                <c:pt idx="304">
                  <c:v>38660</c:v>
                </c:pt>
                <c:pt idx="305">
                  <c:v>38667</c:v>
                </c:pt>
                <c:pt idx="306">
                  <c:v>38674</c:v>
                </c:pt>
                <c:pt idx="307">
                  <c:v>38681</c:v>
                </c:pt>
                <c:pt idx="308">
                  <c:v>38688</c:v>
                </c:pt>
                <c:pt idx="309">
                  <c:v>38695</c:v>
                </c:pt>
                <c:pt idx="310">
                  <c:v>38702</c:v>
                </c:pt>
                <c:pt idx="311">
                  <c:v>38709</c:v>
                </c:pt>
                <c:pt idx="312">
                  <c:v>38716</c:v>
                </c:pt>
                <c:pt idx="313">
                  <c:v>38723</c:v>
                </c:pt>
                <c:pt idx="314">
                  <c:v>38730</c:v>
                </c:pt>
                <c:pt idx="315">
                  <c:v>38737</c:v>
                </c:pt>
                <c:pt idx="316">
                  <c:v>38744</c:v>
                </c:pt>
                <c:pt idx="317">
                  <c:v>38751</c:v>
                </c:pt>
                <c:pt idx="318">
                  <c:v>38758</c:v>
                </c:pt>
                <c:pt idx="319">
                  <c:v>38765</c:v>
                </c:pt>
                <c:pt idx="320">
                  <c:v>38772</c:v>
                </c:pt>
                <c:pt idx="321">
                  <c:v>38779</c:v>
                </c:pt>
                <c:pt idx="322">
                  <c:v>38786</c:v>
                </c:pt>
                <c:pt idx="323">
                  <c:v>38793</c:v>
                </c:pt>
                <c:pt idx="324">
                  <c:v>38800</c:v>
                </c:pt>
                <c:pt idx="325">
                  <c:v>38807</c:v>
                </c:pt>
                <c:pt idx="326">
                  <c:v>38814</c:v>
                </c:pt>
                <c:pt idx="327">
                  <c:v>38821</c:v>
                </c:pt>
                <c:pt idx="328">
                  <c:v>38828</c:v>
                </c:pt>
                <c:pt idx="329">
                  <c:v>38835</c:v>
                </c:pt>
                <c:pt idx="330">
                  <c:v>38842</c:v>
                </c:pt>
                <c:pt idx="331">
                  <c:v>38849</c:v>
                </c:pt>
                <c:pt idx="332">
                  <c:v>38856</c:v>
                </c:pt>
                <c:pt idx="333">
                  <c:v>38863</c:v>
                </c:pt>
                <c:pt idx="334">
                  <c:v>38870</c:v>
                </c:pt>
                <c:pt idx="335">
                  <c:v>38877</c:v>
                </c:pt>
                <c:pt idx="336">
                  <c:v>38884</c:v>
                </c:pt>
                <c:pt idx="337">
                  <c:v>38891</c:v>
                </c:pt>
                <c:pt idx="338">
                  <c:v>38898</c:v>
                </c:pt>
                <c:pt idx="339">
                  <c:v>38905</c:v>
                </c:pt>
                <c:pt idx="340">
                  <c:v>38912</c:v>
                </c:pt>
                <c:pt idx="341">
                  <c:v>38919</c:v>
                </c:pt>
                <c:pt idx="342">
                  <c:v>38926</c:v>
                </c:pt>
                <c:pt idx="343">
                  <c:v>38933</c:v>
                </c:pt>
                <c:pt idx="344">
                  <c:v>38940</c:v>
                </c:pt>
                <c:pt idx="345">
                  <c:v>38947</c:v>
                </c:pt>
                <c:pt idx="346">
                  <c:v>38954</c:v>
                </c:pt>
                <c:pt idx="347">
                  <c:v>38961</c:v>
                </c:pt>
                <c:pt idx="348">
                  <c:v>38968</c:v>
                </c:pt>
                <c:pt idx="349">
                  <c:v>38975</c:v>
                </c:pt>
                <c:pt idx="350">
                  <c:v>38982</c:v>
                </c:pt>
                <c:pt idx="351">
                  <c:v>38989</c:v>
                </c:pt>
                <c:pt idx="352">
                  <c:v>38996</c:v>
                </c:pt>
                <c:pt idx="353">
                  <c:v>39003</c:v>
                </c:pt>
                <c:pt idx="354">
                  <c:v>39010</c:v>
                </c:pt>
                <c:pt idx="355">
                  <c:v>39017</c:v>
                </c:pt>
                <c:pt idx="356">
                  <c:v>39024</c:v>
                </c:pt>
                <c:pt idx="357">
                  <c:v>39031</c:v>
                </c:pt>
                <c:pt idx="358">
                  <c:v>39038</c:v>
                </c:pt>
                <c:pt idx="359">
                  <c:v>39045</c:v>
                </c:pt>
                <c:pt idx="360">
                  <c:v>39052</c:v>
                </c:pt>
                <c:pt idx="361">
                  <c:v>39059</c:v>
                </c:pt>
                <c:pt idx="362">
                  <c:v>39066</c:v>
                </c:pt>
                <c:pt idx="363">
                  <c:v>39073</c:v>
                </c:pt>
                <c:pt idx="364">
                  <c:v>39080</c:v>
                </c:pt>
                <c:pt idx="365">
                  <c:v>39087</c:v>
                </c:pt>
                <c:pt idx="366">
                  <c:v>39094</c:v>
                </c:pt>
                <c:pt idx="367">
                  <c:v>39101</c:v>
                </c:pt>
                <c:pt idx="368">
                  <c:v>39108</c:v>
                </c:pt>
                <c:pt idx="369">
                  <c:v>39115</c:v>
                </c:pt>
                <c:pt idx="370">
                  <c:v>39122</c:v>
                </c:pt>
                <c:pt idx="371">
                  <c:v>39129</c:v>
                </c:pt>
                <c:pt idx="372">
                  <c:v>39136</c:v>
                </c:pt>
                <c:pt idx="373">
                  <c:v>39143</c:v>
                </c:pt>
                <c:pt idx="374">
                  <c:v>39150</c:v>
                </c:pt>
                <c:pt idx="375">
                  <c:v>39157</c:v>
                </c:pt>
                <c:pt idx="376">
                  <c:v>39164</c:v>
                </c:pt>
                <c:pt idx="377">
                  <c:v>39171</c:v>
                </c:pt>
                <c:pt idx="378">
                  <c:v>39178</c:v>
                </c:pt>
                <c:pt idx="379">
                  <c:v>39185</c:v>
                </c:pt>
                <c:pt idx="380">
                  <c:v>39192</c:v>
                </c:pt>
                <c:pt idx="381">
                  <c:v>39199</c:v>
                </c:pt>
                <c:pt idx="382">
                  <c:v>39206</c:v>
                </c:pt>
                <c:pt idx="383">
                  <c:v>39213</c:v>
                </c:pt>
                <c:pt idx="384">
                  <c:v>39220</c:v>
                </c:pt>
                <c:pt idx="385">
                  <c:v>39227</c:v>
                </c:pt>
                <c:pt idx="386">
                  <c:v>39234</c:v>
                </c:pt>
                <c:pt idx="387">
                  <c:v>39241</c:v>
                </c:pt>
                <c:pt idx="388">
                  <c:v>39248</c:v>
                </c:pt>
                <c:pt idx="389">
                  <c:v>39255</c:v>
                </c:pt>
                <c:pt idx="390">
                  <c:v>39262</c:v>
                </c:pt>
                <c:pt idx="391">
                  <c:v>39269</c:v>
                </c:pt>
                <c:pt idx="392">
                  <c:v>39276</c:v>
                </c:pt>
                <c:pt idx="393">
                  <c:v>39283</c:v>
                </c:pt>
                <c:pt idx="394">
                  <c:v>39290</c:v>
                </c:pt>
                <c:pt idx="395">
                  <c:v>39297</c:v>
                </c:pt>
                <c:pt idx="396">
                  <c:v>39304</c:v>
                </c:pt>
                <c:pt idx="397">
                  <c:v>39311</c:v>
                </c:pt>
                <c:pt idx="398">
                  <c:v>39318</c:v>
                </c:pt>
                <c:pt idx="399">
                  <c:v>39325</c:v>
                </c:pt>
                <c:pt idx="400">
                  <c:v>39332</c:v>
                </c:pt>
                <c:pt idx="401">
                  <c:v>39339</c:v>
                </c:pt>
                <c:pt idx="402">
                  <c:v>39346</c:v>
                </c:pt>
                <c:pt idx="403">
                  <c:v>39353</c:v>
                </c:pt>
                <c:pt idx="404">
                  <c:v>39360</c:v>
                </c:pt>
                <c:pt idx="405">
                  <c:v>39367</c:v>
                </c:pt>
                <c:pt idx="406">
                  <c:v>39374</c:v>
                </c:pt>
                <c:pt idx="407">
                  <c:v>39381</c:v>
                </c:pt>
                <c:pt idx="408">
                  <c:v>39388</c:v>
                </c:pt>
                <c:pt idx="409">
                  <c:v>39395</c:v>
                </c:pt>
                <c:pt idx="410">
                  <c:v>39402</c:v>
                </c:pt>
                <c:pt idx="411">
                  <c:v>39409</c:v>
                </c:pt>
                <c:pt idx="412">
                  <c:v>39416</c:v>
                </c:pt>
                <c:pt idx="413">
                  <c:v>39423</c:v>
                </c:pt>
                <c:pt idx="414">
                  <c:v>39430</c:v>
                </c:pt>
                <c:pt idx="415">
                  <c:v>39437</c:v>
                </c:pt>
                <c:pt idx="416">
                  <c:v>39444</c:v>
                </c:pt>
                <c:pt idx="417">
                  <c:v>39451</c:v>
                </c:pt>
                <c:pt idx="418">
                  <c:v>39458</c:v>
                </c:pt>
                <c:pt idx="419">
                  <c:v>39465</c:v>
                </c:pt>
                <c:pt idx="420">
                  <c:v>39472</c:v>
                </c:pt>
                <c:pt idx="421">
                  <c:v>39479</c:v>
                </c:pt>
                <c:pt idx="422">
                  <c:v>39486</c:v>
                </c:pt>
                <c:pt idx="423">
                  <c:v>39493</c:v>
                </c:pt>
                <c:pt idx="424">
                  <c:v>39500</c:v>
                </c:pt>
                <c:pt idx="425">
                  <c:v>39507</c:v>
                </c:pt>
                <c:pt idx="426">
                  <c:v>39514</c:v>
                </c:pt>
                <c:pt idx="427">
                  <c:v>39521</c:v>
                </c:pt>
                <c:pt idx="428">
                  <c:v>39528</c:v>
                </c:pt>
                <c:pt idx="429">
                  <c:v>39535</c:v>
                </c:pt>
                <c:pt idx="430">
                  <c:v>39542</c:v>
                </c:pt>
                <c:pt idx="431">
                  <c:v>39549</c:v>
                </c:pt>
                <c:pt idx="432">
                  <c:v>39556</c:v>
                </c:pt>
                <c:pt idx="433">
                  <c:v>39563</c:v>
                </c:pt>
                <c:pt idx="434">
                  <c:v>39570</c:v>
                </c:pt>
                <c:pt idx="435">
                  <c:v>39577</c:v>
                </c:pt>
                <c:pt idx="436">
                  <c:v>39584</c:v>
                </c:pt>
                <c:pt idx="437">
                  <c:v>39591</c:v>
                </c:pt>
                <c:pt idx="438">
                  <c:v>39598</c:v>
                </c:pt>
                <c:pt idx="439">
                  <c:v>39605</c:v>
                </c:pt>
                <c:pt idx="440">
                  <c:v>39612</c:v>
                </c:pt>
                <c:pt idx="441">
                  <c:v>39619</c:v>
                </c:pt>
                <c:pt idx="442">
                  <c:v>39626</c:v>
                </c:pt>
                <c:pt idx="443">
                  <c:v>39633</c:v>
                </c:pt>
                <c:pt idx="444">
                  <c:v>39640</c:v>
                </c:pt>
                <c:pt idx="445">
                  <c:v>39647</c:v>
                </c:pt>
                <c:pt idx="446">
                  <c:v>39654</c:v>
                </c:pt>
                <c:pt idx="447">
                  <c:v>39661</c:v>
                </c:pt>
                <c:pt idx="448">
                  <c:v>39668</c:v>
                </c:pt>
                <c:pt idx="449">
                  <c:v>39675</c:v>
                </c:pt>
                <c:pt idx="450">
                  <c:v>39682</c:v>
                </c:pt>
                <c:pt idx="451">
                  <c:v>39689</c:v>
                </c:pt>
                <c:pt idx="452">
                  <c:v>39696</c:v>
                </c:pt>
                <c:pt idx="453">
                  <c:v>39703</c:v>
                </c:pt>
                <c:pt idx="454">
                  <c:v>39710</c:v>
                </c:pt>
                <c:pt idx="455">
                  <c:v>39717</c:v>
                </c:pt>
                <c:pt idx="456">
                  <c:v>39724</c:v>
                </c:pt>
                <c:pt idx="457">
                  <c:v>39731</c:v>
                </c:pt>
                <c:pt idx="458">
                  <c:v>39738</c:v>
                </c:pt>
                <c:pt idx="459">
                  <c:v>39745</c:v>
                </c:pt>
                <c:pt idx="460">
                  <c:v>39752</c:v>
                </c:pt>
                <c:pt idx="461">
                  <c:v>39759</c:v>
                </c:pt>
                <c:pt idx="462">
                  <c:v>39766</c:v>
                </c:pt>
                <c:pt idx="463">
                  <c:v>39773</c:v>
                </c:pt>
                <c:pt idx="464">
                  <c:v>39780</c:v>
                </c:pt>
                <c:pt idx="465">
                  <c:v>39787</c:v>
                </c:pt>
                <c:pt idx="466">
                  <c:v>39794</c:v>
                </c:pt>
                <c:pt idx="467">
                  <c:v>39801</c:v>
                </c:pt>
                <c:pt idx="468">
                  <c:v>39808</c:v>
                </c:pt>
                <c:pt idx="469">
                  <c:v>39815</c:v>
                </c:pt>
                <c:pt idx="470">
                  <c:v>39822</c:v>
                </c:pt>
                <c:pt idx="471">
                  <c:v>39829</c:v>
                </c:pt>
                <c:pt idx="472">
                  <c:v>39836</c:v>
                </c:pt>
                <c:pt idx="473">
                  <c:v>39843</c:v>
                </c:pt>
                <c:pt idx="474">
                  <c:v>39850</c:v>
                </c:pt>
                <c:pt idx="475">
                  <c:v>39857</c:v>
                </c:pt>
                <c:pt idx="476">
                  <c:v>39864</c:v>
                </c:pt>
                <c:pt idx="477">
                  <c:v>39871</c:v>
                </c:pt>
                <c:pt idx="478">
                  <c:v>39878</c:v>
                </c:pt>
                <c:pt idx="479">
                  <c:v>39885</c:v>
                </c:pt>
                <c:pt idx="480">
                  <c:v>39892</c:v>
                </c:pt>
                <c:pt idx="481">
                  <c:v>39899</c:v>
                </c:pt>
                <c:pt idx="482">
                  <c:v>39906</c:v>
                </c:pt>
                <c:pt idx="483">
                  <c:v>39913</c:v>
                </c:pt>
                <c:pt idx="484">
                  <c:v>39920</c:v>
                </c:pt>
                <c:pt idx="485">
                  <c:v>39927</c:v>
                </c:pt>
                <c:pt idx="486">
                  <c:v>39934</c:v>
                </c:pt>
                <c:pt idx="487">
                  <c:v>39941</c:v>
                </c:pt>
                <c:pt idx="488">
                  <c:v>39948</c:v>
                </c:pt>
                <c:pt idx="489">
                  <c:v>39955</c:v>
                </c:pt>
                <c:pt idx="490">
                  <c:v>39962</c:v>
                </c:pt>
                <c:pt idx="491">
                  <c:v>39969</c:v>
                </c:pt>
                <c:pt idx="492">
                  <c:v>39976</c:v>
                </c:pt>
                <c:pt idx="493">
                  <c:v>39983</c:v>
                </c:pt>
                <c:pt idx="494">
                  <c:v>39990</c:v>
                </c:pt>
                <c:pt idx="495">
                  <c:v>39997</c:v>
                </c:pt>
                <c:pt idx="496">
                  <c:v>40004</c:v>
                </c:pt>
                <c:pt idx="497">
                  <c:v>40011</c:v>
                </c:pt>
                <c:pt idx="498">
                  <c:v>40018</c:v>
                </c:pt>
                <c:pt idx="499">
                  <c:v>40025</c:v>
                </c:pt>
                <c:pt idx="500">
                  <c:v>40032</c:v>
                </c:pt>
                <c:pt idx="501">
                  <c:v>40039</c:v>
                </c:pt>
                <c:pt idx="502">
                  <c:v>40046</c:v>
                </c:pt>
                <c:pt idx="503">
                  <c:v>40053</c:v>
                </c:pt>
                <c:pt idx="504">
                  <c:v>40060</c:v>
                </c:pt>
                <c:pt idx="505">
                  <c:v>40067</c:v>
                </c:pt>
                <c:pt idx="506">
                  <c:v>40074</c:v>
                </c:pt>
                <c:pt idx="507">
                  <c:v>40081</c:v>
                </c:pt>
                <c:pt idx="508">
                  <c:v>40088</c:v>
                </c:pt>
                <c:pt idx="509">
                  <c:v>40095</c:v>
                </c:pt>
                <c:pt idx="510">
                  <c:v>40102</c:v>
                </c:pt>
                <c:pt idx="511">
                  <c:v>40109</c:v>
                </c:pt>
                <c:pt idx="512">
                  <c:v>40116</c:v>
                </c:pt>
                <c:pt idx="513">
                  <c:v>40123</c:v>
                </c:pt>
                <c:pt idx="514">
                  <c:v>40130</c:v>
                </c:pt>
                <c:pt idx="515">
                  <c:v>40137</c:v>
                </c:pt>
                <c:pt idx="516">
                  <c:v>40144</c:v>
                </c:pt>
                <c:pt idx="517">
                  <c:v>40151</c:v>
                </c:pt>
                <c:pt idx="518">
                  <c:v>40158</c:v>
                </c:pt>
                <c:pt idx="519">
                  <c:v>40165</c:v>
                </c:pt>
                <c:pt idx="520">
                  <c:v>40172</c:v>
                </c:pt>
                <c:pt idx="521">
                  <c:v>40179</c:v>
                </c:pt>
                <c:pt idx="522">
                  <c:v>40186</c:v>
                </c:pt>
                <c:pt idx="523">
                  <c:v>40193</c:v>
                </c:pt>
                <c:pt idx="524">
                  <c:v>40200</c:v>
                </c:pt>
                <c:pt idx="525">
                  <c:v>40207</c:v>
                </c:pt>
                <c:pt idx="526">
                  <c:v>40214</c:v>
                </c:pt>
                <c:pt idx="527">
                  <c:v>40221</c:v>
                </c:pt>
                <c:pt idx="528">
                  <c:v>40228</c:v>
                </c:pt>
                <c:pt idx="529">
                  <c:v>40235</c:v>
                </c:pt>
                <c:pt idx="530">
                  <c:v>40242</c:v>
                </c:pt>
                <c:pt idx="531">
                  <c:v>40249</c:v>
                </c:pt>
                <c:pt idx="532">
                  <c:v>40256</c:v>
                </c:pt>
                <c:pt idx="533">
                  <c:v>40263</c:v>
                </c:pt>
                <c:pt idx="534">
                  <c:v>40270</c:v>
                </c:pt>
                <c:pt idx="535">
                  <c:v>40277</c:v>
                </c:pt>
                <c:pt idx="536">
                  <c:v>40284</c:v>
                </c:pt>
                <c:pt idx="537">
                  <c:v>40291</c:v>
                </c:pt>
                <c:pt idx="538">
                  <c:v>40298</c:v>
                </c:pt>
                <c:pt idx="539">
                  <c:v>40305</c:v>
                </c:pt>
                <c:pt idx="540">
                  <c:v>40312</c:v>
                </c:pt>
                <c:pt idx="541">
                  <c:v>40319</c:v>
                </c:pt>
                <c:pt idx="542">
                  <c:v>40326</c:v>
                </c:pt>
                <c:pt idx="543">
                  <c:v>40333</c:v>
                </c:pt>
                <c:pt idx="544">
                  <c:v>40340</c:v>
                </c:pt>
                <c:pt idx="545">
                  <c:v>40347</c:v>
                </c:pt>
                <c:pt idx="546">
                  <c:v>40354</c:v>
                </c:pt>
                <c:pt idx="547">
                  <c:v>40361</c:v>
                </c:pt>
                <c:pt idx="548">
                  <c:v>40368</c:v>
                </c:pt>
                <c:pt idx="549">
                  <c:v>40375</c:v>
                </c:pt>
                <c:pt idx="550">
                  <c:v>40382</c:v>
                </c:pt>
                <c:pt idx="551">
                  <c:v>40389</c:v>
                </c:pt>
                <c:pt idx="552">
                  <c:v>40396</c:v>
                </c:pt>
                <c:pt idx="553">
                  <c:v>40403</c:v>
                </c:pt>
                <c:pt idx="554">
                  <c:v>40410</c:v>
                </c:pt>
                <c:pt idx="555">
                  <c:v>40417</c:v>
                </c:pt>
                <c:pt idx="556">
                  <c:v>40424</c:v>
                </c:pt>
                <c:pt idx="557">
                  <c:v>40431</c:v>
                </c:pt>
                <c:pt idx="558">
                  <c:v>40438</c:v>
                </c:pt>
                <c:pt idx="559">
                  <c:v>40445</c:v>
                </c:pt>
                <c:pt idx="560">
                  <c:v>40452</c:v>
                </c:pt>
                <c:pt idx="561">
                  <c:v>40459</c:v>
                </c:pt>
                <c:pt idx="562">
                  <c:v>40466</c:v>
                </c:pt>
                <c:pt idx="563">
                  <c:v>40473</c:v>
                </c:pt>
                <c:pt idx="564">
                  <c:v>40480</c:v>
                </c:pt>
                <c:pt idx="565">
                  <c:v>40487</c:v>
                </c:pt>
                <c:pt idx="566">
                  <c:v>40494</c:v>
                </c:pt>
                <c:pt idx="567">
                  <c:v>40501</c:v>
                </c:pt>
                <c:pt idx="568">
                  <c:v>40508</c:v>
                </c:pt>
                <c:pt idx="569">
                  <c:v>40515</c:v>
                </c:pt>
                <c:pt idx="570">
                  <c:v>40522</c:v>
                </c:pt>
                <c:pt idx="571">
                  <c:v>40529</c:v>
                </c:pt>
                <c:pt idx="572">
                  <c:v>40536</c:v>
                </c:pt>
                <c:pt idx="573">
                  <c:v>40543</c:v>
                </c:pt>
                <c:pt idx="574">
                  <c:v>40550</c:v>
                </c:pt>
                <c:pt idx="575">
                  <c:v>40557</c:v>
                </c:pt>
                <c:pt idx="576">
                  <c:v>40564</c:v>
                </c:pt>
                <c:pt idx="577">
                  <c:v>40571</c:v>
                </c:pt>
                <c:pt idx="578">
                  <c:v>40578</c:v>
                </c:pt>
                <c:pt idx="579">
                  <c:v>40585</c:v>
                </c:pt>
                <c:pt idx="580">
                  <c:v>40592</c:v>
                </c:pt>
                <c:pt idx="581">
                  <c:v>40599</c:v>
                </c:pt>
                <c:pt idx="582">
                  <c:v>40606</c:v>
                </c:pt>
                <c:pt idx="583">
                  <c:v>40613</c:v>
                </c:pt>
                <c:pt idx="584">
                  <c:v>40620</c:v>
                </c:pt>
                <c:pt idx="585">
                  <c:v>40627</c:v>
                </c:pt>
                <c:pt idx="586">
                  <c:v>40634</c:v>
                </c:pt>
                <c:pt idx="587">
                  <c:v>40641</c:v>
                </c:pt>
                <c:pt idx="588">
                  <c:v>40648</c:v>
                </c:pt>
                <c:pt idx="589">
                  <c:v>40655</c:v>
                </c:pt>
                <c:pt idx="590">
                  <c:v>40662</c:v>
                </c:pt>
                <c:pt idx="591">
                  <c:v>40669</c:v>
                </c:pt>
                <c:pt idx="592">
                  <c:v>40676</c:v>
                </c:pt>
                <c:pt idx="593">
                  <c:v>40683</c:v>
                </c:pt>
                <c:pt idx="594">
                  <c:v>40690</c:v>
                </c:pt>
                <c:pt idx="595">
                  <c:v>40697</c:v>
                </c:pt>
                <c:pt idx="596">
                  <c:v>40704</c:v>
                </c:pt>
                <c:pt idx="597">
                  <c:v>40711</c:v>
                </c:pt>
                <c:pt idx="598">
                  <c:v>40718</c:v>
                </c:pt>
                <c:pt idx="599">
                  <c:v>40725</c:v>
                </c:pt>
                <c:pt idx="600">
                  <c:v>40732</c:v>
                </c:pt>
                <c:pt idx="601">
                  <c:v>40739</c:v>
                </c:pt>
                <c:pt idx="602">
                  <c:v>40746</c:v>
                </c:pt>
                <c:pt idx="603">
                  <c:v>40753</c:v>
                </c:pt>
                <c:pt idx="604">
                  <c:v>40760</c:v>
                </c:pt>
                <c:pt idx="605">
                  <c:v>40767</c:v>
                </c:pt>
                <c:pt idx="606">
                  <c:v>40774</c:v>
                </c:pt>
                <c:pt idx="607">
                  <c:v>40781</c:v>
                </c:pt>
                <c:pt idx="608">
                  <c:v>40788</c:v>
                </c:pt>
                <c:pt idx="609">
                  <c:v>40795</c:v>
                </c:pt>
                <c:pt idx="610">
                  <c:v>40802</c:v>
                </c:pt>
                <c:pt idx="611">
                  <c:v>40809</c:v>
                </c:pt>
                <c:pt idx="612">
                  <c:v>40816</c:v>
                </c:pt>
                <c:pt idx="613">
                  <c:v>40823</c:v>
                </c:pt>
                <c:pt idx="614">
                  <c:v>40830</c:v>
                </c:pt>
                <c:pt idx="615">
                  <c:v>40837</c:v>
                </c:pt>
                <c:pt idx="616">
                  <c:v>40844</c:v>
                </c:pt>
                <c:pt idx="617">
                  <c:v>40851</c:v>
                </c:pt>
                <c:pt idx="618">
                  <c:v>40858</c:v>
                </c:pt>
                <c:pt idx="619">
                  <c:v>40865</c:v>
                </c:pt>
                <c:pt idx="620">
                  <c:v>40872</c:v>
                </c:pt>
                <c:pt idx="621">
                  <c:v>40879</c:v>
                </c:pt>
                <c:pt idx="622">
                  <c:v>40886</c:v>
                </c:pt>
                <c:pt idx="623">
                  <c:v>40893</c:v>
                </c:pt>
                <c:pt idx="624">
                  <c:v>40900</c:v>
                </c:pt>
                <c:pt idx="625">
                  <c:v>40907</c:v>
                </c:pt>
                <c:pt idx="626">
                  <c:v>40914</c:v>
                </c:pt>
                <c:pt idx="627">
                  <c:v>40921</c:v>
                </c:pt>
                <c:pt idx="628">
                  <c:v>40928</c:v>
                </c:pt>
                <c:pt idx="629">
                  <c:v>40935</c:v>
                </c:pt>
                <c:pt idx="630">
                  <c:v>40942</c:v>
                </c:pt>
                <c:pt idx="631">
                  <c:v>40949</c:v>
                </c:pt>
                <c:pt idx="632">
                  <c:v>40956</c:v>
                </c:pt>
                <c:pt idx="633">
                  <c:v>40963</c:v>
                </c:pt>
                <c:pt idx="634">
                  <c:v>40970</c:v>
                </c:pt>
                <c:pt idx="635">
                  <c:v>40977</c:v>
                </c:pt>
                <c:pt idx="636">
                  <c:v>40984</c:v>
                </c:pt>
                <c:pt idx="637">
                  <c:v>40991</c:v>
                </c:pt>
                <c:pt idx="638">
                  <c:v>40998</c:v>
                </c:pt>
                <c:pt idx="639">
                  <c:v>41005</c:v>
                </c:pt>
                <c:pt idx="640">
                  <c:v>41012</c:v>
                </c:pt>
                <c:pt idx="641">
                  <c:v>41019</c:v>
                </c:pt>
                <c:pt idx="642">
                  <c:v>41026</c:v>
                </c:pt>
                <c:pt idx="643">
                  <c:v>41033</c:v>
                </c:pt>
                <c:pt idx="644">
                  <c:v>41040</c:v>
                </c:pt>
                <c:pt idx="645">
                  <c:v>41047</c:v>
                </c:pt>
                <c:pt idx="646">
                  <c:v>41054</c:v>
                </c:pt>
                <c:pt idx="647">
                  <c:v>41061</c:v>
                </c:pt>
                <c:pt idx="648">
                  <c:v>41068</c:v>
                </c:pt>
                <c:pt idx="649">
                  <c:v>41075</c:v>
                </c:pt>
                <c:pt idx="650">
                  <c:v>41082</c:v>
                </c:pt>
                <c:pt idx="651">
                  <c:v>41089</c:v>
                </c:pt>
                <c:pt idx="652">
                  <c:v>41096</c:v>
                </c:pt>
                <c:pt idx="653">
                  <c:v>41103</c:v>
                </c:pt>
                <c:pt idx="654">
                  <c:v>41110</c:v>
                </c:pt>
                <c:pt idx="655">
                  <c:v>41117</c:v>
                </c:pt>
                <c:pt idx="656">
                  <c:v>41124</c:v>
                </c:pt>
                <c:pt idx="657">
                  <c:v>41131</c:v>
                </c:pt>
                <c:pt idx="658">
                  <c:v>41138</c:v>
                </c:pt>
                <c:pt idx="659">
                  <c:v>41145</c:v>
                </c:pt>
                <c:pt idx="660">
                  <c:v>41152</c:v>
                </c:pt>
                <c:pt idx="661">
                  <c:v>41159</c:v>
                </c:pt>
                <c:pt idx="662">
                  <c:v>41166</c:v>
                </c:pt>
                <c:pt idx="663">
                  <c:v>41173</c:v>
                </c:pt>
                <c:pt idx="664">
                  <c:v>41180</c:v>
                </c:pt>
                <c:pt idx="665">
                  <c:v>41187</c:v>
                </c:pt>
                <c:pt idx="666">
                  <c:v>41194</c:v>
                </c:pt>
                <c:pt idx="667">
                  <c:v>41201</c:v>
                </c:pt>
                <c:pt idx="668">
                  <c:v>41208</c:v>
                </c:pt>
                <c:pt idx="669">
                  <c:v>41215</c:v>
                </c:pt>
                <c:pt idx="670">
                  <c:v>41222</c:v>
                </c:pt>
                <c:pt idx="671">
                  <c:v>41229</c:v>
                </c:pt>
                <c:pt idx="672">
                  <c:v>41236</c:v>
                </c:pt>
                <c:pt idx="673">
                  <c:v>41243</c:v>
                </c:pt>
                <c:pt idx="674">
                  <c:v>41250</c:v>
                </c:pt>
                <c:pt idx="675">
                  <c:v>41257</c:v>
                </c:pt>
                <c:pt idx="676">
                  <c:v>41264</c:v>
                </c:pt>
                <c:pt idx="677">
                  <c:v>41271</c:v>
                </c:pt>
                <c:pt idx="678">
                  <c:v>41278</c:v>
                </c:pt>
                <c:pt idx="679">
                  <c:v>41285</c:v>
                </c:pt>
                <c:pt idx="680">
                  <c:v>41292</c:v>
                </c:pt>
                <c:pt idx="681">
                  <c:v>41299</c:v>
                </c:pt>
                <c:pt idx="682">
                  <c:v>41306</c:v>
                </c:pt>
                <c:pt idx="683">
                  <c:v>41313</c:v>
                </c:pt>
                <c:pt idx="684">
                  <c:v>41320</c:v>
                </c:pt>
                <c:pt idx="685">
                  <c:v>41327</c:v>
                </c:pt>
                <c:pt idx="686">
                  <c:v>41334</c:v>
                </c:pt>
                <c:pt idx="687">
                  <c:v>41341</c:v>
                </c:pt>
                <c:pt idx="688">
                  <c:v>41348</c:v>
                </c:pt>
                <c:pt idx="689">
                  <c:v>41355</c:v>
                </c:pt>
                <c:pt idx="690">
                  <c:v>41362</c:v>
                </c:pt>
                <c:pt idx="691">
                  <c:v>41369</c:v>
                </c:pt>
                <c:pt idx="692">
                  <c:v>41376</c:v>
                </c:pt>
                <c:pt idx="693">
                  <c:v>41383</c:v>
                </c:pt>
                <c:pt idx="694">
                  <c:v>41390</c:v>
                </c:pt>
                <c:pt idx="695">
                  <c:v>41397</c:v>
                </c:pt>
                <c:pt idx="696">
                  <c:v>41404</c:v>
                </c:pt>
                <c:pt idx="697">
                  <c:v>41411</c:v>
                </c:pt>
                <c:pt idx="698">
                  <c:v>41418</c:v>
                </c:pt>
                <c:pt idx="699">
                  <c:v>41425</c:v>
                </c:pt>
                <c:pt idx="700">
                  <c:v>41432</c:v>
                </c:pt>
                <c:pt idx="701">
                  <c:v>41439</c:v>
                </c:pt>
                <c:pt idx="702">
                  <c:v>41446</c:v>
                </c:pt>
                <c:pt idx="703">
                  <c:v>41453</c:v>
                </c:pt>
                <c:pt idx="704">
                  <c:v>41460</c:v>
                </c:pt>
                <c:pt idx="705">
                  <c:v>41467</c:v>
                </c:pt>
                <c:pt idx="706">
                  <c:v>41474</c:v>
                </c:pt>
                <c:pt idx="707">
                  <c:v>41481</c:v>
                </c:pt>
                <c:pt idx="708">
                  <c:v>41488</c:v>
                </c:pt>
                <c:pt idx="709">
                  <c:v>41495</c:v>
                </c:pt>
                <c:pt idx="710">
                  <c:v>41502</c:v>
                </c:pt>
                <c:pt idx="711">
                  <c:v>41509</c:v>
                </c:pt>
                <c:pt idx="712">
                  <c:v>41516</c:v>
                </c:pt>
                <c:pt idx="713">
                  <c:v>41523</c:v>
                </c:pt>
                <c:pt idx="714">
                  <c:v>41530</c:v>
                </c:pt>
                <c:pt idx="715">
                  <c:v>41537</c:v>
                </c:pt>
                <c:pt idx="716">
                  <c:v>41544</c:v>
                </c:pt>
                <c:pt idx="717">
                  <c:v>41551</c:v>
                </c:pt>
                <c:pt idx="718">
                  <c:v>41558</c:v>
                </c:pt>
                <c:pt idx="719">
                  <c:v>41565</c:v>
                </c:pt>
                <c:pt idx="720">
                  <c:v>41572</c:v>
                </c:pt>
                <c:pt idx="721">
                  <c:v>41579</c:v>
                </c:pt>
                <c:pt idx="722">
                  <c:v>41586</c:v>
                </c:pt>
                <c:pt idx="723">
                  <c:v>41593</c:v>
                </c:pt>
                <c:pt idx="724">
                  <c:v>41600</c:v>
                </c:pt>
                <c:pt idx="725">
                  <c:v>41607</c:v>
                </c:pt>
                <c:pt idx="726">
                  <c:v>41614</c:v>
                </c:pt>
                <c:pt idx="727">
                  <c:v>41621</c:v>
                </c:pt>
                <c:pt idx="728">
                  <c:v>41628</c:v>
                </c:pt>
                <c:pt idx="729">
                  <c:v>41635</c:v>
                </c:pt>
                <c:pt idx="730">
                  <c:v>41642</c:v>
                </c:pt>
                <c:pt idx="731">
                  <c:v>41649</c:v>
                </c:pt>
                <c:pt idx="732">
                  <c:v>41656</c:v>
                </c:pt>
                <c:pt idx="733">
                  <c:v>41663</c:v>
                </c:pt>
                <c:pt idx="734">
                  <c:v>41670</c:v>
                </c:pt>
                <c:pt idx="735">
                  <c:v>41677</c:v>
                </c:pt>
                <c:pt idx="736">
                  <c:v>41684</c:v>
                </c:pt>
                <c:pt idx="737">
                  <c:v>41691</c:v>
                </c:pt>
                <c:pt idx="738">
                  <c:v>41698</c:v>
                </c:pt>
                <c:pt idx="739">
                  <c:v>41705</c:v>
                </c:pt>
                <c:pt idx="740">
                  <c:v>41712</c:v>
                </c:pt>
                <c:pt idx="741">
                  <c:v>41719</c:v>
                </c:pt>
                <c:pt idx="742">
                  <c:v>41726</c:v>
                </c:pt>
                <c:pt idx="743">
                  <c:v>41733</c:v>
                </c:pt>
                <c:pt idx="744">
                  <c:v>41740</c:v>
                </c:pt>
                <c:pt idx="745">
                  <c:v>41747</c:v>
                </c:pt>
                <c:pt idx="746">
                  <c:v>41754</c:v>
                </c:pt>
                <c:pt idx="747">
                  <c:v>41761</c:v>
                </c:pt>
                <c:pt idx="748">
                  <c:v>41768</c:v>
                </c:pt>
                <c:pt idx="749">
                  <c:v>41775</c:v>
                </c:pt>
                <c:pt idx="750">
                  <c:v>41782</c:v>
                </c:pt>
                <c:pt idx="751">
                  <c:v>41789</c:v>
                </c:pt>
                <c:pt idx="752">
                  <c:v>41796</c:v>
                </c:pt>
                <c:pt idx="753">
                  <c:v>41803</c:v>
                </c:pt>
                <c:pt idx="754">
                  <c:v>41810</c:v>
                </c:pt>
                <c:pt idx="755">
                  <c:v>41817</c:v>
                </c:pt>
                <c:pt idx="756">
                  <c:v>41824</c:v>
                </c:pt>
                <c:pt idx="757">
                  <c:v>41831</c:v>
                </c:pt>
                <c:pt idx="758">
                  <c:v>41838</c:v>
                </c:pt>
                <c:pt idx="759">
                  <c:v>41845</c:v>
                </c:pt>
                <c:pt idx="760">
                  <c:v>41852</c:v>
                </c:pt>
                <c:pt idx="761">
                  <c:v>41859</c:v>
                </c:pt>
                <c:pt idx="762">
                  <c:v>41866</c:v>
                </c:pt>
                <c:pt idx="763">
                  <c:v>41873</c:v>
                </c:pt>
                <c:pt idx="764">
                  <c:v>41880</c:v>
                </c:pt>
                <c:pt idx="765">
                  <c:v>41887</c:v>
                </c:pt>
                <c:pt idx="766">
                  <c:v>41894</c:v>
                </c:pt>
                <c:pt idx="767">
                  <c:v>41901</c:v>
                </c:pt>
                <c:pt idx="768">
                  <c:v>41908</c:v>
                </c:pt>
                <c:pt idx="769">
                  <c:v>41915</c:v>
                </c:pt>
                <c:pt idx="770">
                  <c:v>41922</c:v>
                </c:pt>
                <c:pt idx="771">
                  <c:v>41929</c:v>
                </c:pt>
                <c:pt idx="772">
                  <c:v>41936</c:v>
                </c:pt>
                <c:pt idx="773">
                  <c:v>41943</c:v>
                </c:pt>
                <c:pt idx="774">
                  <c:v>41950</c:v>
                </c:pt>
                <c:pt idx="775">
                  <c:v>41957</c:v>
                </c:pt>
                <c:pt idx="776">
                  <c:v>41964</c:v>
                </c:pt>
                <c:pt idx="777">
                  <c:v>41971</c:v>
                </c:pt>
                <c:pt idx="778">
                  <c:v>41978</c:v>
                </c:pt>
                <c:pt idx="779">
                  <c:v>41985</c:v>
                </c:pt>
                <c:pt idx="780">
                  <c:v>41992</c:v>
                </c:pt>
                <c:pt idx="781">
                  <c:v>41999</c:v>
                </c:pt>
                <c:pt idx="782">
                  <c:v>42006</c:v>
                </c:pt>
                <c:pt idx="783">
                  <c:v>42013</c:v>
                </c:pt>
                <c:pt idx="784">
                  <c:v>42020</c:v>
                </c:pt>
                <c:pt idx="785">
                  <c:v>42027</c:v>
                </c:pt>
                <c:pt idx="786">
                  <c:v>42034</c:v>
                </c:pt>
                <c:pt idx="787">
                  <c:v>42041</c:v>
                </c:pt>
                <c:pt idx="788">
                  <c:v>42048</c:v>
                </c:pt>
                <c:pt idx="789">
                  <c:v>42055</c:v>
                </c:pt>
                <c:pt idx="790">
                  <c:v>42062</c:v>
                </c:pt>
                <c:pt idx="791">
                  <c:v>42069</c:v>
                </c:pt>
                <c:pt idx="792">
                  <c:v>42076</c:v>
                </c:pt>
                <c:pt idx="793">
                  <c:v>42083</c:v>
                </c:pt>
                <c:pt idx="794">
                  <c:v>42090</c:v>
                </c:pt>
                <c:pt idx="795">
                  <c:v>42097</c:v>
                </c:pt>
                <c:pt idx="796">
                  <c:v>42104</c:v>
                </c:pt>
                <c:pt idx="797">
                  <c:v>42111</c:v>
                </c:pt>
                <c:pt idx="798">
                  <c:v>42118</c:v>
                </c:pt>
                <c:pt idx="799">
                  <c:v>42125</c:v>
                </c:pt>
                <c:pt idx="800">
                  <c:v>42132</c:v>
                </c:pt>
                <c:pt idx="801">
                  <c:v>42139</c:v>
                </c:pt>
                <c:pt idx="802">
                  <c:v>42146</c:v>
                </c:pt>
                <c:pt idx="803">
                  <c:v>42153</c:v>
                </c:pt>
                <c:pt idx="804">
                  <c:v>42160</c:v>
                </c:pt>
                <c:pt idx="805">
                  <c:v>42167</c:v>
                </c:pt>
                <c:pt idx="806">
                  <c:v>42174</c:v>
                </c:pt>
                <c:pt idx="807">
                  <c:v>42181</c:v>
                </c:pt>
                <c:pt idx="808">
                  <c:v>42188</c:v>
                </c:pt>
                <c:pt idx="809">
                  <c:v>42195</c:v>
                </c:pt>
                <c:pt idx="810">
                  <c:v>42202</c:v>
                </c:pt>
                <c:pt idx="811">
                  <c:v>42209</c:v>
                </c:pt>
                <c:pt idx="812">
                  <c:v>42216</c:v>
                </c:pt>
                <c:pt idx="813">
                  <c:v>42223</c:v>
                </c:pt>
                <c:pt idx="814">
                  <c:v>42230</c:v>
                </c:pt>
                <c:pt idx="815">
                  <c:v>42237</c:v>
                </c:pt>
                <c:pt idx="816">
                  <c:v>42244</c:v>
                </c:pt>
                <c:pt idx="817">
                  <c:v>42251</c:v>
                </c:pt>
                <c:pt idx="818">
                  <c:v>42258</c:v>
                </c:pt>
                <c:pt idx="819">
                  <c:v>42265</c:v>
                </c:pt>
                <c:pt idx="820">
                  <c:v>42272</c:v>
                </c:pt>
                <c:pt idx="821">
                  <c:v>42279</c:v>
                </c:pt>
                <c:pt idx="822">
                  <c:v>42286</c:v>
                </c:pt>
                <c:pt idx="823">
                  <c:v>42293</c:v>
                </c:pt>
                <c:pt idx="824">
                  <c:v>42300</c:v>
                </c:pt>
                <c:pt idx="825">
                  <c:v>42307</c:v>
                </c:pt>
                <c:pt idx="826">
                  <c:v>42314</c:v>
                </c:pt>
                <c:pt idx="827">
                  <c:v>42321</c:v>
                </c:pt>
                <c:pt idx="828">
                  <c:v>42328</c:v>
                </c:pt>
                <c:pt idx="829">
                  <c:v>42335</c:v>
                </c:pt>
                <c:pt idx="830">
                  <c:v>42342</c:v>
                </c:pt>
                <c:pt idx="831">
                  <c:v>42349</c:v>
                </c:pt>
                <c:pt idx="832">
                  <c:v>42356</c:v>
                </c:pt>
                <c:pt idx="833">
                  <c:v>42363</c:v>
                </c:pt>
                <c:pt idx="834">
                  <c:v>42370</c:v>
                </c:pt>
                <c:pt idx="835">
                  <c:v>42377</c:v>
                </c:pt>
                <c:pt idx="836">
                  <c:v>42384</c:v>
                </c:pt>
                <c:pt idx="837">
                  <c:v>42391</c:v>
                </c:pt>
                <c:pt idx="838">
                  <c:v>42398</c:v>
                </c:pt>
                <c:pt idx="839">
                  <c:v>42405</c:v>
                </c:pt>
                <c:pt idx="840">
                  <c:v>42412</c:v>
                </c:pt>
                <c:pt idx="841">
                  <c:v>42419</c:v>
                </c:pt>
                <c:pt idx="842">
                  <c:v>42426</c:v>
                </c:pt>
                <c:pt idx="843">
                  <c:v>42433</c:v>
                </c:pt>
                <c:pt idx="844">
                  <c:v>42440</c:v>
                </c:pt>
                <c:pt idx="845">
                  <c:v>42447</c:v>
                </c:pt>
                <c:pt idx="846">
                  <c:v>42454</c:v>
                </c:pt>
                <c:pt idx="847">
                  <c:v>42461</c:v>
                </c:pt>
                <c:pt idx="848">
                  <c:v>42468</c:v>
                </c:pt>
                <c:pt idx="849">
                  <c:v>42475</c:v>
                </c:pt>
                <c:pt idx="850">
                  <c:v>42482</c:v>
                </c:pt>
                <c:pt idx="851">
                  <c:v>42489</c:v>
                </c:pt>
                <c:pt idx="852">
                  <c:v>42496</c:v>
                </c:pt>
                <c:pt idx="853">
                  <c:v>42503</c:v>
                </c:pt>
                <c:pt idx="854">
                  <c:v>42510</c:v>
                </c:pt>
                <c:pt idx="855">
                  <c:v>42517</c:v>
                </c:pt>
                <c:pt idx="856">
                  <c:v>42524</c:v>
                </c:pt>
                <c:pt idx="857">
                  <c:v>42531</c:v>
                </c:pt>
                <c:pt idx="858">
                  <c:v>42538</c:v>
                </c:pt>
                <c:pt idx="859">
                  <c:v>42545</c:v>
                </c:pt>
                <c:pt idx="860">
                  <c:v>42552</c:v>
                </c:pt>
                <c:pt idx="861">
                  <c:v>42559</c:v>
                </c:pt>
                <c:pt idx="862">
                  <c:v>42566</c:v>
                </c:pt>
                <c:pt idx="863">
                  <c:v>42573</c:v>
                </c:pt>
                <c:pt idx="864">
                  <c:v>42580</c:v>
                </c:pt>
                <c:pt idx="865">
                  <c:v>42587</c:v>
                </c:pt>
                <c:pt idx="866">
                  <c:v>42594</c:v>
                </c:pt>
                <c:pt idx="867">
                  <c:v>42601</c:v>
                </c:pt>
                <c:pt idx="868">
                  <c:v>42608</c:v>
                </c:pt>
                <c:pt idx="869">
                  <c:v>42615</c:v>
                </c:pt>
                <c:pt idx="870">
                  <c:v>42622</c:v>
                </c:pt>
                <c:pt idx="871">
                  <c:v>42629</c:v>
                </c:pt>
                <c:pt idx="872">
                  <c:v>42636</c:v>
                </c:pt>
                <c:pt idx="873">
                  <c:v>42643</c:v>
                </c:pt>
                <c:pt idx="874">
                  <c:v>42650</c:v>
                </c:pt>
                <c:pt idx="875">
                  <c:v>42657</c:v>
                </c:pt>
                <c:pt idx="876">
                  <c:v>42664</c:v>
                </c:pt>
                <c:pt idx="877">
                  <c:v>42671</c:v>
                </c:pt>
                <c:pt idx="878">
                  <c:v>42678</c:v>
                </c:pt>
                <c:pt idx="879">
                  <c:v>42685</c:v>
                </c:pt>
                <c:pt idx="880">
                  <c:v>42692</c:v>
                </c:pt>
                <c:pt idx="881">
                  <c:v>42699</c:v>
                </c:pt>
                <c:pt idx="882">
                  <c:v>42706</c:v>
                </c:pt>
                <c:pt idx="883">
                  <c:v>42713</c:v>
                </c:pt>
                <c:pt idx="884">
                  <c:v>42720</c:v>
                </c:pt>
                <c:pt idx="885">
                  <c:v>42727</c:v>
                </c:pt>
                <c:pt idx="886">
                  <c:v>42734</c:v>
                </c:pt>
                <c:pt idx="887">
                  <c:v>42741</c:v>
                </c:pt>
                <c:pt idx="888">
                  <c:v>42748</c:v>
                </c:pt>
                <c:pt idx="889">
                  <c:v>42755</c:v>
                </c:pt>
                <c:pt idx="890">
                  <c:v>42762</c:v>
                </c:pt>
                <c:pt idx="891">
                  <c:v>42769</c:v>
                </c:pt>
                <c:pt idx="892">
                  <c:v>42776</c:v>
                </c:pt>
                <c:pt idx="893">
                  <c:v>42783</c:v>
                </c:pt>
                <c:pt idx="894">
                  <c:v>42790</c:v>
                </c:pt>
                <c:pt idx="895">
                  <c:v>42797</c:v>
                </c:pt>
                <c:pt idx="896">
                  <c:v>42804</c:v>
                </c:pt>
                <c:pt idx="897">
                  <c:v>42811</c:v>
                </c:pt>
                <c:pt idx="898">
                  <c:v>42818</c:v>
                </c:pt>
                <c:pt idx="899">
                  <c:v>42825</c:v>
                </c:pt>
                <c:pt idx="900">
                  <c:v>42832</c:v>
                </c:pt>
                <c:pt idx="901">
                  <c:v>42839</c:v>
                </c:pt>
                <c:pt idx="902">
                  <c:v>42846</c:v>
                </c:pt>
                <c:pt idx="903">
                  <c:v>42853</c:v>
                </c:pt>
                <c:pt idx="904">
                  <c:v>42860</c:v>
                </c:pt>
                <c:pt idx="905">
                  <c:v>42867</c:v>
                </c:pt>
                <c:pt idx="906">
                  <c:v>42874</c:v>
                </c:pt>
                <c:pt idx="907">
                  <c:v>42881</c:v>
                </c:pt>
                <c:pt idx="908">
                  <c:v>42888</c:v>
                </c:pt>
                <c:pt idx="909">
                  <c:v>42895</c:v>
                </c:pt>
                <c:pt idx="910">
                  <c:v>42902</c:v>
                </c:pt>
                <c:pt idx="911">
                  <c:v>42909</c:v>
                </c:pt>
                <c:pt idx="912">
                  <c:v>42916</c:v>
                </c:pt>
                <c:pt idx="913">
                  <c:v>42923</c:v>
                </c:pt>
                <c:pt idx="914">
                  <c:v>42930</c:v>
                </c:pt>
                <c:pt idx="915">
                  <c:v>42937</c:v>
                </c:pt>
                <c:pt idx="916">
                  <c:v>42944</c:v>
                </c:pt>
                <c:pt idx="917">
                  <c:v>42951</c:v>
                </c:pt>
                <c:pt idx="918">
                  <c:v>42958</c:v>
                </c:pt>
                <c:pt idx="919">
                  <c:v>42965</c:v>
                </c:pt>
                <c:pt idx="920">
                  <c:v>42972</c:v>
                </c:pt>
                <c:pt idx="921">
                  <c:v>42979</c:v>
                </c:pt>
                <c:pt idx="922">
                  <c:v>42986</c:v>
                </c:pt>
                <c:pt idx="923">
                  <c:v>42993</c:v>
                </c:pt>
                <c:pt idx="924">
                  <c:v>43000</c:v>
                </c:pt>
                <c:pt idx="925">
                  <c:v>43007</c:v>
                </c:pt>
                <c:pt idx="926">
                  <c:v>43014</c:v>
                </c:pt>
                <c:pt idx="927">
                  <c:v>43021</c:v>
                </c:pt>
                <c:pt idx="928">
                  <c:v>43028</c:v>
                </c:pt>
                <c:pt idx="929">
                  <c:v>43035</c:v>
                </c:pt>
                <c:pt idx="930">
                  <c:v>43042</c:v>
                </c:pt>
                <c:pt idx="931">
                  <c:v>43049</c:v>
                </c:pt>
                <c:pt idx="932">
                  <c:v>43056</c:v>
                </c:pt>
                <c:pt idx="933">
                  <c:v>43063</c:v>
                </c:pt>
                <c:pt idx="934">
                  <c:v>43070</c:v>
                </c:pt>
                <c:pt idx="935">
                  <c:v>43077</c:v>
                </c:pt>
                <c:pt idx="936">
                  <c:v>43084</c:v>
                </c:pt>
                <c:pt idx="937">
                  <c:v>43091</c:v>
                </c:pt>
                <c:pt idx="938">
                  <c:v>43098</c:v>
                </c:pt>
                <c:pt idx="939">
                  <c:v>43105</c:v>
                </c:pt>
                <c:pt idx="940">
                  <c:v>43112</c:v>
                </c:pt>
                <c:pt idx="941">
                  <c:v>43119</c:v>
                </c:pt>
                <c:pt idx="942">
                  <c:v>43126</c:v>
                </c:pt>
                <c:pt idx="943">
                  <c:v>43133</c:v>
                </c:pt>
                <c:pt idx="944">
                  <c:v>43140</c:v>
                </c:pt>
                <c:pt idx="945">
                  <c:v>43147</c:v>
                </c:pt>
                <c:pt idx="946">
                  <c:v>43154</c:v>
                </c:pt>
                <c:pt idx="947">
                  <c:v>43161</c:v>
                </c:pt>
                <c:pt idx="948">
                  <c:v>43168</c:v>
                </c:pt>
                <c:pt idx="949">
                  <c:v>43175</c:v>
                </c:pt>
                <c:pt idx="950">
                  <c:v>43182</c:v>
                </c:pt>
                <c:pt idx="951">
                  <c:v>43189</c:v>
                </c:pt>
                <c:pt idx="952">
                  <c:v>43196</c:v>
                </c:pt>
                <c:pt idx="953">
                  <c:v>43203</c:v>
                </c:pt>
                <c:pt idx="954">
                  <c:v>43210</c:v>
                </c:pt>
                <c:pt idx="955">
                  <c:v>43217</c:v>
                </c:pt>
                <c:pt idx="956">
                  <c:v>43224</c:v>
                </c:pt>
                <c:pt idx="957">
                  <c:v>43231</c:v>
                </c:pt>
                <c:pt idx="958">
                  <c:v>43238</c:v>
                </c:pt>
                <c:pt idx="959">
                  <c:v>43245</c:v>
                </c:pt>
                <c:pt idx="960">
                  <c:v>43252</c:v>
                </c:pt>
                <c:pt idx="961">
                  <c:v>43259</c:v>
                </c:pt>
                <c:pt idx="962">
                  <c:v>43266</c:v>
                </c:pt>
                <c:pt idx="963">
                  <c:v>43273</c:v>
                </c:pt>
                <c:pt idx="964">
                  <c:v>43280</c:v>
                </c:pt>
                <c:pt idx="965">
                  <c:v>43287</c:v>
                </c:pt>
                <c:pt idx="966">
                  <c:v>43294</c:v>
                </c:pt>
                <c:pt idx="967">
                  <c:v>43301</c:v>
                </c:pt>
                <c:pt idx="968">
                  <c:v>43308</c:v>
                </c:pt>
                <c:pt idx="969">
                  <c:v>43315</c:v>
                </c:pt>
                <c:pt idx="970">
                  <c:v>43322</c:v>
                </c:pt>
                <c:pt idx="971">
                  <c:v>43329</c:v>
                </c:pt>
                <c:pt idx="972">
                  <c:v>43336</c:v>
                </c:pt>
                <c:pt idx="973">
                  <c:v>43343</c:v>
                </c:pt>
                <c:pt idx="974">
                  <c:v>43350</c:v>
                </c:pt>
                <c:pt idx="975">
                  <c:v>43357</c:v>
                </c:pt>
                <c:pt idx="976">
                  <c:v>43364</c:v>
                </c:pt>
                <c:pt idx="977">
                  <c:v>43371</c:v>
                </c:pt>
                <c:pt idx="978">
                  <c:v>43378</c:v>
                </c:pt>
                <c:pt idx="979">
                  <c:v>43385</c:v>
                </c:pt>
                <c:pt idx="980">
                  <c:v>43392</c:v>
                </c:pt>
                <c:pt idx="981">
                  <c:v>43399</c:v>
                </c:pt>
                <c:pt idx="982">
                  <c:v>43406</c:v>
                </c:pt>
                <c:pt idx="983">
                  <c:v>43413</c:v>
                </c:pt>
                <c:pt idx="984">
                  <c:v>43420</c:v>
                </c:pt>
                <c:pt idx="985">
                  <c:v>43427</c:v>
                </c:pt>
                <c:pt idx="986">
                  <c:v>43434</c:v>
                </c:pt>
                <c:pt idx="987">
                  <c:v>43441</c:v>
                </c:pt>
                <c:pt idx="988">
                  <c:v>43448</c:v>
                </c:pt>
                <c:pt idx="989">
                  <c:v>43455</c:v>
                </c:pt>
                <c:pt idx="990">
                  <c:v>43462</c:v>
                </c:pt>
                <c:pt idx="991">
                  <c:v>43469</c:v>
                </c:pt>
                <c:pt idx="992">
                  <c:v>43476</c:v>
                </c:pt>
                <c:pt idx="993">
                  <c:v>43483</c:v>
                </c:pt>
                <c:pt idx="994">
                  <c:v>43490</c:v>
                </c:pt>
                <c:pt idx="995">
                  <c:v>43497</c:v>
                </c:pt>
                <c:pt idx="996">
                  <c:v>43504</c:v>
                </c:pt>
                <c:pt idx="997">
                  <c:v>43511</c:v>
                </c:pt>
                <c:pt idx="998">
                  <c:v>43518</c:v>
                </c:pt>
                <c:pt idx="999">
                  <c:v>43525</c:v>
                </c:pt>
                <c:pt idx="1000">
                  <c:v>43532</c:v>
                </c:pt>
                <c:pt idx="1001">
                  <c:v>43539</c:v>
                </c:pt>
                <c:pt idx="1002">
                  <c:v>43546</c:v>
                </c:pt>
                <c:pt idx="1003">
                  <c:v>43553</c:v>
                </c:pt>
                <c:pt idx="1004">
                  <c:v>43560</c:v>
                </c:pt>
                <c:pt idx="1005">
                  <c:v>43567</c:v>
                </c:pt>
                <c:pt idx="1006">
                  <c:v>43574</c:v>
                </c:pt>
                <c:pt idx="1007">
                  <c:v>43581</c:v>
                </c:pt>
                <c:pt idx="1008">
                  <c:v>43588</c:v>
                </c:pt>
                <c:pt idx="1009">
                  <c:v>43595</c:v>
                </c:pt>
                <c:pt idx="1010">
                  <c:v>43602</c:v>
                </c:pt>
                <c:pt idx="1011">
                  <c:v>43609</c:v>
                </c:pt>
                <c:pt idx="1012">
                  <c:v>43616</c:v>
                </c:pt>
                <c:pt idx="1013">
                  <c:v>43623</c:v>
                </c:pt>
                <c:pt idx="1014">
                  <c:v>43630</c:v>
                </c:pt>
                <c:pt idx="1015">
                  <c:v>43637</c:v>
                </c:pt>
                <c:pt idx="1016">
                  <c:v>43644</c:v>
                </c:pt>
                <c:pt idx="1017">
                  <c:v>43651</c:v>
                </c:pt>
                <c:pt idx="1018">
                  <c:v>43658</c:v>
                </c:pt>
                <c:pt idx="1019">
                  <c:v>43665</c:v>
                </c:pt>
                <c:pt idx="1020">
                  <c:v>43672</c:v>
                </c:pt>
                <c:pt idx="1021">
                  <c:v>43679</c:v>
                </c:pt>
                <c:pt idx="1022">
                  <c:v>43686</c:v>
                </c:pt>
                <c:pt idx="1023">
                  <c:v>43693</c:v>
                </c:pt>
                <c:pt idx="1024">
                  <c:v>43700</c:v>
                </c:pt>
                <c:pt idx="1025">
                  <c:v>43707</c:v>
                </c:pt>
                <c:pt idx="1026">
                  <c:v>43714</c:v>
                </c:pt>
                <c:pt idx="1027">
                  <c:v>43721</c:v>
                </c:pt>
                <c:pt idx="1028">
                  <c:v>43728</c:v>
                </c:pt>
                <c:pt idx="1029">
                  <c:v>43735</c:v>
                </c:pt>
                <c:pt idx="1030">
                  <c:v>43742</c:v>
                </c:pt>
                <c:pt idx="1031">
                  <c:v>43749</c:v>
                </c:pt>
                <c:pt idx="1032">
                  <c:v>43756</c:v>
                </c:pt>
                <c:pt idx="1033">
                  <c:v>43763</c:v>
                </c:pt>
                <c:pt idx="1034">
                  <c:v>43770</c:v>
                </c:pt>
                <c:pt idx="1035">
                  <c:v>43777</c:v>
                </c:pt>
                <c:pt idx="1036">
                  <c:v>43784</c:v>
                </c:pt>
                <c:pt idx="1037">
                  <c:v>43791</c:v>
                </c:pt>
                <c:pt idx="1038">
                  <c:v>43798</c:v>
                </c:pt>
                <c:pt idx="1039">
                  <c:v>43805</c:v>
                </c:pt>
                <c:pt idx="1040">
                  <c:v>43812</c:v>
                </c:pt>
                <c:pt idx="1041">
                  <c:v>43819</c:v>
                </c:pt>
                <c:pt idx="1042">
                  <c:v>43826</c:v>
                </c:pt>
                <c:pt idx="1043">
                  <c:v>43833</c:v>
                </c:pt>
                <c:pt idx="1044">
                  <c:v>43840</c:v>
                </c:pt>
                <c:pt idx="1045">
                  <c:v>43847</c:v>
                </c:pt>
                <c:pt idx="1046">
                  <c:v>43854</c:v>
                </c:pt>
                <c:pt idx="1047">
                  <c:v>43861</c:v>
                </c:pt>
                <c:pt idx="1048">
                  <c:v>43868</c:v>
                </c:pt>
                <c:pt idx="1049">
                  <c:v>43875</c:v>
                </c:pt>
                <c:pt idx="1050">
                  <c:v>43882</c:v>
                </c:pt>
                <c:pt idx="1051">
                  <c:v>43889</c:v>
                </c:pt>
                <c:pt idx="1052">
                  <c:v>43896</c:v>
                </c:pt>
                <c:pt idx="1053">
                  <c:v>43903</c:v>
                </c:pt>
                <c:pt idx="1054">
                  <c:v>43910</c:v>
                </c:pt>
                <c:pt idx="1055">
                  <c:v>43917</c:v>
                </c:pt>
                <c:pt idx="1056">
                  <c:v>43924</c:v>
                </c:pt>
                <c:pt idx="1057">
                  <c:v>43931</c:v>
                </c:pt>
                <c:pt idx="1058">
                  <c:v>43938</c:v>
                </c:pt>
                <c:pt idx="1059">
                  <c:v>43945</c:v>
                </c:pt>
                <c:pt idx="1060">
                  <c:v>43952</c:v>
                </c:pt>
                <c:pt idx="1061">
                  <c:v>43959</c:v>
                </c:pt>
                <c:pt idx="1062">
                  <c:v>43966</c:v>
                </c:pt>
                <c:pt idx="1063">
                  <c:v>43973</c:v>
                </c:pt>
                <c:pt idx="1064">
                  <c:v>43980</c:v>
                </c:pt>
                <c:pt idx="1065">
                  <c:v>43987</c:v>
                </c:pt>
                <c:pt idx="1066">
                  <c:v>43994</c:v>
                </c:pt>
                <c:pt idx="1067">
                  <c:v>44001</c:v>
                </c:pt>
                <c:pt idx="1068">
                  <c:v>44008</c:v>
                </c:pt>
                <c:pt idx="1069">
                  <c:v>44015</c:v>
                </c:pt>
                <c:pt idx="1070">
                  <c:v>44022</c:v>
                </c:pt>
                <c:pt idx="1071">
                  <c:v>44029</c:v>
                </c:pt>
                <c:pt idx="1072">
                  <c:v>44036</c:v>
                </c:pt>
                <c:pt idx="1073">
                  <c:v>44043</c:v>
                </c:pt>
                <c:pt idx="1074">
                  <c:v>44050</c:v>
                </c:pt>
                <c:pt idx="1075">
                  <c:v>44057</c:v>
                </c:pt>
                <c:pt idx="1076">
                  <c:v>44064</c:v>
                </c:pt>
                <c:pt idx="1077">
                  <c:v>44071</c:v>
                </c:pt>
                <c:pt idx="1078">
                  <c:v>44078</c:v>
                </c:pt>
                <c:pt idx="1079">
                  <c:v>44085</c:v>
                </c:pt>
                <c:pt idx="1080">
                  <c:v>44092</c:v>
                </c:pt>
                <c:pt idx="1081">
                  <c:v>44099</c:v>
                </c:pt>
                <c:pt idx="1082">
                  <c:v>44106</c:v>
                </c:pt>
                <c:pt idx="1083">
                  <c:v>44113</c:v>
                </c:pt>
                <c:pt idx="1084">
                  <c:v>44120</c:v>
                </c:pt>
                <c:pt idx="1085">
                  <c:v>44127</c:v>
                </c:pt>
                <c:pt idx="1086">
                  <c:v>44134</c:v>
                </c:pt>
                <c:pt idx="1087">
                  <c:v>44141</c:v>
                </c:pt>
                <c:pt idx="1088">
                  <c:v>44148</c:v>
                </c:pt>
                <c:pt idx="1089">
                  <c:v>44155</c:v>
                </c:pt>
                <c:pt idx="1090">
                  <c:v>44162</c:v>
                </c:pt>
                <c:pt idx="1091">
                  <c:v>44169</c:v>
                </c:pt>
                <c:pt idx="1092">
                  <c:v>44176</c:v>
                </c:pt>
                <c:pt idx="1093">
                  <c:v>44183</c:v>
                </c:pt>
                <c:pt idx="1094">
                  <c:v>44190</c:v>
                </c:pt>
                <c:pt idx="1095">
                  <c:v>44197</c:v>
                </c:pt>
                <c:pt idx="1096">
                  <c:v>44204</c:v>
                </c:pt>
                <c:pt idx="1097">
                  <c:v>44211</c:v>
                </c:pt>
                <c:pt idx="1098">
                  <c:v>44218</c:v>
                </c:pt>
                <c:pt idx="1099">
                  <c:v>44225</c:v>
                </c:pt>
                <c:pt idx="1100">
                  <c:v>44232</c:v>
                </c:pt>
                <c:pt idx="1101">
                  <c:v>44239</c:v>
                </c:pt>
                <c:pt idx="1102">
                  <c:v>44246</c:v>
                </c:pt>
                <c:pt idx="1103">
                  <c:v>44253</c:v>
                </c:pt>
                <c:pt idx="1104">
                  <c:v>44260</c:v>
                </c:pt>
                <c:pt idx="1105">
                  <c:v>44267</c:v>
                </c:pt>
                <c:pt idx="1106">
                  <c:v>44274</c:v>
                </c:pt>
                <c:pt idx="1107">
                  <c:v>44281</c:v>
                </c:pt>
                <c:pt idx="1108">
                  <c:v>44288</c:v>
                </c:pt>
                <c:pt idx="1109">
                  <c:v>44295</c:v>
                </c:pt>
                <c:pt idx="1110">
                  <c:v>44302</c:v>
                </c:pt>
                <c:pt idx="1111">
                  <c:v>44309</c:v>
                </c:pt>
                <c:pt idx="1112">
                  <c:v>44316</c:v>
                </c:pt>
                <c:pt idx="1113">
                  <c:v>44323</c:v>
                </c:pt>
                <c:pt idx="1114">
                  <c:v>44330</c:v>
                </c:pt>
                <c:pt idx="1115">
                  <c:v>44337</c:v>
                </c:pt>
                <c:pt idx="1116">
                  <c:v>44344</c:v>
                </c:pt>
                <c:pt idx="1117">
                  <c:v>44351</c:v>
                </c:pt>
                <c:pt idx="1118">
                  <c:v>44358</c:v>
                </c:pt>
                <c:pt idx="1119">
                  <c:v>44365</c:v>
                </c:pt>
                <c:pt idx="1120">
                  <c:v>44372</c:v>
                </c:pt>
                <c:pt idx="1121">
                  <c:v>44379</c:v>
                </c:pt>
                <c:pt idx="1122">
                  <c:v>44386</c:v>
                </c:pt>
                <c:pt idx="1123">
                  <c:v>44393</c:v>
                </c:pt>
                <c:pt idx="1124">
                  <c:v>44400</c:v>
                </c:pt>
                <c:pt idx="1125">
                  <c:v>44407</c:v>
                </c:pt>
                <c:pt idx="1126">
                  <c:v>44414</c:v>
                </c:pt>
                <c:pt idx="1127">
                  <c:v>44421</c:v>
                </c:pt>
                <c:pt idx="1128">
                  <c:v>44428</c:v>
                </c:pt>
                <c:pt idx="1129">
                  <c:v>44435</c:v>
                </c:pt>
                <c:pt idx="1130">
                  <c:v>44442</c:v>
                </c:pt>
                <c:pt idx="1131">
                  <c:v>44449</c:v>
                </c:pt>
                <c:pt idx="1132">
                  <c:v>44456</c:v>
                </c:pt>
                <c:pt idx="1133">
                  <c:v>44463</c:v>
                </c:pt>
                <c:pt idx="1134">
                  <c:v>44470</c:v>
                </c:pt>
                <c:pt idx="1135">
                  <c:v>44477</c:v>
                </c:pt>
                <c:pt idx="1136">
                  <c:v>44484</c:v>
                </c:pt>
                <c:pt idx="1137">
                  <c:v>44491</c:v>
                </c:pt>
                <c:pt idx="1138">
                  <c:v>44498</c:v>
                </c:pt>
                <c:pt idx="1139">
                  <c:v>44505</c:v>
                </c:pt>
                <c:pt idx="1140">
                  <c:v>44512</c:v>
                </c:pt>
                <c:pt idx="1141">
                  <c:v>44519</c:v>
                </c:pt>
                <c:pt idx="1142">
                  <c:v>44526</c:v>
                </c:pt>
                <c:pt idx="1143">
                  <c:v>44533</c:v>
                </c:pt>
                <c:pt idx="1144">
                  <c:v>44540</c:v>
                </c:pt>
                <c:pt idx="1145">
                  <c:v>44547</c:v>
                </c:pt>
                <c:pt idx="1146">
                  <c:v>44554</c:v>
                </c:pt>
                <c:pt idx="1147">
                  <c:v>44561</c:v>
                </c:pt>
                <c:pt idx="1148">
                  <c:v>44568</c:v>
                </c:pt>
                <c:pt idx="1149">
                  <c:v>44575</c:v>
                </c:pt>
                <c:pt idx="1150">
                  <c:v>44582</c:v>
                </c:pt>
                <c:pt idx="1151">
                  <c:v>44589</c:v>
                </c:pt>
                <c:pt idx="1152">
                  <c:v>44596</c:v>
                </c:pt>
                <c:pt idx="1153">
                  <c:v>44603</c:v>
                </c:pt>
                <c:pt idx="1154">
                  <c:v>44610</c:v>
                </c:pt>
                <c:pt idx="1155">
                  <c:v>44617</c:v>
                </c:pt>
                <c:pt idx="1156">
                  <c:v>44624</c:v>
                </c:pt>
                <c:pt idx="1157">
                  <c:v>44631</c:v>
                </c:pt>
                <c:pt idx="1158">
                  <c:v>44638</c:v>
                </c:pt>
                <c:pt idx="1159">
                  <c:v>44645</c:v>
                </c:pt>
                <c:pt idx="1160">
                  <c:v>44652</c:v>
                </c:pt>
                <c:pt idx="1161">
                  <c:v>44659</c:v>
                </c:pt>
                <c:pt idx="1162">
                  <c:v>44666</c:v>
                </c:pt>
                <c:pt idx="1163">
                  <c:v>44673</c:v>
                </c:pt>
                <c:pt idx="1164">
                  <c:v>44680</c:v>
                </c:pt>
                <c:pt idx="1165">
                  <c:v>44687</c:v>
                </c:pt>
                <c:pt idx="1166">
                  <c:v>44694</c:v>
                </c:pt>
                <c:pt idx="1167">
                  <c:v>44701</c:v>
                </c:pt>
                <c:pt idx="1168">
                  <c:v>44708</c:v>
                </c:pt>
                <c:pt idx="1169">
                  <c:v>44715</c:v>
                </c:pt>
                <c:pt idx="1170">
                  <c:v>44722</c:v>
                </c:pt>
                <c:pt idx="1171">
                  <c:v>44729</c:v>
                </c:pt>
                <c:pt idx="1172">
                  <c:v>44736</c:v>
                </c:pt>
                <c:pt idx="1173">
                  <c:v>44743</c:v>
                </c:pt>
                <c:pt idx="1174">
                  <c:v>44750</c:v>
                </c:pt>
                <c:pt idx="1175">
                  <c:v>44757</c:v>
                </c:pt>
                <c:pt idx="1176">
                  <c:v>44764</c:v>
                </c:pt>
                <c:pt idx="1177">
                  <c:v>44771</c:v>
                </c:pt>
                <c:pt idx="1178">
                  <c:v>44778</c:v>
                </c:pt>
                <c:pt idx="1179">
                  <c:v>44785</c:v>
                </c:pt>
                <c:pt idx="1180">
                  <c:v>44792</c:v>
                </c:pt>
                <c:pt idx="1181">
                  <c:v>44799</c:v>
                </c:pt>
                <c:pt idx="1182">
                  <c:v>44806</c:v>
                </c:pt>
                <c:pt idx="1183">
                  <c:v>44813</c:v>
                </c:pt>
                <c:pt idx="1184">
                  <c:v>44820</c:v>
                </c:pt>
                <c:pt idx="1185">
                  <c:v>44827</c:v>
                </c:pt>
                <c:pt idx="1186">
                  <c:v>44834</c:v>
                </c:pt>
                <c:pt idx="1187">
                  <c:v>44841</c:v>
                </c:pt>
                <c:pt idx="1188">
                  <c:v>44848</c:v>
                </c:pt>
                <c:pt idx="1189">
                  <c:v>44855</c:v>
                </c:pt>
                <c:pt idx="1190">
                  <c:v>44862</c:v>
                </c:pt>
                <c:pt idx="1191">
                  <c:v>44869</c:v>
                </c:pt>
                <c:pt idx="1192">
                  <c:v>44876</c:v>
                </c:pt>
                <c:pt idx="1193">
                  <c:v>44883</c:v>
                </c:pt>
                <c:pt idx="1194">
                  <c:v>44890</c:v>
                </c:pt>
                <c:pt idx="1195">
                  <c:v>44897</c:v>
                </c:pt>
                <c:pt idx="1196">
                  <c:v>44904</c:v>
                </c:pt>
                <c:pt idx="1197">
                  <c:v>44911</c:v>
                </c:pt>
                <c:pt idx="1198">
                  <c:v>44918</c:v>
                </c:pt>
                <c:pt idx="1199">
                  <c:v>44925</c:v>
                </c:pt>
                <c:pt idx="1200">
                  <c:v>44932</c:v>
                </c:pt>
                <c:pt idx="1201">
                  <c:v>44939</c:v>
                </c:pt>
                <c:pt idx="1202">
                  <c:v>44946</c:v>
                </c:pt>
                <c:pt idx="1203">
                  <c:v>44953</c:v>
                </c:pt>
                <c:pt idx="1204">
                  <c:v>44960</c:v>
                </c:pt>
                <c:pt idx="1205">
                  <c:v>44967</c:v>
                </c:pt>
                <c:pt idx="1206">
                  <c:v>44974</c:v>
                </c:pt>
                <c:pt idx="1207">
                  <c:v>44981</c:v>
                </c:pt>
                <c:pt idx="1208">
                  <c:v>44988</c:v>
                </c:pt>
                <c:pt idx="1209">
                  <c:v>44995</c:v>
                </c:pt>
                <c:pt idx="1210">
                  <c:v>45002</c:v>
                </c:pt>
                <c:pt idx="1211">
                  <c:v>45009</c:v>
                </c:pt>
                <c:pt idx="1212">
                  <c:v>45016</c:v>
                </c:pt>
                <c:pt idx="1213">
                  <c:v>45023</c:v>
                </c:pt>
                <c:pt idx="1214">
                  <c:v>45030</c:v>
                </c:pt>
                <c:pt idx="1215">
                  <c:v>45037</c:v>
                </c:pt>
                <c:pt idx="1216">
                  <c:v>45044</c:v>
                </c:pt>
                <c:pt idx="1217">
                  <c:v>45051</c:v>
                </c:pt>
                <c:pt idx="1218">
                  <c:v>45058</c:v>
                </c:pt>
                <c:pt idx="1219">
                  <c:v>45065</c:v>
                </c:pt>
                <c:pt idx="1220">
                  <c:v>45072</c:v>
                </c:pt>
                <c:pt idx="1221">
                  <c:v>45079</c:v>
                </c:pt>
                <c:pt idx="1222">
                  <c:v>45086</c:v>
                </c:pt>
                <c:pt idx="1223">
                  <c:v>45093</c:v>
                </c:pt>
                <c:pt idx="1224">
                  <c:v>45100</c:v>
                </c:pt>
                <c:pt idx="1225">
                  <c:v>45107</c:v>
                </c:pt>
                <c:pt idx="1226">
                  <c:v>45114</c:v>
                </c:pt>
                <c:pt idx="1227">
                  <c:v>45121</c:v>
                </c:pt>
                <c:pt idx="1228">
                  <c:v>45128</c:v>
                </c:pt>
                <c:pt idx="1229">
                  <c:v>45135</c:v>
                </c:pt>
                <c:pt idx="1230">
                  <c:v>45142</c:v>
                </c:pt>
                <c:pt idx="1231">
                  <c:v>45149</c:v>
                </c:pt>
                <c:pt idx="1232">
                  <c:v>45156</c:v>
                </c:pt>
                <c:pt idx="1233">
                  <c:v>45163</c:v>
                </c:pt>
                <c:pt idx="1234">
                  <c:v>45170</c:v>
                </c:pt>
                <c:pt idx="1235">
                  <c:v>45177</c:v>
                </c:pt>
                <c:pt idx="1236">
                  <c:v>45184</c:v>
                </c:pt>
                <c:pt idx="1237">
                  <c:v>45191</c:v>
                </c:pt>
                <c:pt idx="1238">
                  <c:v>45198</c:v>
                </c:pt>
                <c:pt idx="1239">
                  <c:v>45205</c:v>
                </c:pt>
                <c:pt idx="1240">
                  <c:v>45212</c:v>
                </c:pt>
                <c:pt idx="1241">
                  <c:v>45219</c:v>
                </c:pt>
                <c:pt idx="1242">
                  <c:v>45226</c:v>
                </c:pt>
                <c:pt idx="1243">
                  <c:v>45233</c:v>
                </c:pt>
                <c:pt idx="1244">
                  <c:v>45240</c:v>
                </c:pt>
                <c:pt idx="1245">
                  <c:v>45247</c:v>
                </c:pt>
              </c:numCache>
            </c:numRef>
          </c:cat>
          <c:val>
            <c:numRef>
              <c:f>'10Y vs 30USF'!$C$10:$C$1255</c:f>
              <c:numCache>
                <c:formatCode>General</c:formatCode>
                <c:ptCount val="1246"/>
                <c:pt idx="0">
                  <c:v>8.15</c:v>
                </c:pt>
                <c:pt idx="1">
                  <c:v>8.18</c:v>
                </c:pt>
                <c:pt idx="2">
                  <c:v>8.26</c:v>
                </c:pt>
                <c:pt idx="3">
                  <c:v>8.25</c:v>
                </c:pt>
                <c:pt idx="4">
                  <c:v>8.25</c:v>
                </c:pt>
                <c:pt idx="5">
                  <c:v>8.36</c:v>
                </c:pt>
                <c:pt idx="6">
                  <c:v>8.3800000000000008</c:v>
                </c:pt>
                <c:pt idx="7">
                  <c:v>8.31</c:v>
                </c:pt>
                <c:pt idx="8">
                  <c:v>8.27</c:v>
                </c:pt>
                <c:pt idx="9">
                  <c:v>8.23</c:v>
                </c:pt>
                <c:pt idx="10">
                  <c:v>8.24</c:v>
                </c:pt>
                <c:pt idx="11">
                  <c:v>8.23</c:v>
                </c:pt>
                <c:pt idx="12">
                  <c:v>8.23</c:v>
                </c:pt>
                <c:pt idx="13">
                  <c:v>8.1999999999999993</c:v>
                </c:pt>
                <c:pt idx="14">
                  <c:v>8.1199999999999992</c:v>
                </c:pt>
                <c:pt idx="15">
                  <c:v>8.16</c:v>
                </c:pt>
                <c:pt idx="16">
                  <c:v>8.1300000000000008</c:v>
                </c:pt>
                <c:pt idx="17">
                  <c:v>8.2799999999999994</c:v>
                </c:pt>
                <c:pt idx="18">
                  <c:v>8.52</c:v>
                </c:pt>
                <c:pt idx="19">
                  <c:v>8.64</c:v>
                </c:pt>
                <c:pt idx="20">
                  <c:v>8.6199999999999992</c:v>
                </c:pt>
                <c:pt idx="21">
                  <c:v>8.5399999999999991</c:v>
                </c:pt>
                <c:pt idx="22">
                  <c:v>8.32</c:v>
                </c:pt>
                <c:pt idx="23">
                  <c:v>8.2200000000000006</c:v>
                </c:pt>
                <c:pt idx="24">
                  <c:v>8.14</c:v>
                </c:pt>
                <c:pt idx="25">
                  <c:v>8.2200000000000006</c:v>
                </c:pt>
                <c:pt idx="26">
                  <c:v>8.16</c:v>
                </c:pt>
                <c:pt idx="27">
                  <c:v>8.09</c:v>
                </c:pt>
                <c:pt idx="28">
                  <c:v>8.2100000000000009</c:v>
                </c:pt>
                <c:pt idx="29">
                  <c:v>8.1300000000000008</c:v>
                </c:pt>
                <c:pt idx="30">
                  <c:v>8.1199999999999992</c:v>
                </c:pt>
                <c:pt idx="31">
                  <c:v>8.0399999999999991</c:v>
                </c:pt>
                <c:pt idx="32">
                  <c:v>7.96</c:v>
                </c:pt>
                <c:pt idx="33">
                  <c:v>7.99</c:v>
                </c:pt>
                <c:pt idx="34">
                  <c:v>7.96</c:v>
                </c:pt>
                <c:pt idx="35">
                  <c:v>7.94</c:v>
                </c:pt>
                <c:pt idx="36">
                  <c:v>7.88</c:v>
                </c:pt>
                <c:pt idx="37">
                  <c:v>7.9</c:v>
                </c:pt>
                <c:pt idx="38">
                  <c:v>7.88</c:v>
                </c:pt>
                <c:pt idx="39">
                  <c:v>7.83</c:v>
                </c:pt>
                <c:pt idx="40">
                  <c:v>7.84</c:v>
                </c:pt>
                <c:pt idx="41">
                  <c:v>7.83</c:v>
                </c:pt>
                <c:pt idx="42">
                  <c:v>7.68</c:v>
                </c:pt>
                <c:pt idx="43">
                  <c:v>7.73</c:v>
                </c:pt>
                <c:pt idx="44">
                  <c:v>7.79</c:v>
                </c:pt>
                <c:pt idx="45">
                  <c:v>7.73</c:v>
                </c:pt>
                <c:pt idx="46">
                  <c:v>7.73</c:v>
                </c:pt>
                <c:pt idx="47">
                  <c:v>7.65</c:v>
                </c:pt>
                <c:pt idx="48">
                  <c:v>7.54</c:v>
                </c:pt>
                <c:pt idx="49">
                  <c:v>7.42</c:v>
                </c:pt>
                <c:pt idx="50">
                  <c:v>7.17</c:v>
                </c:pt>
                <c:pt idx="51">
                  <c:v>7.13</c:v>
                </c:pt>
                <c:pt idx="52">
                  <c:v>7.07</c:v>
                </c:pt>
                <c:pt idx="53">
                  <c:v>6.89</c:v>
                </c:pt>
                <c:pt idx="54">
                  <c:v>7.02</c:v>
                </c:pt>
                <c:pt idx="55">
                  <c:v>7.15</c:v>
                </c:pt>
                <c:pt idx="56">
                  <c:v>7.09</c:v>
                </c:pt>
                <c:pt idx="57">
                  <c:v>6.98</c:v>
                </c:pt>
                <c:pt idx="58">
                  <c:v>7.01</c:v>
                </c:pt>
                <c:pt idx="59">
                  <c:v>7.12</c:v>
                </c:pt>
                <c:pt idx="60">
                  <c:v>7.03</c:v>
                </c:pt>
                <c:pt idx="61">
                  <c:v>6.97</c:v>
                </c:pt>
                <c:pt idx="62">
                  <c:v>6.96</c:v>
                </c:pt>
                <c:pt idx="63">
                  <c:v>6.89</c:v>
                </c:pt>
                <c:pt idx="64">
                  <c:v>6.91</c:v>
                </c:pt>
                <c:pt idx="65">
                  <c:v>7.01</c:v>
                </c:pt>
                <c:pt idx="66">
                  <c:v>7.04</c:v>
                </c:pt>
                <c:pt idx="67">
                  <c:v>7.14</c:v>
                </c:pt>
                <c:pt idx="68">
                  <c:v>7.12</c:v>
                </c:pt>
                <c:pt idx="69">
                  <c:v>7.14</c:v>
                </c:pt>
                <c:pt idx="70">
                  <c:v>7.1</c:v>
                </c:pt>
                <c:pt idx="71">
                  <c:v>7.14</c:v>
                </c:pt>
                <c:pt idx="72">
                  <c:v>7.2</c:v>
                </c:pt>
                <c:pt idx="73">
                  <c:v>7.24</c:v>
                </c:pt>
                <c:pt idx="74">
                  <c:v>7.2</c:v>
                </c:pt>
                <c:pt idx="75">
                  <c:v>7.14</c:v>
                </c:pt>
                <c:pt idx="76">
                  <c:v>7.11</c:v>
                </c:pt>
                <c:pt idx="77">
                  <c:v>7.11</c:v>
                </c:pt>
                <c:pt idx="78">
                  <c:v>7.19</c:v>
                </c:pt>
                <c:pt idx="79">
                  <c:v>7.21</c:v>
                </c:pt>
                <c:pt idx="80">
                  <c:v>7.08</c:v>
                </c:pt>
                <c:pt idx="81">
                  <c:v>7.03</c:v>
                </c:pt>
                <c:pt idx="82">
                  <c:v>7</c:v>
                </c:pt>
                <c:pt idx="83">
                  <c:v>7</c:v>
                </c:pt>
                <c:pt idx="84">
                  <c:v>6.92</c:v>
                </c:pt>
                <c:pt idx="85">
                  <c:v>6.91</c:v>
                </c:pt>
                <c:pt idx="86">
                  <c:v>6.92</c:v>
                </c:pt>
                <c:pt idx="87">
                  <c:v>6.89</c:v>
                </c:pt>
                <c:pt idx="88">
                  <c:v>6.86</c:v>
                </c:pt>
                <c:pt idx="89">
                  <c:v>6.8</c:v>
                </c:pt>
                <c:pt idx="90">
                  <c:v>6.72</c:v>
                </c:pt>
                <c:pt idx="91">
                  <c:v>6.64</c:v>
                </c:pt>
                <c:pt idx="92">
                  <c:v>6.58</c:v>
                </c:pt>
                <c:pt idx="93">
                  <c:v>6.61</c:v>
                </c:pt>
                <c:pt idx="94">
                  <c:v>6.64</c:v>
                </c:pt>
                <c:pt idx="95">
                  <c:v>6.56</c:v>
                </c:pt>
                <c:pt idx="96">
                  <c:v>6.45</c:v>
                </c:pt>
                <c:pt idx="97">
                  <c:v>6.51</c:v>
                </c:pt>
                <c:pt idx="98">
                  <c:v>6.75</c:v>
                </c:pt>
                <c:pt idx="99">
                  <c:v>7.02</c:v>
                </c:pt>
                <c:pt idx="100">
                  <c:v>6.84</c:v>
                </c:pt>
                <c:pt idx="101">
                  <c:v>7.09</c:v>
                </c:pt>
                <c:pt idx="102">
                  <c:v>7.17</c:v>
                </c:pt>
                <c:pt idx="103">
                  <c:v>7.16</c:v>
                </c:pt>
                <c:pt idx="104">
                  <c:v>7.14</c:v>
                </c:pt>
                <c:pt idx="105">
                  <c:v>7.06</c:v>
                </c:pt>
                <c:pt idx="106">
                  <c:v>6.83</c:v>
                </c:pt>
                <c:pt idx="107">
                  <c:v>6.96</c:v>
                </c:pt>
                <c:pt idx="108">
                  <c:v>7.02</c:v>
                </c:pt>
                <c:pt idx="109">
                  <c:v>6.88</c:v>
                </c:pt>
                <c:pt idx="110">
                  <c:v>6.86</c:v>
                </c:pt>
                <c:pt idx="111">
                  <c:v>6.81</c:v>
                </c:pt>
                <c:pt idx="112">
                  <c:v>6.8</c:v>
                </c:pt>
                <c:pt idx="113">
                  <c:v>6.87</c:v>
                </c:pt>
                <c:pt idx="114">
                  <c:v>7.08</c:v>
                </c:pt>
                <c:pt idx="115">
                  <c:v>7.14</c:v>
                </c:pt>
                <c:pt idx="116">
                  <c:v>7.18</c:v>
                </c:pt>
                <c:pt idx="117">
                  <c:v>7.13</c:v>
                </c:pt>
                <c:pt idx="118">
                  <c:v>6.99</c:v>
                </c:pt>
                <c:pt idx="119">
                  <c:v>6.94</c:v>
                </c:pt>
                <c:pt idx="120">
                  <c:v>6.88</c:v>
                </c:pt>
                <c:pt idx="121">
                  <c:v>6.78</c:v>
                </c:pt>
                <c:pt idx="122">
                  <c:v>6.79</c:v>
                </c:pt>
                <c:pt idx="123">
                  <c:v>6.89</c:v>
                </c:pt>
                <c:pt idx="124">
                  <c:v>6.81</c:v>
                </c:pt>
                <c:pt idx="125">
                  <c:v>6.76</c:v>
                </c:pt>
                <c:pt idx="126">
                  <c:v>6.71</c:v>
                </c:pt>
                <c:pt idx="127">
                  <c:v>6.71</c:v>
                </c:pt>
                <c:pt idx="128">
                  <c:v>6.63</c:v>
                </c:pt>
                <c:pt idx="129">
                  <c:v>6.55</c:v>
                </c:pt>
                <c:pt idx="130">
                  <c:v>6.57</c:v>
                </c:pt>
                <c:pt idx="131">
                  <c:v>6.54</c:v>
                </c:pt>
                <c:pt idx="132">
                  <c:v>6.49</c:v>
                </c:pt>
                <c:pt idx="133">
                  <c:v>6.34</c:v>
                </c:pt>
                <c:pt idx="134">
                  <c:v>6.43</c:v>
                </c:pt>
                <c:pt idx="135">
                  <c:v>6.31</c:v>
                </c:pt>
                <c:pt idx="136">
                  <c:v>6.22</c:v>
                </c:pt>
                <c:pt idx="137">
                  <c:v>6.27</c:v>
                </c:pt>
                <c:pt idx="138">
                  <c:v>6.22</c:v>
                </c:pt>
                <c:pt idx="139">
                  <c:v>6.15</c:v>
                </c:pt>
                <c:pt idx="140">
                  <c:v>6.18</c:v>
                </c:pt>
                <c:pt idx="141">
                  <c:v>6.05</c:v>
                </c:pt>
                <c:pt idx="142">
                  <c:v>5.99</c:v>
                </c:pt>
                <c:pt idx="143">
                  <c:v>6.01</c:v>
                </c:pt>
                <c:pt idx="144">
                  <c:v>5.98</c:v>
                </c:pt>
                <c:pt idx="145">
                  <c:v>6.15</c:v>
                </c:pt>
                <c:pt idx="146">
                  <c:v>6.31</c:v>
                </c:pt>
                <c:pt idx="147">
                  <c:v>6.13</c:v>
                </c:pt>
                <c:pt idx="148">
                  <c:v>6.11</c:v>
                </c:pt>
                <c:pt idx="149">
                  <c:v>5.94</c:v>
                </c:pt>
                <c:pt idx="150">
                  <c:v>6.03</c:v>
                </c:pt>
                <c:pt idx="151">
                  <c:v>6.13</c:v>
                </c:pt>
                <c:pt idx="152">
                  <c:v>6.19</c:v>
                </c:pt>
                <c:pt idx="153">
                  <c:v>6.04</c:v>
                </c:pt>
                <c:pt idx="154">
                  <c:v>6.03</c:v>
                </c:pt>
                <c:pt idx="155">
                  <c:v>5.93</c:v>
                </c:pt>
                <c:pt idx="156">
                  <c:v>5.85</c:v>
                </c:pt>
                <c:pt idx="157">
                  <c:v>5.95</c:v>
                </c:pt>
                <c:pt idx="158">
                  <c:v>5.97</c:v>
                </c:pt>
                <c:pt idx="159">
                  <c:v>5.91</c:v>
                </c:pt>
                <c:pt idx="160">
                  <c:v>5.9</c:v>
                </c:pt>
                <c:pt idx="161">
                  <c:v>5.88</c:v>
                </c:pt>
                <c:pt idx="162">
                  <c:v>5.86</c:v>
                </c:pt>
                <c:pt idx="163">
                  <c:v>5.84</c:v>
                </c:pt>
                <c:pt idx="164">
                  <c:v>5.79</c:v>
                </c:pt>
                <c:pt idx="165">
                  <c:v>5.67</c:v>
                </c:pt>
                <c:pt idx="166">
                  <c:v>5.61</c:v>
                </c:pt>
                <c:pt idx="167">
                  <c:v>5.79</c:v>
                </c:pt>
                <c:pt idx="168">
                  <c:v>5.91</c:v>
                </c:pt>
                <c:pt idx="169">
                  <c:v>5.79</c:v>
                </c:pt>
                <c:pt idx="170">
                  <c:v>5.85</c:v>
                </c:pt>
                <c:pt idx="171">
                  <c:v>5.82</c:v>
                </c:pt>
                <c:pt idx="172">
                  <c:v>5.79</c:v>
                </c:pt>
                <c:pt idx="173">
                  <c:v>5.7</c:v>
                </c:pt>
                <c:pt idx="174">
                  <c:v>5.62</c:v>
                </c:pt>
                <c:pt idx="175">
                  <c:v>5.45</c:v>
                </c:pt>
                <c:pt idx="176">
                  <c:v>5.34</c:v>
                </c:pt>
                <c:pt idx="177">
                  <c:v>5.31</c:v>
                </c:pt>
                <c:pt idx="178">
                  <c:v>5.26</c:v>
                </c:pt>
                <c:pt idx="179">
                  <c:v>5.21</c:v>
                </c:pt>
                <c:pt idx="180">
                  <c:v>5.21</c:v>
                </c:pt>
                <c:pt idx="181">
                  <c:v>5.24</c:v>
                </c:pt>
                <c:pt idx="182">
                  <c:v>5.4</c:v>
                </c:pt>
                <c:pt idx="183">
                  <c:v>5.52</c:v>
                </c:pt>
                <c:pt idx="184">
                  <c:v>5.67</c:v>
                </c:pt>
                <c:pt idx="185">
                  <c:v>5.94</c:v>
                </c:pt>
                <c:pt idx="186">
                  <c:v>6.14</c:v>
                </c:pt>
                <c:pt idx="187">
                  <c:v>6.34</c:v>
                </c:pt>
                <c:pt idx="188">
                  <c:v>6.24</c:v>
                </c:pt>
                <c:pt idx="189">
                  <c:v>6.28</c:v>
                </c:pt>
                <c:pt idx="190">
                  <c:v>6.32</c:v>
                </c:pt>
                <c:pt idx="191">
                  <c:v>6.44</c:v>
                </c:pt>
                <c:pt idx="192">
                  <c:v>6.16</c:v>
                </c:pt>
                <c:pt idx="193">
                  <c:v>6.01</c:v>
                </c:pt>
                <c:pt idx="194">
                  <c:v>5.98</c:v>
                </c:pt>
                <c:pt idx="195">
                  <c:v>5.77</c:v>
                </c:pt>
                <c:pt idx="196">
                  <c:v>5.95</c:v>
                </c:pt>
                <c:pt idx="197">
                  <c:v>6.05</c:v>
                </c:pt>
                <c:pt idx="198">
                  <c:v>6.05</c:v>
                </c:pt>
                <c:pt idx="199">
                  <c:v>5.94</c:v>
                </c:pt>
                <c:pt idx="200">
                  <c:v>5.98</c:v>
                </c:pt>
                <c:pt idx="201">
                  <c:v>6.03</c:v>
                </c:pt>
                <c:pt idx="202">
                  <c:v>5.83</c:v>
                </c:pt>
                <c:pt idx="203">
                  <c:v>5.89</c:v>
                </c:pt>
                <c:pt idx="204">
                  <c:v>6.02</c:v>
                </c:pt>
                <c:pt idx="205">
                  <c:v>5.88</c:v>
                </c:pt>
                <c:pt idx="206">
                  <c:v>5.82</c:v>
                </c:pt>
                <c:pt idx="207">
                  <c:v>5.81</c:v>
                </c:pt>
                <c:pt idx="208">
                  <c:v>5.85</c:v>
                </c:pt>
                <c:pt idx="209">
                  <c:v>5.87</c:v>
                </c:pt>
                <c:pt idx="210">
                  <c:v>5.66</c:v>
                </c:pt>
                <c:pt idx="211">
                  <c:v>5.64</c:v>
                </c:pt>
                <c:pt idx="212">
                  <c:v>5.68</c:v>
                </c:pt>
                <c:pt idx="213">
                  <c:v>5.72</c:v>
                </c:pt>
                <c:pt idx="214">
                  <c:v>5.66</c:v>
                </c:pt>
                <c:pt idx="215">
                  <c:v>5.58</c:v>
                </c:pt>
                <c:pt idx="216">
                  <c:v>5.58</c:v>
                </c:pt>
                <c:pt idx="217">
                  <c:v>5.59</c:v>
                </c:pt>
                <c:pt idx="218">
                  <c:v>5.41</c:v>
                </c:pt>
                <c:pt idx="219">
                  <c:v>5.38</c:v>
                </c:pt>
                <c:pt idx="220">
                  <c:v>5.4</c:v>
                </c:pt>
                <c:pt idx="221">
                  <c:v>5.52</c:v>
                </c:pt>
                <c:pt idx="222">
                  <c:v>5.79</c:v>
                </c:pt>
                <c:pt idx="223">
                  <c:v>5.89</c:v>
                </c:pt>
                <c:pt idx="224">
                  <c:v>5.94</c:v>
                </c:pt>
                <c:pt idx="225">
                  <c:v>6.01</c:v>
                </c:pt>
                <c:pt idx="226">
                  <c:v>6.12</c:v>
                </c:pt>
                <c:pt idx="227">
                  <c:v>6.34</c:v>
                </c:pt>
                <c:pt idx="228">
                  <c:v>6.3</c:v>
                </c:pt>
                <c:pt idx="229">
                  <c:v>6.32</c:v>
                </c:pt>
                <c:pt idx="230">
                  <c:v>6.28</c:v>
                </c:pt>
                <c:pt idx="231">
                  <c:v>6.3</c:v>
                </c:pt>
                <c:pt idx="232">
                  <c:v>6.32</c:v>
                </c:pt>
                <c:pt idx="233">
                  <c:v>6.25</c:v>
                </c:pt>
                <c:pt idx="234">
                  <c:v>6.21</c:v>
                </c:pt>
                <c:pt idx="235">
                  <c:v>6.01</c:v>
                </c:pt>
                <c:pt idx="236">
                  <c:v>6</c:v>
                </c:pt>
                <c:pt idx="237">
                  <c:v>5.98</c:v>
                </c:pt>
                <c:pt idx="238">
                  <c:v>6.08</c:v>
                </c:pt>
                <c:pt idx="239">
                  <c:v>5.99</c:v>
                </c:pt>
                <c:pt idx="240">
                  <c:v>5.85</c:v>
                </c:pt>
                <c:pt idx="241">
                  <c:v>5.81</c:v>
                </c:pt>
                <c:pt idx="242">
                  <c:v>5.82</c:v>
                </c:pt>
                <c:pt idx="243">
                  <c:v>5.77</c:v>
                </c:pt>
                <c:pt idx="244">
                  <c:v>5.83</c:v>
                </c:pt>
                <c:pt idx="245">
                  <c:v>5.75</c:v>
                </c:pt>
                <c:pt idx="246">
                  <c:v>5.7</c:v>
                </c:pt>
                <c:pt idx="247">
                  <c:v>5.72</c:v>
                </c:pt>
                <c:pt idx="248">
                  <c:v>5.82</c:v>
                </c:pt>
                <c:pt idx="249">
                  <c:v>5.74</c:v>
                </c:pt>
                <c:pt idx="250">
                  <c:v>5.69</c:v>
                </c:pt>
                <c:pt idx="251">
                  <c:v>5.64</c:v>
                </c:pt>
                <c:pt idx="252">
                  <c:v>5.7</c:v>
                </c:pt>
                <c:pt idx="253">
                  <c:v>5.76</c:v>
                </c:pt>
                <c:pt idx="254">
                  <c:v>5.74</c:v>
                </c:pt>
                <c:pt idx="255">
                  <c:v>5.72</c:v>
                </c:pt>
                <c:pt idx="256">
                  <c:v>5.81</c:v>
                </c:pt>
                <c:pt idx="257">
                  <c:v>5.71</c:v>
                </c:pt>
                <c:pt idx="258">
                  <c:v>5.68</c:v>
                </c:pt>
                <c:pt idx="259">
                  <c:v>5.75</c:v>
                </c:pt>
                <c:pt idx="260">
                  <c:v>5.81</c:v>
                </c:pt>
                <c:pt idx="261">
                  <c:v>5.77</c:v>
                </c:pt>
                <c:pt idx="262">
                  <c:v>5.74</c:v>
                </c:pt>
                <c:pt idx="263">
                  <c:v>5.67</c:v>
                </c:pt>
                <c:pt idx="264">
                  <c:v>5.66</c:v>
                </c:pt>
                <c:pt idx="265">
                  <c:v>5.63</c:v>
                </c:pt>
                <c:pt idx="266">
                  <c:v>5.57</c:v>
                </c:pt>
                <c:pt idx="267">
                  <c:v>5.62</c:v>
                </c:pt>
                <c:pt idx="268">
                  <c:v>5.69</c:v>
                </c:pt>
                <c:pt idx="269">
                  <c:v>5.79</c:v>
                </c:pt>
                <c:pt idx="270">
                  <c:v>5.85</c:v>
                </c:pt>
                <c:pt idx="271">
                  <c:v>5.95</c:v>
                </c:pt>
                <c:pt idx="272">
                  <c:v>6.01</c:v>
                </c:pt>
                <c:pt idx="273">
                  <c:v>6.04</c:v>
                </c:pt>
                <c:pt idx="274">
                  <c:v>5.93</c:v>
                </c:pt>
                <c:pt idx="275">
                  <c:v>5.91</c:v>
                </c:pt>
                <c:pt idx="276">
                  <c:v>5.8</c:v>
                </c:pt>
                <c:pt idx="277">
                  <c:v>5.78</c:v>
                </c:pt>
                <c:pt idx="278">
                  <c:v>5.75</c:v>
                </c:pt>
                <c:pt idx="279">
                  <c:v>5.77</c:v>
                </c:pt>
                <c:pt idx="280">
                  <c:v>5.71</c:v>
                </c:pt>
                <c:pt idx="281">
                  <c:v>5.65</c:v>
                </c:pt>
                <c:pt idx="282">
                  <c:v>5.62</c:v>
                </c:pt>
                <c:pt idx="283">
                  <c:v>5.56</c:v>
                </c:pt>
                <c:pt idx="284">
                  <c:v>5.63</c:v>
                </c:pt>
                <c:pt idx="285">
                  <c:v>5.57</c:v>
                </c:pt>
                <c:pt idx="286">
                  <c:v>5.53</c:v>
                </c:pt>
                <c:pt idx="287">
                  <c:v>5.62</c:v>
                </c:pt>
                <c:pt idx="288">
                  <c:v>5.66</c:v>
                </c:pt>
                <c:pt idx="289">
                  <c:v>5.73</c:v>
                </c:pt>
                <c:pt idx="290">
                  <c:v>5.77</c:v>
                </c:pt>
                <c:pt idx="291">
                  <c:v>5.82</c:v>
                </c:pt>
                <c:pt idx="292">
                  <c:v>5.89</c:v>
                </c:pt>
                <c:pt idx="293">
                  <c:v>5.8</c:v>
                </c:pt>
                <c:pt idx="294">
                  <c:v>5.77</c:v>
                </c:pt>
                <c:pt idx="295">
                  <c:v>5.71</c:v>
                </c:pt>
                <c:pt idx="296">
                  <c:v>5.71</c:v>
                </c:pt>
                <c:pt idx="297">
                  <c:v>5.74</c:v>
                </c:pt>
                <c:pt idx="298">
                  <c:v>5.8</c:v>
                </c:pt>
                <c:pt idx="299">
                  <c:v>5.91</c:v>
                </c:pt>
                <c:pt idx="300">
                  <c:v>5.98</c:v>
                </c:pt>
                <c:pt idx="301">
                  <c:v>6.03</c:v>
                </c:pt>
                <c:pt idx="302">
                  <c:v>6.1</c:v>
                </c:pt>
                <c:pt idx="303">
                  <c:v>6.15</c:v>
                </c:pt>
                <c:pt idx="304">
                  <c:v>6.31</c:v>
                </c:pt>
                <c:pt idx="305">
                  <c:v>6.36</c:v>
                </c:pt>
                <c:pt idx="306">
                  <c:v>6.37</c:v>
                </c:pt>
                <c:pt idx="307">
                  <c:v>6.28</c:v>
                </c:pt>
                <c:pt idx="308">
                  <c:v>6.26</c:v>
                </c:pt>
                <c:pt idx="309">
                  <c:v>6.32</c:v>
                </c:pt>
                <c:pt idx="310">
                  <c:v>6.3</c:v>
                </c:pt>
                <c:pt idx="311">
                  <c:v>6.26</c:v>
                </c:pt>
                <c:pt idx="312">
                  <c:v>6.22</c:v>
                </c:pt>
                <c:pt idx="313">
                  <c:v>6.21</c:v>
                </c:pt>
                <c:pt idx="314">
                  <c:v>6.15</c:v>
                </c:pt>
                <c:pt idx="315">
                  <c:v>6.1</c:v>
                </c:pt>
                <c:pt idx="316">
                  <c:v>6.12</c:v>
                </c:pt>
                <c:pt idx="317">
                  <c:v>6.23</c:v>
                </c:pt>
                <c:pt idx="318">
                  <c:v>6.24</c:v>
                </c:pt>
                <c:pt idx="319">
                  <c:v>6.28</c:v>
                </c:pt>
                <c:pt idx="320">
                  <c:v>6.26</c:v>
                </c:pt>
                <c:pt idx="321">
                  <c:v>6.24</c:v>
                </c:pt>
                <c:pt idx="322">
                  <c:v>6.37</c:v>
                </c:pt>
                <c:pt idx="323">
                  <c:v>6.34</c:v>
                </c:pt>
                <c:pt idx="324">
                  <c:v>6.32</c:v>
                </c:pt>
                <c:pt idx="325">
                  <c:v>6.35</c:v>
                </c:pt>
                <c:pt idx="326">
                  <c:v>6.43</c:v>
                </c:pt>
                <c:pt idx="327">
                  <c:v>6.49</c:v>
                </c:pt>
                <c:pt idx="328">
                  <c:v>6.53</c:v>
                </c:pt>
                <c:pt idx="329">
                  <c:v>6.58</c:v>
                </c:pt>
                <c:pt idx="330">
                  <c:v>6.59</c:v>
                </c:pt>
                <c:pt idx="331">
                  <c:v>6.58</c:v>
                </c:pt>
                <c:pt idx="332">
                  <c:v>6.6</c:v>
                </c:pt>
                <c:pt idx="333">
                  <c:v>6.62</c:v>
                </c:pt>
                <c:pt idx="334">
                  <c:v>6.67</c:v>
                </c:pt>
                <c:pt idx="335">
                  <c:v>6.62</c:v>
                </c:pt>
                <c:pt idx="336">
                  <c:v>6.63</c:v>
                </c:pt>
                <c:pt idx="337">
                  <c:v>6.71</c:v>
                </c:pt>
                <c:pt idx="338">
                  <c:v>6.78</c:v>
                </c:pt>
                <c:pt idx="339">
                  <c:v>6.79</c:v>
                </c:pt>
                <c:pt idx="340">
                  <c:v>6.74</c:v>
                </c:pt>
                <c:pt idx="341">
                  <c:v>6.8</c:v>
                </c:pt>
                <c:pt idx="342">
                  <c:v>6.72</c:v>
                </c:pt>
                <c:pt idx="343">
                  <c:v>6.63</c:v>
                </c:pt>
                <c:pt idx="344">
                  <c:v>6.55</c:v>
                </c:pt>
                <c:pt idx="345">
                  <c:v>6.52</c:v>
                </c:pt>
                <c:pt idx="346">
                  <c:v>6.48</c:v>
                </c:pt>
                <c:pt idx="347">
                  <c:v>6.44</c:v>
                </c:pt>
                <c:pt idx="348">
                  <c:v>6.47</c:v>
                </c:pt>
                <c:pt idx="349">
                  <c:v>6.43</c:v>
                </c:pt>
                <c:pt idx="350">
                  <c:v>6.4</c:v>
                </c:pt>
                <c:pt idx="351">
                  <c:v>6.31</c:v>
                </c:pt>
                <c:pt idx="352">
                  <c:v>6.3</c:v>
                </c:pt>
                <c:pt idx="353">
                  <c:v>6.37</c:v>
                </c:pt>
                <c:pt idx="354">
                  <c:v>6.36</c:v>
                </c:pt>
                <c:pt idx="355">
                  <c:v>6.4</c:v>
                </c:pt>
                <c:pt idx="356">
                  <c:v>6.31</c:v>
                </c:pt>
                <c:pt idx="357">
                  <c:v>6.33</c:v>
                </c:pt>
                <c:pt idx="358">
                  <c:v>6.24</c:v>
                </c:pt>
                <c:pt idx="359">
                  <c:v>6.18</c:v>
                </c:pt>
                <c:pt idx="360">
                  <c:v>6.14</c:v>
                </c:pt>
                <c:pt idx="361">
                  <c:v>6.11</c:v>
                </c:pt>
                <c:pt idx="362">
                  <c:v>6.12</c:v>
                </c:pt>
                <c:pt idx="363">
                  <c:v>6.13</c:v>
                </c:pt>
                <c:pt idx="364">
                  <c:v>6.18</c:v>
                </c:pt>
                <c:pt idx="365">
                  <c:v>6.18</c:v>
                </c:pt>
                <c:pt idx="366">
                  <c:v>6.21</c:v>
                </c:pt>
                <c:pt idx="367">
                  <c:v>6.23</c:v>
                </c:pt>
                <c:pt idx="368">
                  <c:v>6.25</c:v>
                </c:pt>
                <c:pt idx="369">
                  <c:v>6.34</c:v>
                </c:pt>
                <c:pt idx="370">
                  <c:v>6.28</c:v>
                </c:pt>
                <c:pt idx="371">
                  <c:v>6.3</c:v>
                </c:pt>
                <c:pt idx="372">
                  <c:v>6.22</c:v>
                </c:pt>
                <c:pt idx="373">
                  <c:v>6.18</c:v>
                </c:pt>
                <c:pt idx="374">
                  <c:v>6.14</c:v>
                </c:pt>
                <c:pt idx="375">
                  <c:v>6.14</c:v>
                </c:pt>
                <c:pt idx="376">
                  <c:v>6.16</c:v>
                </c:pt>
                <c:pt idx="377">
                  <c:v>6.16</c:v>
                </c:pt>
                <c:pt idx="378">
                  <c:v>6.17</c:v>
                </c:pt>
                <c:pt idx="379">
                  <c:v>6.22</c:v>
                </c:pt>
                <c:pt idx="380">
                  <c:v>6.17</c:v>
                </c:pt>
                <c:pt idx="381">
                  <c:v>6.16</c:v>
                </c:pt>
                <c:pt idx="382">
                  <c:v>6.16</c:v>
                </c:pt>
                <c:pt idx="383">
                  <c:v>6.15</c:v>
                </c:pt>
                <c:pt idx="384">
                  <c:v>6.21</c:v>
                </c:pt>
                <c:pt idx="385">
                  <c:v>6.37</c:v>
                </c:pt>
                <c:pt idx="386">
                  <c:v>6.42</c:v>
                </c:pt>
                <c:pt idx="387">
                  <c:v>6.53</c:v>
                </c:pt>
                <c:pt idx="388">
                  <c:v>6.74</c:v>
                </c:pt>
                <c:pt idx="389">
                  <c:v>6.69</c:v>
                </c:pt>
                <c:pt idx="390">
                  <c:v>6.67</c:v>
                </c:pt>
                <c:pt idx="391">
                  <c:v>6.63</c:v>
                </c:pt>
                <c:pt idx="392">
                  <c:v>6.73</c:v>
                </c:pt>
                <c:pt idx="393">
                  <c:v>6.73</c:v>
                </c:pt>
                <c:pt idx="394">
                  <c:v>6.69</c:v>
                </c:pt>
                <c:pt idx="395">
                  <c:v>6.68</c:v>
                </c:pt>
                <c:pt idx="396">
                  <c:v>6.59</c:v>
                </c:pt>
                <c:pt idx="397">
                  <c:v>6.62</c:v>
                </c:pt>
                <c:pt idx="398">
                  <c:v>6.52</c:v>
                </c:pt>
                <c:pt idx="399">
                  <c:v>6.45</c:v>
                </c:pt>
                <c:pt idx="400">
                  <c:v>6.46</c:v>
                </c:pt>
                <c:pt idx="401">
                  <c:v>6.31</c:v>
                </c:pt>
                <c:pt idx="402">
                  <c:v>6.34</c:v>
                </c:pt>
                <c:pt idx="403">
                  <c:v>6.42</c:v>
                </c:pt>
                <c:pt idx="404">
                  <c:v>6.37</c:v>
                </c:pt>
                <c:pt idx="405">
                  <c:v>6.4</c:v>
                </c:pt>
                <c:pt idx="406">
                  <c:v>6.4</c:v>
                </c:pt>
                <c:pt idx="407">
                  <c:v>6.33</c:v>
                </c:pt>
                <c:pt idx="408">
                  <c:v>6.26</c:v>
                </c:pt>
                <c:pt idx="409">
                  <c:v>6.24</c:v>
                </c:pt>
                <c:pt idx="410">
                  <c:v>6.24</c:v>
                </c:pt>
                <c:pt idx="411">
                  <c:v>6.2</c:v>
                </c:pt>
                <c:pt idx="412">
                  <c:v>6.1</c:v>
                </c:pt>
                <c:pt idx="413">
                  <c:v>5.96</c:v>
                </c:pt>
                <c:pt idx="414">
                  <c:v>6.11</c:v>
                </c:pt>
                <c:pt idx="415">
                  <c:v>6.14</c:v>
                </c:pt>
                <c:pt idx="416">
                  <c:v>6.17</c:v>
                </c:pt>
                <c:pt idx="417">
                  <c:v>6.07</c:v>
                </c:pt>
                <c:pt idx="418">
                  <c:v>5.87</c:v>
                </c:pt>
                <c:pt idx="419">
                  <c:v>5.69</c:v>
                </c:pt>
                <c:pt idx="420">
                  <c:v>5.48</c:v>
                </c:pt>
                <c:pt idx="421">
                  <c:v>5.68</c:v>
                </c:pt>
                <c:pt idx="422">
                  <c:v>5.67</c:v>
                </c:pt>
                <c:pt idx="423">
                  <c:v>5.72</c:v>
                </c:pt>
                <c:pt idx="424">
                  <c:v>6.04</c:v>
                </c:pt>
                <c:pt idx="425">
                  <c:v>6.24</c:v>
                </c:pt>
                <c:pt idx="426">
                  <c:v>6.03</c:v>
                </c:pt>
                <c:pt idx="427">
                  <c:v>6.13</c:v>
                </c:pt>
                <c:pt idx="428">
                  <c:v>5.87</c:v>
                </c:pt>
                <c:pt idx="429">
                  <c:v>5.85</c:v>
                </c:pt>
                <c:pt idx="430">
                  <c:v>5.88</c:v>
                </c:pt>
                <c:pt idx="431">
                  <c:v>5.88</c:v>
                </c:pt>
                <c:pt idx="432">
                  <c:v>5.88</c:v>
                </c:pt>
                <c:pt idx="433">
                  <c:v>6.03</c:v>
                </c:pt>
                <c:pt idx="434">
                  <c:v>6.06</c:v>
                </c:pt>
                <c:pt idx="435">
                  <c:v>6.05</c:v>
                </c:pt>
                <c:pt idx="436">
                  <c:v>6.01</c:v>
                </c:pt>
                <c:pt idx="437">
                  <c:v>5.98</c:v>
                </c:pt>
                <c:pt idx="438">
                  <c:v>6.08</c:v>
                </c:pt>
                <c:pt idx="439">
                  <c:v>6.09</c:v>
                </c:pt>
                <c:pt idx="440">
                  <c:v>6.32</c:v>
                </c:pt>
                <c:pt idx="441">
                  <c:v>6.42</c:v>
                </c:pt>
                <c:pt idx="442">
                  <c:v>6.45</c:v>
                </c:pt>
                <c:pt idx="443">
                  <c:v>6.35</c:v>
                </c:pt>
                <c:pt idx="444">
                  <c:v>6.37</c:v>
                </c:pt>
                <c:pt idx="445">
                  <c:v>6.26</c:v>
                </c:pt>
                <c:pt idx="446">
                  <c:v>6.63</c:v>
                </c:pt>
                <c:pt idx="447">
                  <c:v>6.52</c:v>
                </c:pt>
                <c:pt idx="448">
                  <c:v>6.52</c:v>
                </c:pt>
                <c:pt idx="449">
                  <c:v>6.52</c:v>
                </c:pt>
                <c:pt idx="450">
                  <c:v>6.47</c:v>
                </c:pt>
                <c:pt idx="451">
                  <c:v>6.4</c:v>
                </c:pt>
                <c:pt idx="452">
                  <c:v>6.35</c:v>
                </c:pt>
                <c:pt idx="453">
                  <c:v>5.93</c:v>
                </c:pt>
                <c:pt idx="454">
                  <c:v>5.78</c:v>
                </c:pt>
                <c:pt idx="455">
                  <c:v>6.09</c:v>
                </c:pt>
                <c:pt idx="456">
                  <c:v>6.1</c:v>
                </c:pt>
                <c:pt idx="457">
                  <c:v>5.94</c:v>
                </c:pt>
                <c:pt idx="458">
                  <c:v>6.46</c:v>
                </c:pt>
                <c:pt idx="459">
                  <c:v>6.04</c:v>
                </c:pt>
                <c:pt idx="460">
                  <c:v>6.46</c:v>
                </c:pt>
                <c:pt idx="461">
                  <c:v>6.2</c:v>
                </c:pt>
                <c:pt idx="462">
                  <c:v>6.14</c:v>
                </c:pt>
                <c:pt idx="463">
                  <c:v>6.04</c:v>
                </c:pt>
                <c:pt idx="464">
                  <c:v>5.97</c:v>
                </c:pt>
                <c:pt idx="465">
                  <c:v>5.53</c:v>
                </c:pt>
                <c:pt idx="466">
                  <c:v>5.47</c:v>
                </c:pt>
                <c:pt idx="467">
                  <c:v>5.19</c:v>
                </c:pt>
                <c:pt idx="468">
                  <c:v>5.14</c:v>
                </c:pt>
                <c:pt idx="469">
                  <c:v>5.0999999999999996</c:v>
                </c:pt>
                <c:pt idx="470">
                  <c:v>5.01</c:v>
                </c:pt>
                <c:pt idx="471">
                  <c:v>4.96</c:v>
                </c:pt>
                <c:pt idx="472">
                  <c:v>5.12</c:v>
                </c:pt>
                <c:pt idx="473">
                  <c:v>5.0999999999999996</c:v>
                </c:pt>
                <c:pt idx="474">
                  <c:v>5.25</c:v>
                </c:pt>
                <c:pt idx="475">
                  <c:v>5.16</c:v>
                </c:pt>
                <c:pt idx="476">
                  <c:v>5.04</c:v>
                </c:pt>
                <c:pt idx="477">
                  <c:v>5.07</c:v>
                </c:pt>
                <c:pt idx="478">
                  <c:v>5.15</c:v>
                </c:pt>
                <c:pt idx="479">
                  <c:v>5.03</c:v>
                </c:pt>
                <c:pt idx="480">
                  <c:v>4.9800000000000004</c:v>
                </c:pt>
                <c:pt idx="481">
                  <c:v>4.8499999999999996</c:v>
                </c:pt>
                <c:pt idx="482">
                  <c:v>4.78</c:v>
                </c:pt>
                <c:pt idx="483">
                  <c:v>4.87</c:v>
                </c:pt>
                <c:pt idx="484">
                  <c:v>4.82</c:v>
                </c:pt>
                <c:pt idx="485">
                  <c:v>4.8</c:v>
                </c:pt>
                <c:pt idx="486">
                  <c:v>4.78</c:v>
                </c:pt>
                <c:pt idx="487">
                  <c:v>4.84</c:v>
                </c:pt>
                <c:pt idx="488">
                  <c:v>4.8600000000000003</c:v>
                </c:pt>
                <c:pt idx="489">
                  <c:v>4.82</c:v>
                </c:pt>
                <c:pt idx="490">
                  <c:v>4.91</c:v>
                </c:pt>
                <c:pt idx="491">
                  <c:v>5.29</c:v>
                </c:pt>
                <c:pt idx="492">
                  <c:v>5.59</c:v>
                </c:pt>
                <c:pt idx="493">
                  <c:v>5.38</c:v>
                </c:pt>
                <c:pt idx="494">
                  <c:v>5.42</c:v>
                </c:pt>
                <c:pt idx="495">
                  <c:v>5.32</c:v>
                </c:pt>
                <c:pt idx="496">
                  <c:v>5.2</c:v>
                </c:pt>
                <c:pt idx="497">
                  <c:v>5.14</c:v>
                </c:pt>
                <c:pt idx="498">
                  <c:v>5.2</c:v>
                </c:pt>
                <c:pt idx="499">
                  <c:v>5.25</c:v>
                </c:pt>
                <c:pt idx="500">
                  <c:v>5.22</c:v>
                </c:pt>
                <c:pt idx="501">
                  <c:v>5.29</c:v>
                </c:pt>
                <c:pt idx="502">
                  <c:v>5.12</c:v>
                </c:pt>
                <c:pt idx="503">
                  <c:v>5.14</c:v>
                </c:pt>
                <c:pt idx="504">
                  <c:v>5.08</c:v>
                </c:pt>
                <c:pt idx="505">
                  <c:v>5.07</c:v>
                </c:pt>
                <c:pt idx="506">
                  <c:v>5.04</c:v>
                </c:pt>
                <c:pt idx="507">
                  <c:v>5.04</c:v>
                </c:pt>
                <c:pt idx="508">
                  <c:v>4.9400000000000004</c:v>
                </c:pt>
                <c:pt idx="509">
                  <c:v>4.87</c:v>
                </c:pt>
                <c:pt idx="510">
                  <c:v>4.92</c:v>
                </c:pt>
                <c:pt idx="511">
                  <c:v>5</c:v>
                </c:pt>
                <c:pt idx="512">
                  <c:v>5.03</c:v>
                </c:pt>
                <c:pt idx="513">
                  <c:v>4.9800000000000004</c:v>
                </c:pt>
                <c:pt idx="514">
                  <c:v>4.91</c:v>
                </c:pt>
                <c:pt idx="515">
                  <c:v>4.83</c:v>
                </c:pt>
                <c:pt idx="516">
                  <c:v>4.78</c:v>
                </c:pt>
                <c:pt idx="517">
                  <c:v>4.71</c:v>
                </c:pt>
                <c:pt idx="518">
                  <c:v>4.8099999999999996</c:v>
                </c:pt>
                <c:pt idx="519">
                  <c:v>4.9400000000000004</c:v>
                </c:pt>
                <c:pt idx="520">
                  <c:v>5.05</c:v>
                </c:pt>
                <c:pt idx="521">
                  <c:v>5.14</c:v>
                </c:pt>
                <c:pt idx="522">
                  <c:v>5.09</c:v>
                </c:pt>
                <c:pt idx="523">
                  <c:v>5.0599999999999996</c:v>
                </c:pt>
                <c:pt idx="524">
                  <c:v>4.99</c:v>
                </c:pt>
                <c:pt idx="525">
                  <c:v>4.9800000000000004</c:v>
                </c:pt>
                <c:pt idx="526">
                  <c:v>5.01</c:v>
                </c:pt>
                <c:pt idx="527">
                  <c:v>4.97</c:v>
                </c:pt>
                <c:pt idx="528">
                  <c:v>4.93</c:v>
                </c:pt>
                <c:pt idx="529">
                  <c:v>5.05</c:v>
                </c:pt>
                <c:pt idx="530">
                  <c:v>4.97</c:v>
                </c:pt>
                <c:pt idx="531">
                  <c:v>4.95</c:v>
                </c:pt>
                <c:pt idx="532">
                  <c:v>4.96</c:v>
                </c:pt>
                <c:pt idx="533">
                  <c:v>4.99</c:v>
                </c:pt>
                <c:pt idx="534">
                  <c:v>5.08</c:v>
                </c:pt>
                <c:pt idx="535">
                  <c:v>5.21</c:v>
                </c:pt>
                <c:pt idx="536">
                  <c:v>5.07</c:v>
                </c:pt>
                <c:pt idx="537">
                  <c:v>5.07</c:v>
                </c:pt>
                <c:pt idx="538">
                  <c:v>5.0599999999999996</c:v>
                </c:pt>
                <c:pt idx="539">
                  <c:v>5</c:v>
                </c:pt>
                <c:pt idx="540">
                  <c:v>4.93</c:v>
                </c:pt>
                <c:pt idx="541">
                  <c:v>4.84</c:v>
                </c:pt>
                <c:pt idx="542">
                  <c:v>4.78</c:v>
                </c:pt>
                <c:pt idx="543">
                  <c:v>4.79</c:v>
                </c:pt>
                <c:pt idx="544">
                  <c:v>4.72</c:v>
                </c:pt>
                <c:pt idx="545">
                  <c:v>4.75</c:v>
                </c:pt>
                <c:pt idx="546">
                  <c:v>4.6900000000000004</c:v>
                </c:pt>
                <c:pt idx="547">
                  <c:v>4.58</c:v>
                </c:pt>
                <c:pt idx="548">
                  <c:v>4.57</c:v>
                </c:pt>
                <c:pt idx="549">
                  <c:v>4.57</c:v>
                </c:pt>
                <c:pt idx="550">
                  <c:v>4.5599999999999996</c:v>
                </c:pt>
                <c:pt idx="551">
                  <c:v>4.54</c:v>
                </c:pt>
                <c:pt idx="552">
                  <c:v>4.49</c:v>
                </c:pt>
                <c:pt idx="553">
                  <c:v>4.4400000000000004</c:v>
                </c:pt>
                <c:pt idx="554">
                  <c:v>4.42</c:v>
                </c:pt>
                <c:pt idx="555">
                  <c:v>4.3600000000000003</c:v>
                </c:pt>
                <c:pt idx="556">
                  <c:v>4.32</c:v>
                </c:pt>
                <c:pt idx="557">
                  <c:v>4.3499999999999996</c:v>
                </c:pt>
                <c:pt idx="558">
                  <c:v>4.37</c:v>
                </c:pt>
                <c:pt idx="559">
                  <c:v>4.37</c:v>
                </c:pt>
                <c:pt idx="560">
                  <c:v>4.32</c:v>
                </c:pt>
                <c:pt idx="561">
                  <c:v>4.2699999999999996</c:v>
                </c:pt>
                <c:pt idx="562">
                  <c:v>4.1900000000000004</c:v>
                </c:pt>
                <c:pt idx="563">
                  <c:v>4.21</c:v>
                </c:pt>
                <c:pt idx="564">
                  <c:v>4.2300000000000004</c:v>
                </c:pt>
                <c:pt idx="565">
                  <c:v>4.24</c:v>
                </c:pt>
                <c:pt idx="566">
                  <c:v>4.17</c:v>
                </c:pt>
                <c:pt idx="567">
                  <c:v>4.3899999999999997</c:v>
                </c:pt>
                <c:pt idx="568">
                  <c:v>4.4000000000000004</c:v>
                </c:pt>
                <c:pt idx="569">
                  <c:v>4.46</c:v>
                </c:pt>
                <c:pt idx="570">
                  <c:v>4.6100000000000003</c:v>
                </c:pt>
                <c:pt idx="571">
                  <c:v>4.83</c:v>
                </c:pt>
                <c:pt idx="572">
                  <c:v>4.8099999999999996</c:v>
                </c:pt>
                <c:pt idx="573">
                  <c:v>4.8600000000000003</c:v>
                </c:pt>
                <c:pt idx="574">
                  <c:v>4.7699999999999996</c:v>
                </c:pt>
                <c:pt idx="575">
                  <c:v>4.71</c:v>
                </c:pt>
                <c:pt idx="576">
                  <c:v>4.74</c:v>
                </c:pt>
                <c:pt idx="577">
                  <c:v>4.8</c:v>
                </c:pt>
                <c:pt idx="578">
                  <c:v>4.8099999999999996</c:v>
                </c:pt>
                <c:pt idx="579">
                  <c:v>5.05</c:v>
                </c:pt>
                <c:pt idx="580">
                  <c:v>5</c:v>
                </c:pt>
                <c:pt idx="581">
                  <c:v>4.95</c:v>
                </c:pt>
                <c:pt idx="582">
                  <c:v>4.87</c:v>
                </c:pt>
                <c:pt idx="583">
                  <c:v>4.88</c:v>
                </c:pt>
                <c:pt idx="584">
                  <c:v>4.76</c:v>
                </c:pt>
                <c:pt idx="585">
                  <c:v>4.8099999999999996</c:v>
                </c:pt>
                <c:pt idx="586">
                  <c:v>4.8600000000000003</c:v>
                </c:pt>
                <c:pt idx="587">
                  <c:v>4.87</c:v>
                </c:pt>
                <c:pt idx="588">
                  <c:v>4.91</c:v>
                </c:pt>
                <c:pt idx="589">
                  <c:v>4.8</c:v>
                </c:pt>
                <c:pt idx="590">
                  <c:v>4.78</c:v>
                </c:pt>
                <c:pt idx="591">
                  <c:v>4.71</c:v>
                </c:pt>
                <c:pt idx="592">
                  <c:v>4.63</c:v>
                </c:pt>
                <c:pt idx="593">
                  <c:v>4.6100000000000003</c:v>
                </c:pt>
                <c:pt idx="594">
                  <c:v>4.5999999999999996</c:v>
                </c:pt>
                <c:pt idx="595">
                  <c:v>4.55</c:v>
                </c:pt>
                <c:pt idx="596">
                  <c:v>4.49</c:v>
                </c:pt>
                <c:pt idx="597">
                  <c:v>4.5</c:v>
                </c:pt>
                <c:pt idx="598">
                  <c:v>4.5</c:v>
                </c:pt>
                <c:pt idx="599">
                  <c:v>4.51</c:v>
                </c:pt>
                <c:pt idx="600">
                  <c:v>4.5999999999999996</c:v>
                </c:pt>
                <c:pt idx="601">
                  <c:v>4.51</c:v>
                </c:pt>
                <c:pt idx="602">
                  <c:v>4.5199999999999996</c:v>
                </c:pt>
                <c:pt idx="603">
                  <c:v>4.55</c:v>
                </c:pt>
                <c:pt idx="604">
                  <c:v>4.3899999999999997</c:v>
                </c:pt>
                <c:pt idx="605">
                  <c:v>4.32</c:v>
                </c:pt>
                <c:pt idx="606">
                  <c:v>4.1500000000000004</c:v>
                </c:pt>
                <c:pt idx="607">
                  <c:v>4.22</c:v>
                </c:pt>
                <c:pt idx="608">
                  <c:v>4.22</c:v>
                </c:pt>
                <c:pt idx="609">
                  <c:v>4.12</c:v>
                </c:pt>
                <c:pt idx="610">
                  <c:v>4.09</c:v>
                </c:pt>
                <c:pt idx="611">
                  <c:v>4.09</c:v>
                </c:pt>
                <c:pt idx="612">
                  <c:v>4.01</c:v>
                </c:pt>
                <c:pt idx="613">
                  <c:v>3.94</c:v>
                </c:pt>
                <c:pt idx="614">
                  <c:v>4.12</c:v>
                </c:pt>
                <c:pt idx="615">
                  <c:v>4.1100000000000003</c:v>
                </c:pt>
                <c:pt idx="616">
                  <c:v>4.0999999999999996</c:v>
                </c:pt>
                <c:pt idx="617">
                  <c:v>4</c:v>
                </c:pt>
                <c:pt idx="618">
                  <c:v>3.99</c:v>
                </c:pt>
                <c:pt idx="619">
                  <c:v>4</c:v>
                </c:pt>
                <c:pt idx="620">
                  <c:v>3.98</c:v>
                </c:pt>
                <c:pt idx="621">
                  <c:v>4</c:v>
                </c:pt>
                <c:pt idx="622">
                  <c:v>3.99</c:v>
                </c:pt>
                <c:pt idx="623">
                  <c:v>3.94</c:v>
                </c:pt>
                <c:pt idx="624">
                  <c:v>3.91</c:v>
                </c:pt>
                <c:pt idx="625">
                  <c:v>3.95</c:v>
                </c:pt>
                <c:pt idx="626">
                  <c:v>3.91</c:v>
                </c:pt>
                <c:pt idx="627">
                  <c:v>3.89</c:v>
                </c:pt>
                <c:pt idx="628">
                  <c:v>3.88</c:v>
                </c:pt>
                <c:pt idx="629">
                  <c:v>3.98</c:v>
                </c:pt>
                <c:pt idx="630">
                  <c:v>3.87</c:v>
                </c:pt>
                <c:pt idx="631">
                  <c:v>3.87</c:v>
                </c:pt>
                <c:pt idx="632">
                  <c:v>3.87</c:v>
                </c:pt>
                <c:pt idx="633">
                  <c:v>3.95</c:v>
                </c:pt>
                <c:pt idx="634">
                  <c:v>3.9</c:v>
                </c:pt>
                <c:pt idx="635">
                  <c:v>3.88</c:v>
                </c:pt>
                <c:pt idx="636">
                  <c:v>3.92</c:v>
                </c:pt>
                <c:pt idx="637">
                  <c:v>4.08</c:v>
                </c:pt>
                <c:pt idx="638">
                  <c:v>3.99</c:v>
                </c:pt>
                <c:pt idx="639">
                  <c:v>3.98</c:v>
                </c:pt>
                <c:pt idx="640">
                  <c:v>3.88</c:v>
                </c:pt>
                <c:pt idx="641">
                  <c:v>3.9</c:v>
                </c:pt>
                <c:pt idx="642">
                  <c:v>3.88</c:v>
                </c:pt>
                <c:pt idx="643">
                  <c:v>3.84</c:v>
                </c:pt>
                <c:pt idx="644">
                  <c:v>3.83</c:v>
                </c:pt>
                <c:pt idx="645">
                  <c:v>3.79</c:v>
                </c:pt>
                <c:pt idx="646">
                  <c:v>3.78</c:v>
                </c:pt>
                <c:pt idx="647">
                  <c:v>3.75</c:v>
                </c:pt>
                <c:pt idx="648">
                  <c:v>3.67</c:v>
                </c:pt>
                <c:pt idx="649">
                  <c:v>3.71</c:v>
                </c:pt>
                <c:pt idx="650">
                  <c:v>3.66</c:v>
                </c:pt>
                <c:pt idx="651">
                  <c:v>3.66</c:v>
                </c:pt>
                <c:pt idx="652">
                  <c:v>3.62</c:v>
                </c:pt>
                <c:pt idx="653">
                  <c:v>3.56</c:v>
                </c:pt>
                <c:pt idx="654">
                  <c:v>3.53</c:v>
                </c:pt>
                <c:pt idx="655">
                  <c:v>3.49</c:v>
                </c:pt>
                <c:pt idx="656">
                  <c:v>3.55</c:v>
                </c:pt>
                <c:pt idx="657">
                  <c:v>3.59</c:v>
                </c:pt>
                <c:pt idx="658">
                  <c:v>3.62</c:v>
                </c:pt>
                <c:pt idx="659">
                  <c:v>3.66</c:v>
                </c:pt>
                <c:pt idx="660">
                  <c:v>3.59</c:v>
                </c:pt>
                <c:pt idx="661">
                  <c:v>3.55</c:v>
                </c:pt>
                <c:pt idx="662">
                  <c:v>3.55</c:v>
                </c:pt>
                <c:pt idx="663">
                  <c:v>3.49</c:v>
                </c:pt>
                <c:pt idx="664">
                  <c:v>3.4</c:v>
                </c:pt>
                <c:pt idx="665">
                  <c:v>3.36</c:v>
                </c:pt>
                <c:pt idx="666">
                  <c:v>3.39</c:v>
                </c:pt>
                <c:pt idx="667">
                  <c:v>3.37</c:v>
                </c:pt>
                <c:pt idx="668">
                  <c:v>3.41</c:v>
                </c:pt>
                <c:pt idx="669">
                  <c:v>3.39</c:v>
                </c:pt>
                <c:pt idx="670">
                  <c:v>3.4</c:v>
                </c:pt>
                <c:pt idx="671">
                  <c:v>3.34</c:v>
                </c:pt>
                <c:pt idx="672">
                  <c:v>3.31</c:v>
                </c:pt>
                <c:pt idx="673">
                  <c:v>3.32</c:v>
                </c:pt>
                <c:pt idx="674">
                  <c:v>3.34</c:v>
                </c:pt>
                <c:pt idx="675">
                  <c:v>3.32</c:v>
                </c:pt>
                <c:pt idx="676">
                  <c:v>3.37</c:v>
                </c:pt>
                <c:pt idx="677">
                  <c:v>3.35</c:v>
                </c:pt>
                <c:pt idx="678">
                  <c:v>3.34</c:v>
                </c:pt>
                <c:pt idx="679">
                  <c:v>3.4</c:v>
                </c:pt>
                <c:pt idx="680">
                  <c:v>3.38</c:v>
                </c:pt>
                <c:pt idx="681">
                  <c:v>3.42</c:v>
                </c:pt>
                <c:pt idx="682">
                  <c:v>3.53</c:v>
                </c:pt>
                <c:pt idx="683">
                  <c:v>3.53</c:v>
                </c:pt>
                <c:pt idx="684">
                  <c:v>3.53</c:v>
                </c:pt>
                <c:pt idx="685">
                  <c:v>3.56</c:v>
                </c:pt>
                <c:pt idx="686">
                  <c:v>3.51</c:v>
                </c:pt>
                <c:pt idx="687">
                  <c:v>3.52</c:v>
                </c:pt>
                <c:pt idx="688">
                  <c:v>3.63</c:v>
                </c:pt>
                <c:pt idx="689">
                  <c:v>3.54</c:v>
                </c:pt>
                <c:pt idx="690">
                  <c:v>3.57</c:v>
                </c:pt>
                <c:pt idx="691">
                  <c:v>3.54</c:v>
                </c:pt>
                <c:pt idx="692">
                  <c:v>3.43</c:v>
                </c:pt>
                <c:pt idx="693">
                  <c:v>3.41</c:v>
                </c:pt>
                <c:pt idx="694">
                  <c:v>3.4</c:v>
                </c:pt>
                <c:pt idx="695">
                  <c:v>3.35</c:v>
                </c:pt>
                <c:pt idx="696">
                  <c:v>3.42</c:v>
                </c:pt>
                <c:pt idx="697">
                  <c:v>3.51</c:v>
                </c:pt>
                <c:pt idx="698">
                  <c:v>3.59</c:v>
                </c:pt>
                <c:pt idx="699">
                  <c:v>3.81</c:v>
                </c:pt>
                <c:pt idx="700">
                  <c:v>3.91</c:v>
                </c:pt>
                <c:pt idx="701">
                  <c:v>3.98</c:v>
                </c:pt>
                <c:pt idx="702">
                  <c:v>3.93</c:v>
                </c:pt>
                <c:pt idx="703">
                  <c:v>4.46</c:v>
                </c:pt>
                <c:pt idx="704">
                  <c:v>4.29</c:v>
                </c:pt>
                <c:pt idx="705">
                  <c:v>4.51</c:v>
                </c:pt>
                <c:pt idx="706">
                  <c:v>4.37</c:v>
                </c:pt>
                <c:pt idx="707">
                  <c:v>4.3099999999999996</c:v>
                </c:pt>
                <c:pt idx="708">
                  <c:v>4.3899999999999997</c:v>
                </c:pt>
                <c:pt idx="709">
                  <c:v>4.4000000000000004</c:v>
                </c:pt>
                <c:pt idx="710">
                  <c:v>4.4000000000000004</c:v>
                </c:pt>
                <c:pt idx="711">
                  <c:v>4.58</c:v>
                </c:pt>
                <c:pt idx="712">
                  <c:v>4.51</c:v>
                </c:pt>
                <c:pt idx="713">
                  <c:v>4.57</c:v>
                </c:pt>
                <c:pt idx="714">
                  <c:v>4.57</c:v>
                </c:pt>
                <c:pt idx="715">
                  <c:v>4.5</c:v>
                </c:pt>
                <c:pt idx="716">
                  <c:v>4.32</c:v>
                </c:pt>
                <c:pt idx="717">
                  <c:v>4.22</c:v>
                </c:pt>
                <c:pt idx="718">
                  <c:v>4.2300000000000004</c:v>
                </c:pt>
                <c:pt idx="719">
                  <c:v>4.28</c:v>
                </c:pt>
                <c:pt idx="720">
                  <c:v>4.13</c:v>
                </c:pt>
                <c:pt idx="721">
                  <c:v>4.0999999999999996</c:v>
                </c:pt>
                <c:pt idx="722">
                  <c:v>4.16</c:v>
                </c:pt>
                <c:pt idx="723">
                  <c:v>4.3499999999999996</c:v>
                </c:pt>
                <c:pt idx="724">
                  <c:v>4.22</c:v>
                </c:pt>
                <c:pt idx="725">
                  <c:v>4.29</c:v>
                </c:pt>
                <c:pt idx="726">
                  <c:v>4.46</c:v>
                </c:pt>
                <c:pt idx="727">
                  <c:v>4.42</c:v>
                </c:pt>
                <c:pt idx="728">
                  <c:v>4.47</c:v>
                </c:pt>
                <c:pt idx="729">
                  <c:v>4.4800000000000004</c:v>
                </c:pt>
                <c:pt idx="730">
                  <c:v>4.53</c:v>
                </c:pt>
                <c:pt idx="731">
                  <c:v>4.51</c:v>
                </c:pt>
                <c:pt idx="732">
                  <c:v>4.41</c:v>
                </c:pt>
                <c:pt idx="733">
                  <c:v>4.3899999999999997</c:v>
                </c:pt>
                <c:pt idx="734">
                  <c:v>4.32</c:v>
                </c:pt>
                <c:pt idx="735">
                  <c:v>4.2300000000000004</c:v>
                </c:pt>
                <c:pt idx="736">
                  <c:v>4.28</c:v>
                </c:pt>
                <c:pt idx="737">
                  <c:v>4.33</c:v>
                </c:pt>
                <c:pt idx="738">
                  <c:v>4.37</c:v>
                </c:pt>
                <c:pt idx="739">
                  <c:v>4.28</c:v>
                </c:pt>
                <c:pt idx="740">
                  <c:v>4.37</c:v>
                </c:pt>
                <c:pt idx="741">
                  <c:v>4.32</c:v>
                </c:pt>
                <c:pt idx="742">
                  <c:v>4.4000000000000004</c:v>
                </c:pt>
                <c:pt idx="743">
                  <c:v>4.41</c:v>
                </c:pt>
                <c:pt idx="744">
                  <c:v>4.34</c:v>
                </c:pt>
                <c:pt idx="745">
                  <c:v>4.2699999999999996</c:v>
                </c:pt>
                <c:pt idx="746">
                  <c:v>4.33</c:v>
                </c:pt>
                <c:pt idx="747">
                  <c:v>4.29</c:v>
                </c:pt>
                <c:pt idx="748">
                  <c:v>4.21</c:v>
                </c:pt>
                <c:pt idx="749">
                  <c:v>4.2</c:v>
                </c:pt>
                <c:pt idx="750">
                  <c:v>4.1399999999999997</c:v>
                </c:pt>
                <c:pt idx="751">
                  <c:v>4.12</c:v>
                </c:pt>
                <c:pt idx="752">
                  <c:v>4.1399999999999997</c:v>
                </c:pt>
                <c:pt idx="753">
                  <c:v>4.2</c:v>
                </c:pt>
                <c:pt idx="754">
                  <c:v>4.17</c:v>
                </c:pt>
                <c:pt idx="755">
                  <c:v>4.1399999999999997</c:v>
                </c:pt>
                <c:pt idx="756">
                  <c:v>4.12</c:v>
                </c:pt>
                <c:pt idx="757">
                  <c:v>4.1500000000000004</c:v>
                </c:pt>
                <c:pt idx="758">
                  <c:v>4.13</c:v>
                </c:pt>
                <c:pt idx="759">
                  <c:v>4.13</c:v>
                </c:pt>
                <c:pt idx="760">
                  <c:v>4.12</c:v>
                </c:pt>
                <c:pt idx="761">
                  <c:v>4.1399999999999997</c:v>
                </c:pt>
                <c:pt idx="762">
                  <c:v>4.12</c:v>
                </c:pt>
                <c:pt idx="763">
                  <c:v>4.0999999999999996</c:v>
                </c:pt>
                <c:pt idx="764">
                  <c:v>4.0999999999999996</c:v>
                </c:pt>
                <c:pt idx="765">
                  <c:v>4.0999999999999996</c:v>
                </c:pt>
                <c:pt idx="766">
                  <c:v>4.12</c:v>
                </c:pt>
                <c:pt idx="767">
                  <c:v>4.2300000000000004</c:v>
                </c:pt>
                <c:pt idx="768">
                  <c:v>4.2</c:v>
                </c:pt>
                <c:pt idx="769">
                  <c:v>4.1900000000000004</c:v>
                </c:pt>
                <c:pt idx="770">
                  <c:v>4.12</c:v>
                </c:pt>
                <c:pt idx="771">
                  <c:v>3.97</c:v>
                </c:pt>
                <c:pt idx="772">
                  <c:v>3.92</c:v>
                </c:pt>
                <c:pt idx="773">
                  <c:v>3.98</c:v>
                </c:pt>
                <c:pt idx="774">
                  <c:v>4.0199999999999996</c:v>
                </c:pt>
                <c:pt idx="775">
                  <c:v>4.01</c:v>
                </c:pt>
                <c:pt idx="776">
                  <c:v>3.99</c:v>
                </c:pt>
                <c:pt idx="777">
                  <c:v>3.97</c:v>
                </c:pt>
                <c:pt idx="778">
                  <c:v>3.89</c:v>
                </c:pt>
                <c:pt idx="779">
                  <c:v>3.93</c:v>
                </c:pt>
                <c:pt idx="780">
                  <c:v>3.8</c:v>
                </c:pt>
                <c:pt idx="781">
                  <c:v>3.83</c:v>
                </c:pt>
                <c:pt idx="782">
                  <c:v>3.87</c:v>
                </c:pt>
                <c:pt idx="783">
                  <c:v>3.73</c:v>
                </c:pt>
                <c:pt idx="784">
                  <c:v>3.66</c:v>
                </c:pt>
                <c:pt idx="785">
                  <c:v>3.63</c:v>
                </c:pt>
                <c:pt idx="786">
                  <c:v>3.66</c:v>
                </c:pt>
                <c:pt idx="787">
                  <c:v>3.59</c:v>
                </c:pt>
                <c:pt idx="788">
                  <c:v>3.69</c:v>
                </c:pt>
                <c:pt idx="789">
                  <c:v>3.76</c:v>
                </c:pt>
                <c:pt idx="790">
                  <c:v>3.8</c:v>
                </c:pt>
                <c:pt idx="791">
                  <c:v>3.75</c:v>
                </c:pt>
                <c:pt idx="792">
                  <c:v>3.86</c:v>
                </c:pt>
                <c:pt idx="793">
                  <c:v>3.78</c:v>
                </c:pt>
                <c:pt idx="794">
                  <c:v>3.69</c:v>
                </c:pt>
                <c:pt idx="795">
                  <c:v>3.7</c:v>
                </c:pt>
                <c:pt idx="796">
                  <c:v>3.66</c:v>
                </c:pt>
                <c:pt idx="797">
                  <c:v>3.67</c:v>
                </c:pt>
                <c:pt idx="798">
                  <c:v>3.65</c:v>
                </c:pt>
                <c:pt idx="799">
                  <c:v>3.68</c:v>
                </c:pt>
                <c:pt idx="800">
                  <c:v>3.8</c:v>
                </c:pt>
                <c:pt idx="801">
                  <c:v>3.85</c:v>
                </c:pt>
                <c:pt idx="802">
                  <c:v>3.84</c:v>
                </c:pt>
                <c:pt idx="803">
                  <c:v>3.87</c:v>
                </c:pt>
                <c:pt idx="804">
                  <c:v>3.87</c:v>
                </c:pt>
                <c:pt idx="805">
                  <c:v>4.04</c:v>
                </c:pt>
                <c:pt idx="806">
                  <c:v>4</c:v>
                </c:pt>
                <c:pt idx="807">
                  <c:v>4.0199999999999996</c:v>
                </c:pt>
                <c:pt idx="808">
                  <c:v>4.08</c:v>
                </c:pt>
                <c:pt idx="809">
                  <c:v>4.04</c:v>
                </c:pt>
                <c:pt idx="810">
                  <c:v>4.09</c:v>
                </c:pt>
                <c:pt idx="811">
                  <c:v>4.04</c:v>
                </c:pt>
                <c:pt idx="812">
                  <c:v>3.98</c:v>
                </c:pt>
                <c:pt idx="813">
                  <c:v>3.91</c:v>
                </c:pt>
                <c:pt idx="814">
                  <c:v>3.94</c:v>
                </c:pt>
                <c:pt idx="815">
                  <c:v>3.93</c:v>
                </c:pt>
                <c:pt idx="816">
                  <c:v>3.84</c:v>
                </c:pt>
                <c:pt idx="817">
                  <c:v>3.89</c:v>
                </c:pt>
                <c:pt idx="818">
                  <c:v>3.9</c:v>
                </c:pt>
                <c:pt idx="819">
                  <c:v>3.91</c:v>
                </c:pt>
                <c:pt idx="820">
                  <c:v>3.86</c:v>
                </c:pt>
                <c:pt idx="821">
                  <c:v>3.85</c:v>
                </c:pt>
                <c:pt idx="822">
                  <c:v>3.76</c:v>
                </c:pt>
                <c:pt idx="823">
                  <c:v>3.82</c:v>
                </c:pt>
                <c:pt idx="824">
                  <c:v>3.79</c:v>
                </c:pt>
                <c:pt idx="825">
                  <c:v>3.76</c:v>
                </c:pt>
                <c:pt idx="826">
                  <c:v>3.87</c:v>
                </c:pt>
                <c:pt idx="827">
                  <c:v>3.98</c:v>
                </c:pt>
                <c:pt idx="828">
                  <c:v>3.97</c:v>
                </c:pt>
                <c:pt idx="829">
                  <c:v>3.95</c:v>
                </c:pt>
                <c:pt idx="830">
                  <c:v>3.93</c:v>
                </c:pt>
                <c:pt idx="831">
                  <c:v>3.95</c:v>
                </c:pt>
                <c:pt idx="832">
                  <c:v>3.97</c:v>
                </c:pt>
                <c:pt idx="833">
                  <c:v>3.96</c:v>
                </c:pt>
                <c:pt idx="834">
                  <c:v>4.01</c:v>
                </c:pt>
                <c:pt idx="835">
                  <c:v>3.97</c:v>
                </c:pt>
                <c:pt idx="836">
                  <c:v>3.92</c:v>
                </c:pt>
                <c:pt idx="837">
                  <c:v>3.81</c:v>
                </c:pt>
                <c:pt idx="838">
                  <c:v>3.79</c:v>
                </c:pt>
                <c:pt idx="839">
                  <c:v>3.72</c:v>
                </c:pt>
                <c:pt idx="840">
                  <c:v>3.65</c:v>
                </c:pt>
                <c:pt idx="841">
                  <c:v>3.65</c:v>
                </c:pt>
                <c:pt idx="842">
                  <c:v>3.62</c:v>
                </c:pt>
                <c:pt idx="843">
                  <c:v>3.64</c:v>
                </c:pt>
                <c:pt idx="844">
                  <c:v>3.68</c:v>
                </c:pt>
                <c:pt idx="845">
                  <c:v>3.73</c:v>
                </c:pt>
                <c:pt idx="846">
                  <c:v>3.71</c:v>
                </c:pt>
                <c:pt idx="847">
                  <c:v>3.71</c:v>
                </c:pt>
                <c:pt idx="848">
                  <c:v>3.59</c:v>
                </c:pt>
                <c:pt idx="849">
                  <c:v>3.58</c:v>
                </c:pt>
                <c:pt idx="850">
                  <c:v>3.59</c:v>
                </c:pt>
                <c:pt idx="851">
                  <c:v>3.66</c:v>
                </c:pt>
                <c:pt idx="852">
                  <c:v>3.61</c:v>
                </c:pt>
                <c:pt idx="853">
                  <c:v>3.57</c:v>
                </c:pt>
                <c:pt idx="854">
                  <c:v>3.58</c:v>
                </c:pt>
                <c:pt idx="855">
                  <c:v>3.64</c:v>
                </c:pt>
                <c:pt idx="856">
                  <c:v>3.66</c:v>
                </c:pt>
                <c:pt idx="857">
                  <c:v>3.6</c:v>
                </c:pt>
                <c:pt idx="858">
                  <c:v>3.54</c:v>
                </c:pt>
                <c:pt idx="859">
                  <c:v>3.56</c:v>
                </c:pt>
                <c:pt idx="860">
                  <c:v>3.48</c:v>
                </c:pt>
                <c:pt idx="861">
                  <c:v>3.41</c:v>
                </c:pt>
                <c:pt idx="862">
                  <c:v>3.42</c:v>
                </c:pt>
                <c:pt idx="863">
                  <c:v>3.45</c:v>
                </c:pt>
                <c:pt idx="864">
                  <c:v>3.48</c:v>
                </c:pt>
                <c:pt idx="865">
                  <c:v>3.43</c:v>
                </c:pt>
                <c:pt idx="866">
                  <c:v>3.45</c:v>
                </c:pt>
                <c:pt idx="867">
                  <c:v>3.43</c:v>
                </c:pt>
                <c:pt idx="868">
                  <c:v>3.43</c:v>
                </c:pt>
                <c:pt idx="869">
                  <c:v>3.46</c:v>
                </c:pt>
                <c:pt idx="870">
                  <c:v>3.44</c:v>
                </c:pt>
                <c:pt idx="871">
                  <c:v>3.5</c:v>
                </c:pt>
                <c:pt idx="872">
                  <c:v>3.48</c:v>
                </c:pt>
                <c:pt idx="873">
                  <c:v>3.42</c:v>
                </c:pt>
                <c:pt idx="874">
                  <c:v>3.42</c:v>
                </c:pt>
                <c:pt idx="875">
                  <c:v>3.47</c:v>
                </c:pt>
                <c:pt idx="876">
                  <c:v>3.52</c:v>
                </c:pt>
                <c:pt idx="877">
                  <c:v>3.47</c:v>
                </c:pt>
                <c:pt idx="878">
                  <c:v>3.54</c:v>
                </c:pt>
                <c:pt idx="879">
                  <c:v>3.57</c:v>
                </c:pt>
                <c:pt idx="880">
                  <c:v>3.94</c:v>
                </c:pt>
                <c:pt idx="881">
                  <c:v>4.03</c:v>
                </c:pt>
                <c:pt idx="882">
                  <c:v>4.08</c:v>
                </c:pt>
                <c:pt idx="883">
                  <c:v>4.13</c:v>
                </c:pt>
                <c:pt idx="884">
                  <c:v>4.16</c:v>
                </c:pt>
                <c:pt idx="885">
                  <c:v>4.3</c:v>
                </c:pt>
                <c:pt idx="886">
                  <c:v>4.32</c:v>
                </c:pt>
                <c:pt idx="887">
                  <c:v>4.2</c:v>
                </c:pt>
                <c:pt idx="888">
                  <c:v>4.12</c:v>
                </c:pt>
                <c:pt idx="889">
                  <c:v>4.09</c:v>
                </c:pt>
                <c:pt idx="890">
                  <c:v>4.1900000000000004</c:v>
                </c:pt>
                <c:pt idx="891">
                  <c:v>4.1900000000000004</c:v>
                </c:pt>
                <c:pt idx="892">
                  <c:v>4.17</c:v>
                </c:pt>
                <c:pt idx="893">
                  <c:v>4.1500000000000004</c:v>
                </c:pt>
                <c:pt idx="894">
                  <c:v>4.16</c:v>
                </c:pt>
                <c:pt idx="895">
                  <c:v>4.0999999999999996</c:v>
                </c:pt>
                <c:pt idx="896">
                  <c:v>4.21</c:v>
                </c:pt>
                <c:pt idx="897">
                  <c:v>4.3</c:v>
                </c:pt>
                <c:pt idx="898">
                  <c:v>4.2300000000000004</c:v>
                </c:pt>
                <c:pt idx="899">
                  <c:v>4.1399999999999997</c:v>
                </c:pt>
                <c:pt idx="900">
                  <c:v>4.0999999999999996</c:v>
                </c:pt>
                <c:pt idx="901">
                  <c:v>4.08</c:v>
                </c:pt>
                <c:pt idx="902">
                  <c:v>3.97</c:v>
                </c:pt>
                <c:pt idx="903">
                  <c:v>4.03</c:v>
                </c:pt>
                <c:pt idx="904">
                  <c:v>4.0199999999999996</c:v>
                </c:pt>
                <c:pt idx="905">
                  <c:v>4.05</c:v>
                </c:pt>
                <c:pt idx="906">
                  <c:v>4.0199999999999996</c:v>
                </c:pt>
                <c:pt idx="907">
                  <c:v>3.95</c:v>
                </c:pt>
                <c:pt idx="908">
                  <c:v>3.94</c:v>
                </c:pt>
                <c:pt idx="909">
                  <c:v>3.89</c:v>
                </c:pt>
                <c:pt idx="910">
                  <c:v>3.91</c:v>
                </c:pt>
                <c:pt idx="911">
                  <c:v>3.9</c:v>
                </c:pt>
                <c:pt idx="912">
                  <c:v>3.88</c:v>
                </c:pt>
                <c:pt idx="913">
                  <c:v>3.96</c:v>
                </c:pt>
                <c:pt idx="914">
                  <c:v>4.03</c:v>
                </c:pt>
                <c:pt idx="915">
                  <c:v>3.96</c:v>
                </c:pt>
                <c:pt idx="916">
                  <c:v>3.92</c:v>
                </c:pt>
                <c:pt idx="917">
                  <c:v>3.93</c:v>
                </c:pt>
                <c:pt idx="918">
                  <c:v>3.9</c:v>
                </c:pt>
                <c:pt idx="919">
                  <c:v>3.89</c:v>
                </c:pt>
                <c:pt idx="920">
                  <c:v>3.86</c:v>
                </c:pt>
                <c:pt idx="921">
                  <c:v>3.82</c:v>
                </c:pt>
                <c:pt idx="922">
                  <c:v>3.78</c:v>
                </c:pt>
                <c:pt idx="923">
                  <c:v>3.78</c:v>
                </c:pt>
                <c:pt idx="924">
                  <c:v>3.83</c:v>
                </c:pt>
                <c:pt idx="925">
                  <c:v>3.83</c:v>
                </c:pt>
                <c:pt idx="926">
                  <c:v>3.85</c:v>
                </c:pt>
                <c:pt idx="927">
                  <c:v>3.91</c:v>
                </c:pt>
                <c:pt idx="928">
                  <c:v>3.88</c:v>
                </c:pt>
                <c:pt idx="929">
                  <c:v>3.94</c:v>
                </c:pt>
                <c:pt idx="930">
                  <c:v>3.94</c:v>
                </c:pt>
                <c:pt idx="931">
                  <c:v>3.9</c:v>
                </c:pt>
                <c:pt idx="932">
                  <c:v>3.95</c:v>
                </c:pt>
                <c:pt idx="933">
                  <c:v>3.92</c:v>
                </c:pt>
                <c:pt idx="934">
                  <c:v>3.9</c:v>
                </c:pt>
                <c:pt idx="935">
                  <c:v>3.94</c:v>
                </c:pt>
                <c:pt idx="936">
                  <c:v>3.93</c:v>
                </c:pt>
                <c:pt idx="937">
                  <c:v>3.94</c:v>
                </c:pt>
                <c:pt idx="938">
                  <c:v>3.99</c:v>
                </c:pt>
                <c:pt idx="939">
                  <c:v>3.95</c:v>
                </c:pt>
                <c:pt idx="940">
                  <c:v>3.99</c:v>
                </c:pt>
                <c:pt idx="941">
                  <c:v>4.04</c:v>
                </c:pt>
                <c:pt idx="942">
                  <c:v>4.1500000000000004</c:v>
                </c:pt>
                <c:pt idx="943">
                  <c:v>4.22</c:v>
                </c:pt>
                <c:pt idx="944">
                  <c:v>4.32</c:v>
                </c:pt>
                <c:pt idx="945">
                  <c:v>4.38</c:v>
                </c:pt>
                <c:pt idx="946">
                  <c:v>4.4000000000000004</c:v>
                </c:pt>
                <c:pt idx="947">
                  <c:v>4.43</c:v>
                </c:pt>
                <c:pt idx="948">
                  <c:v>4.46</c:v>
                </c:pt>
                <c:pt idx="949">
                  <c:v>4.4400000000000004</c:v>
                </c:pt>
                <c:pt idx="950">
                  <c:v>4.45</c:v>
                </c:pt>
                <c:pt idx="951">
                  <c:v>4.4400000000000004</c:v>
                </c:pt>
                <c:pt idx="952">
                  <c:v>4.4000000000000004</c:v>
                </c:pt>
                <c:pt idx="953">
                  <c:v>4.42</c:v>
                </c:pt>
                <c:pt idx="954">
                  <c:v>4.47</c:v>
                </c:pt>
                <c:pt idx="955">
                  <c:v>4.58</c:v>
                </c:pt>
                <c:pt idx="956">
                  <c:v>4.55</c:v>
                </c:pt>
                <c:pt idx="957">
                  <c:v>4.55</c:v>
                </c:pt>
                <c:pt idx="958">
                  <c:v>4.6100000000000003</c:v>
                </c:pt>
                <c:pt idx="959">
                  <c:v>4.66</c:v>
                </c:pt>
                <c:pt idx="960">
                  <c:v>4.5599999999999996</c:v>
                </c:pt>
                <c:pt idx="961">
                  <c:v>4.54</c:v>
                </c:pt>
                <c:pt idx="962">
                  <c:v>4.62</c:v>
                </c:pt>
                <c:pt idx="963">
                  <c:v>4.57</c:v>
                </c:pt>
                <c:pt idx="964">
                  <c:v>4.55</c:v>
                </c:pt>
                <c:pt idx="965">
                  <c:v>4.5199999999999996</c:v>
                </c:pt>
                <c:pt idx="966">
                  <c:v>4.53</c:v>
                </c:pt>
                <c:pt idx="967">
                  <c:v>4.5199999999999996</c:v>
                </c:pt>
                <c:pt idx="968">
                  <c:v>4.54</c:v>
                </c:pt>
                <c:pt idx="969">
                  <c:v>4.5999999999999996</c:v>
                </c:pt>
                <c:pt idx="970">
                  <c:v>4.59</c:v>
                </c:pt>
                <c:pt idx="971">
                  <c:v>4.53</c:v>
                </c:pt>
                <c:pt idx="972">
                  <c:v>4.51</c:v>
                </c:pt>
                <c:pt idx="973">
                  <c:v>4.5199999999999996</c:v>
                </c:pt>
                <c:pt idx="974">
                  <c:v>4.54</c:v>
                </c:pt>
                <c:pt idx="975">
                  <c:v>4.5999999999999996</c:v>
                </c:pt>
                <c:pt idx="976">
                  <c:v>4.6500000000000004</c:v>
                </c:pt>
                <c:pt idx="977">
                  <c:v>4.72</c:v>
                </c:pt>
                <c:pt idx="978">
                  <c:v>4.71</c:v>
                </c:pt>
                <c:pt idx="979">
                  <c:v>4.9000000000000004</c:v>
                </c:pt>
                <c:pt idx="980">
                  <c:v>4.8499999999999996</c:v>
                </c:pt>
                <c:pt idx="981">
                  <c:v>4.8600000000000003</c:v>
                </c:pt>
                <c:pt idx="982">
                  <c:v>4.83</c:v>
                </c:pt>
                <c:pt idx="983">
                  <c:v>4.9400000000000004</c:v>
                </c:pt>
                <c:pt idx="984">
                  <c:v>4.9400000000000004</c:v>
                </c:pt>
                <c:pt idx="985">
                  <c:v>4.8099999999999996</c:v>
                </c:pt>
                <c:pt idx="986">
                  <c:v>4.8099999999999996</c:v>
                </c:pt>
                <c:pt idx="987">
                  <c:v>4.75</c:v>
                </c:pt>
                <c:pt idx="988">
                  <c:v>4.63</c:v>
                </c:pt>
                <c:pt idx="989">
                  <c:v>4.62</c:v>
                </c:pt>
                <c:pt idx="990">
                  <c:v>4.55</c:v>
                </c:pt>
                <c:pt idx="991">
                  <c:v>4.51</c:v>
                </c:pt>
                <c:pt idx="992">
                  <c:v>4.45</c:v>
                </c:pt>
                <c:pt idx="993">
                  <c:v>4.45</c:v>
                </c:pt>
                <c:pt idx="994">
                  <c:v>4.45</c:v>
                </c:pt>
                <c:pt idx="995">
                  <c:v>4.46</c:v>
                </c:pt>
                <c:pt idx="996">
                  <c:v>4.41</c:v>
                </c:pt>
                <c:pt idx="997">
                  <c:v>4.37</c:v>
                </c:pt>
                <c:pt idx="998">
                  <c:v>4.3499999999999996</c:v>
                </c:pt>
                <c:pt idx="999">
                  <c:v>4.3499999999999996</c:v>
                </c:pt>
                <c:pt idx="1000">
                  <c:v>4.41</c:v>
                </c:pt>
                <c:pt idx="1001">
                  <c:v>4.3099999999999996</c:v>
                </c:pt>
                <c:pt idx="1002">
                  <c:v>4.28</c:v>
                </c:pt>
                <c:pt idx="1003">
                  <c:v>4.0599999999999996</c:v>
                </c:pt>
                <c:pt idx="1004">
                  <c:v>4.08</c:v>
                </c:pt>
                <c:pt idx="1005">
                  <c:v>4.12</c:v>
                </c:pt>
                <c:pt idx="1006">
                  <c:v>4.17</c:v>
                </c:pt>
                <c:pt idx="1007">
                  <c:v>4.2</c:v>
                </c:pt>
                <c:pt idx="1008">
                  <c:v>4.1399999999999997</c:v>
                </c:pt>
                <c:pt idx="1009">
                  <c:v>4.0999999999999996</c:v>
                </c:pt>
                <c:pt idx="1010">
                  <c:v>4.07</c:v>
                </c:pt>
                <c:pt idx="1011">
                  <c:v>4.0599999999999996</c:v>
                </c:pt>
                <c:pt idx="1012">
                  <c:v>3.99</c:v>
                </c:pt>
                <c:pt idx="1013">
                  <c:v>3.82</c:v>
                </c:pt>
                <c:pt idx="1014">
                  <c:v>3.82</c:v>
                </c:pt>
                <c:pt idx="1015">
                  <c:v>3.84</c:v>
                </c:pt>
                <c:pt idx="1016">
                  <c:v>3.73</c:v>
                </c:pt>
                <c:pt idx="1017">
                  <c:v>3.75</c:v>
                </c:pt>
                <c:pt idx="1018">
                  <c:v>3.75</c:v>
                </c:pt>
                <c:pt idx="1019">
                  <c:v>3.81</c:v>
                </c:pt>
                <c:pt idx="1020">
                  <c:v>3.75</c:v>
                </c:pt>
                <c:pt idx="1021">
                  <c:v>3.75</c:v>
                </c:pt>
                <c:pt idx="1022">
                  <c:v>3.6</c:v>
                </c:pt>
                <c:pt idx="1023">
                  <c:v>3.6</c:v>
                </c:pt>
                <c:pt idx="1024">
                  <c:v>3.55</c:v>
                </c:pt>
                <c:pt idx="1025">
                  <c:v>3.58</c:v>
                </c:pt>
                <c:pt idx="1026">
                  <c:v>3.49</c:v>
                </c:pt>
                <c:pt idx="1027">
                  <c:v>3.56</c:v>
                </c:pt>
                <c:pt idx="1028">
                  <c:v>3.73</c:v>
                </c:pt>
                <c:pt idx="1029">
                  <c:v>3.64</c:v>
                </c:pt>
                <c:pt idx="1030">
                  <c:v>3.65</c:v>
                </c:pt>
                <c:pt idx="1031">
                  <c:v>3.57</c:v>
                </c:pt>
                <c:pt idx="1032">
                  <c:v>3.69</c:v>
                </c:pt>
                <c:pt idx="1033">
                  <c:v>3.75</c:v>
                </c:pt>
                <c:pt idx="1034">
                  <c:v>3.78</c:v>
                </c:pt>
                <c:pt idx="1035">
                  <c:v>3.69</c:v>
                </c:pt>
                <c:pt idx="1036">
                  <c:v>3.75</c:v>
                </c:pt>
                <c:pt idx="1037">
                  <c:v>3.66</c:v>
                </c:pt>
                <c:pt idx="1038">
                  <c:v>3.68</c:v>
                </c:pt>
                <c:pt idx="1039">
                  <c:v>3.68</c:v>
                </c:pt>
                <c:pt idx="1040">
                  <c:v>3.73</c:v>
                </c:pt>
                <c:pt idx="1041">
                  <c:v>3.73</c:v>
                </c:pt>
                <c:pt idx="1042">
                  <c:v>3.74</c:v>
                </c:pt>
                <c:pt idx="1043">
                  <c:v>3.72</c:v>
                </c:pt>
                <c:pt idx="1044">
                  <c:v>3.64</c:v>
                </c:pt>
                <c:pt idx="1045">
                  <c:v>3.65</c:v>
                </c:pt>
                <c:pt idx="1046">
                  <c:v>3.6</c:v>
                </c:pt>
                <c:pt idx="1047">
                  <c:v>3.51</c:v>
                </c:pt>
                <c:pt idx="1048">
                  <c:v>3.45</c:v>
                </c:pt>
                <c:pt idx="1049">
                  <c:v>3.47</c:v>
                </c:pt>
                <c:pt idx="1050">
                  <c:v>3.49</c:v>
                </c:pt>
                <c:pt idx="1051">
                  <c:v>3.45</c:v>
                </c:pt>
                <c:pt idx="1052">
                  <c:v>3.29</c:v>
                </c:pt>
                <c:pt idx="1053">
                  <c:v>3.36</c:v>
                </c:pt>
                <c:pt idx="1054">
                  <c:v>3.65</c:v>
                </c:pt>
                <c:pt idx="1055">
                  <c:v>3.5</c:v>
                </c:pt>
                <c:pt idx="1056">
                  <c:v>3.33</c:v>
                </c:pt>
                <c:pt idx="1057">
                  <c:v>3.33</c:v>
                </c:pt>
                <c:pt idx="1058">
                  <c:v>3.31</c:v>
                </c:pt>
                <c:pt idx="1059">
                  <c:v>3.33</c:v>
                </c:pt>
                <c:pt idx="1060">
                  <c:v>3.23</c:v>
                </c:pt>
                <c:pt idx="1061">
                  <c:v>3.26</c:v>
                </c:pt>
                <c:pt idx="1062">
                  <c:v>3.28</c:v>
                </c:pt>
                <c:pt idx="1063">
                  <c:v>3.24</c:v>
                </c:pt>
                <c:pt idx="1064">
                  <c:v>3.15</c:v>
                </c:pt>
                <c:pt idx="1065">
                  <c:v>3.18</c:v>
                </c:pt>
                <c:pt idx="1066">
                  <c:v>3.21</c:v>
                </c:pt>
                <c:pt idx="1067">
                  <c:v>3.13</c:v>
                </c:pt>
                <c:pt idx="1068">
                  <c:v>3.13</c:v>
                </c:pt>
                <c:pt idx="1069">
                  <c:v>3.07</c:v>
                </c:pt>
                <c:pt idx="1070">
                  <c:v>3.03</c:v>
                </c:pt>
                <c:pt idx="1071">
                  <c:v>2.98</c:v>
                </c:pt>
                <c:pt idx="1072">
                  <c:v>3.01</c:v>
                </c:pt>
                <c:pt idx="1073">
                  <c:v>2.99</c:v>
                </c:pt>
                <c:pt idx="1074">
                  <c:v>2.88</c:v>
                </c:pt>
                <c:pt idx="1075">
                  <c:v>2.96</c:v>
                </c:pt>
                <c:pt idx="1076">
                  <c:v>2.99</c:v>
                </c:pt>
                <c:pt idx="1077">
                  <c:v>2.91</c:v>
                </c:pt>
                <c:pt idx="1078">
                  <c:v>2.93</c:v>
                </c:pt>
                <c:pt idx="1079">
                  <c:v>2.86</c:v>
                </c:pt>
                <c:pt idx="1080">
                  <c:v>2.87</c:v>
                </c:pt>
                <c:pt idx="1081">
                  <c:v>2.9</c:v>
                </c:pt>
                <c:pt idx="1082">
                  <c:v>2.88</c:v>
                </c:pt>
                <c:pt idx="1083">
                  <c:v>2.87</c:v>
                </c:pt>
                <c:pt idx="1084">
                  <c:v>2.81</c:v>
                </c:pt>
                <c:pt idx="1085">
                  <c:v>2.8</c:v>
                </c:pt>
                <c:pt idx="1086">
                  <c:v>2.81</c:v>
                </c:pt>
                <c:pt idx="1087">
                  <c:v>2.78</c:v>
                </c:pt>
                <c:pt idx="1088">
                  <c:v>2.84</c:v>
                </c:pt>
                <c:pt idx="1089">
                  <c:v>2.72</c:v>
                </c:pt>
                <c:pt idx="1090">
                  <c:v>2.72</c:v>
                </c:pt>
                <c:pt idx="1091">
                  <c:v>2.71</c:v>
                </c:pt>
                <c:pt idx="1092">
                  <c:v>2.71</c:v>
                </c:pt>
                <c:pt idx="1093">
                  <c:v>2.67</c:v>
                </c:pt>
                <c:pt idx="1094">
                  <c:v>2.66</c:v>
                </c:pt>
                <c:pt idx="1095">
                  <c:v>2.67</c:v>
                </c:pt>
                <c:pt idx="1096">
                  <c:v>2.65</c:v>
                </c:pt>
                <c:pt idx="1097">
                  <c:v>2.79</c:v>
                </c:pt>
                <c:pt idx="1098">
                  <c:v>2.77</c:v>
                </c:pt>
                <c:pt idx="1099">
                  <c:v>2.73</c:v>
                </c:pt>
                <c:pt idx="1100">
                  <c:v>2.73</c:v>
                </c:pt>
                <c:pt idx="1101">
                  <c:v>2.73</c:v>
                </c:pt>
                <c:pt idx="1102">
                  <c:v>2.81</c:v>
                </c:pt>
                <c:pt idx="1103">
                  <c:v>2.97</c:v>
                </c:pt>
                <c:pt idx="1104">
                  <c:v>3.02</c:v>
                </c:pt>
                <c:pt idx="1105">
                  <c:v>3.05</c:v>
                </c:pt>
                <c:pt idx="1106">
                  <c:v>3.09</c:v>
                </c:pt>
                <c:pt idx="1107">
                  <c:v>3.17</c:v>
                </c:pt>
                <c:pt idx="1108">
                  <c:v>3.18</c:v>
                </c:pt>
                <c:pt idx="1109">
                  <c:v>3.13</c:v>
                </c:pt>
                <c:pt idx="1110">
                  <c:v>3.04</c:v>
                </c:pt>
                <c:pt idx="1111">
                  <c:v>2.97</c:v>
                </c:pt>
                <c:pt idx="1112">
                  <c:v>2.98</c:v>
                </c:pt>
                <c:pt idx="1113">
                  <c:v>2.96</c:v>
                </c:pt>
                <c:pt idx="1114">
                  <c:v>2.94</c:v>
                </c:pt>
                <c:pt idx="1115">
                  <c:v>3</c:v>
                </c:pt>
                <c:pt idx="1116">
                  <c:v>2.95</c:v>
                </c:pt>
                <c:pt idx="1117">
                  <c:v>2.99</c:v>
                </c:pt>
                <c:pt idx="1118">
                  <c:v>2.96</c:v>
                </c:pt>
                <c:pt idx="1119">
                  <c:v>2.93</c:v>
                </c:pt>
                <c:pt idx="1120">
                  <c:v>3.02</c:v>
                </c:pt>
                <c:pt idx="1121">
                  <c:v>2.98</c:v>
                </c:pt>
                <c:pt idx="1122">
                  <c:v>2.9</c:v>
                </c:pt>
                <c:pt idx="1123">
                  <c:v>2.88</c:v>
                </c:pt>
                <c:pt idx="1124">
                  <c:v>2.78</c:v>
                </c:pt>
                <c:pt idx="1125">
                  <c:v>2.8</c:v>
                </c:pt>
                <c:pt idx="1126">
                  <c:v>2.77</c:v>
                </c:pt>
                <c:pt idx="1127">
                  <c:v>2.87</c:v>
                </c:pt>
                <c:pt idx="1128">
                  <c:v>2.86</c:v>
                </c:pt>
                <c:pt idx="1129">
                  <c:v>2.87</c:v>
                </c:pt>
                <c:pt idx="1130">
                  <c:v>2.87</c:v>
                </c:pt>
                <c:pt idx="1131">
                  <c:v>2.88</c:v>
                </c:pt>
                <c:pt idx="1132">
                  <c:v>2.86</c:v>
                </c:pt>
                <c:pt idx="1133">
                  <c:v>2.88</c:v>
                </c:pt>
                <c:pt idx="1134">
                  <c:v>3.01</c:v>
                </c:pt>
                <c:pt idx="1135">
                  <c:v>2.99</c:v>
                </c:pt>
                <c:pt idx="1136">
                  <c:v>3.05</c:v>
                </c:pt>
                <c:pt idx="1137">
                  <c:v>3.09</c:v>
                </c:pt>
                <c:pt idx="1138">
                  <c:v>3.14</c:v>
                </c:pt>
                <c:pt idx="1139">
                  <c:v>3.09</c:v>
                </c:pt>
                <c:pt idx="1140">
                  <c:v>2.98</c:v>
                </c:pt>
                <c:pt idx="1141">
                  <c:v>3.1</c:v>
                </c:pt>
                <c:pt idx="1142">
                  <c:v>3.1</c:v>
                </c:pt>
                <c:pt idx="1143">
                  <c:v>3.11</c:v>
                </c:pt>
                <c:pt idx="1144">
                  <c:v>3.1</c:v>
                </c:pt>
                <c:pt idx="1145">
                  <c:v>3.12</c:v>
                </c:pt>
                <c:pt idx="1146">
                  <c:v>3.05</c:v>
                </c:pt>
                <c:pt idx="1147">
                  <c:v>3.11</c:v>
                </c:pt>
                <c:pt idx="1148">
                  <c:v>3.22</c:v>
                </c:pt>
                <c:pt idx="1149">
                  <c:v>3.45</c:v>
                </c:pt>
                <c:pt idx="1150">
                  <c:v>3.56</c:v>
                </c:pt>
                <c:pt idx="1151">
                  <c:v>3.55</c:v>
                </c:pt>
                <c:pt idx="1152">
                  <c:v>3.55</c:v>
                </c:pt>
                <c:pt idx="1153">
                  <c:v>3.69</c:v>
                </c:pt>
                <c:pt idx="1154">
                  <c:v>3.92</c:v>
                </c:pt>
                <c:pt idx="1155">
                  <c:v>3.89</c:v>
                </c:pt>
                <c:pt idx="1156">
                  <c:v>3.76</c:v>
                </c:pt>
                <c:pt idx="1157">
                  <c:v>3.85</c:v>
                </c:pt>
                <c:pt idx="1158">
                  <c:v>4.16</c:v>
                </c:pt>
                <c:pt idx="1159">
                  <c:v>4.42</c:v>
                </c:pt>
                <c:pt idx="1160">
                  <c:v>4.67</c:v>
                </c:pt>
                <c:pt idx="1161">
                  <c:v>4.72</c:v>
                </c:pt>
                <c:pt idx="1162">
                  <c:v>5</c:v>
                </c:pt>
                <c:pt idx="1163">
                  <c:v>5.1100000000000003</c:v>
                </c:pt>
                <c:pt idx="1164">
                  <c:v>5.0999999999999996</c:v>
                </c:pt>
                <c:pt idx="1165">
                  <c:v>5.27</c:v>
                </c:pt>
                <c:pt idx="1166">
                  <c:v>5.3</c:v>
                </c:pt>
                <c:pt idx="1167">
                  <c:v>5.25</c:v>
                </c:pt>
                <c:pt idx="1168">
                  <c:v>5.0999999999999996</c:v>
                </c:pt>
                <c:pt idx="1169">
                  <c:v>5.09</c:v>
                </c:pt>
                <c:pt idx="1170">
                  <c:v>5.23</c:v>
                </c:pt>
                <c:pt idx="1171">
                  <c:v>5.78</c:v>
                </c:pt>
                <c:pt idx="1172">
                  <c:v>5.81</c:v>
                </c:pt>
                <c:pt idx="1173">
                  <c:v>5.7</c:v>
                </c:pt>
                <c:pt idx="1174">
                  <c:v>5.3</c:v>
                </c:pt>
                <c:pt idx="1175">
                  <c:v>5.51</c:v>
                </c:pt>
                <c:pt idx="1176">
                  <c:v>5.54</c:v>
                </c:pt>
                <c:pt idx="1177">
                  <c:v>5.3</c:v>
                </c:pt>
                <c:pt idx="1178">
                  <c:v>4.99</c:v>
                </c:pt>
                <c:pt idx="1179">
                  <c:v>5.22</c:v>
                </c:pt>
                <c:pt idx="1180">
                  <c:v>5.13</c:v>
                </c:pt>
                <c:pt idx="1181">
                  <c:v>5.55</c:v>
                </c:pt>
                <c:pt idx="1182">
                  <c:v>5.66</c:v>
                </c:pt>
                <c:pt idx="1183">
                  <c:v>5.89</c:v>
                </c:pt>
                <c:pt idx="1184">
                  <c:v>6.02</c:v>
                </c:pt>
                <c:pt idx="1185">
                  <c:v>6.29</c:v>
                </c:pt>
                <c:pt idx="1186">
                  <c:v>6.7</c:v>
                </c:pt>
                <c:pt idx="1187">
                  <c:v>6.66</c:v>
                </c:pt>
                <c:pt idx="1188">
                  <c:v>6.92</c:v>
                </c:pt>
                <c:pt idx="1189">
                  <c:v>6.94</c:v>
                </c:pt>
                <c:pt idx="1190">
                  <c:v>7.08</c:v>
                </c:pt>
                <c:pt idx="1191">
                  <c:v>6.95</c:v>
                </c:pt>
                <c:pt idx="1192">
                  <c:v>7.08</c:v>
                </c:pt>
                <c:pt idx="1193">
                  <c:v>6.61</c:v>
                </c:pt>
                <c:pt idx="1194">
                  <c:v>6.58</c:v>
                </c:pt>
                <c:pt idx="1195">
                  <c:v>6.49</c:v>
                </c:pt>
                <c:pt idx="1196">
                  <c:v>6.33</c:v>
                </c:pt>
                <c:pt idx="1197">
                  <c:v>6.31</c:v>
                </c:pt>
                <c:pt idx="1198">
                  <c:v>6.27</c:v>
                </c:pt>
                <c:pt idx="1199">
                  <c:v>6.42</c:v>
                </c:pt>
                <c:pt idx="1200">
                  <c:v>6.48</c:v>
                </c:pt>
                <c:pt idx="1201">
                  <c:v>6.33</c:v>
                </c:pt>
                <c:pt idx="1202">
                  <c:v>6.15</c:v>
                </c:pt>
                <c:pt idx="1203">
                  <c:v>6.13</c:v>
                </c:pt>
                <c:pt idx="1204">
                  <c:v>6.09</c:v>
                </c:pt>
                <c:pt idx="1205">
                  <c:v>6.12</c:v>
                </c:pt>
                <c:pt idx="1206">
                  <c:v>6.32</c:v>
                </c:pt>
                <c:pt idx="1207">
                  <c:v>6.5</c:v>
                </c:pt>
                <c:pt idx="1208">
                  <c:v>6.65</c:v>
                </c:pt>
                <c:pt idx="1209">
                  <c:v>6.73</c:v>
                </c:pt>
                <c:pt idx="1210">
                  <c:v>6.6</c:v>
                </c:pt>
                <c:pt idx="1211">
                  <c:v>6.42</c:v>
                </c:pt>
                <c:pt idx="1212">
                  <c:v>6.32</c:v>
                </c:pt>
                <c:pt idx="1213">
                  <c:v>6.28</c:v>
                </c:pt>
                <c:pt idx="1214">
                  <c:v>6.27</c:v>
                </c:pt>
                <c:pt idx="1215">
                  <c:v>6.39</c:v>
                </c:pt>
                <c:pt idx="1216">
                  <c:v>6.43</c:v>
                </c:pt>
                <c:pt idx="1217">
                  <c:v>6.39</c:v>
                </c:pt>
                <c:pt idx="1218">
                  <c:v>6.35</c:v>
                </c:pt>
                <c:pt idx="1219">
                  <c:v>6.39</c:v>
                </c:pt>
                <c:pt idx="1220">
                  <c:v>6.57</c:v>
                </c:pt>
                <c:pt idx="1221">
                  <c:v>6.79</c:v>
                </c:pt>
                <c:pt idx="1222">
                  <c:v>6.71</c:v>
                </c:pt>
                <c:pt idx="1223">
                  <c:v>6.69</c:v>
                </c:pt>
                <c:pt idx="1224">
                  <c:v>6.67</c:v>
                </c:pt>
                <c:pt idx="1225">
                  <c:v>6.71</c:v>
                </c:pt>
                <c:pt idx="1226">
                  <c:v>6.81</c:v>
                </c:pt>
                <c:pt idx="1227">
                  <c:v>6.96</c:v>
                </c:pt>
                <c:pt idx="1228">
                  <c:v>6.78</c:v>
                </c:pt>
                <c:pt idx="1229">
                  <c:v>6.81</c:v>
                </c:pt>
                <c:pt idx="1230">
                  <c:v>6.9</c:v>
                </c:pt>
                <c:pt idx="1231">
                  <c:v>6.96</c:v>
                </c:pt>
                <c:pt idx="1232">
                  <c:v>7.09</c:v>
                </c:pt>
                <c:pt idx="1233">
                  <c:v>7.23</c:v>
                </c:pt>
                <c:pt idx="1234">
                  <c:v>7.18</c:v>
                </c:pt>
                <c:pt idx="1235">
                  <c:v>7.12</c:v>
                </c:pt>
                <c:pt idx="1236">
                  <c:v>7.18</c:v>
                </c:pt>
                <c:pt idx="1237">
                  <c:v>7.19</c:v>
                </c:pt>
                <c:pt idx="1238">
                  <c:v>7.31</c:v>
                </c:pt>
                <c:pt idx="1239">
                  <c:v>7.49</c:v>
                </c:pt>
                <c:pt idx="1240">
                  <c:v>7.57</c:v>
                </c:pt>
                <c:pt idx="1241">
                  <c:v>7.63</c:v>
                </c:pt>
                <c:pt idx="1242">
                  <c:v>7.79</c:v>
                </c:pt>
                <c:pt idx="1243">
                  <c:v>7.76</c:v>
                </c:pt>
                <c:pt idx="1244">
                  <c:v>7.5</c:v>
                </c:pt>
                <c:pt idx="1245">
                  <c:v>7.44</c:v>
                </c:pt>
              </c:numCache>
            </c:numRef>
          </c:val>
          <c:smooth val="0"/>
          <c:extLst>
            <c:ext xmlns:c16="http://schemas.microsoft.com/office/drawing/2014/chart" uri="{C3380CC4-5D6E-409C-BE32-E72D297353CC}">
              <c16:uniqueId val="{00000001-E890-3F43-8551-AAFE00631783}"/>
            </c:ext>
          </c:extLst>
        </c:ser>
        <c:ser>
          <c:idx val="2"/>
          <c:order val="2"/>
          <c:tx>
            <c:strRef>
              <c:f>'10Y vs 30USF'!$D$9</c:f>
              <c:strCache>
                <c:ptCount val="1"/>
                <c:pt idx="0">
                  <c:v>SPREAD</c:v>
                </c:pt>
              </c:strCache>
            </c:strRef>
          </c:tx>
          <c:spPr>
            <a:ln w="28575" cap="rnd">
              <a:solidFill>
                <a:schemeClr val="accent4"/>
              </a:solidFill>
              <a:round/>
            </a:ln>
            <a:effectLst/>
          </c:spPr>
          <c:marker>
            <c:symbol val="none"/>
          </c:marker>
          <c:cat>
            <c:numRef>
              <c:f>'10Y vs 30USF'!$A$10:$A$1255</c:f>
              <c:numCache>
                <c:formatCode>m/d/yy</c:formatCode>
                <c:ptCount val="1246"/>
                <c:pt idx="0">
                  <c:v>36532</c:v>
                </c:pt>
                <c:pt idx="1">
                  <c:v>36539</c:v>
                </c:pt>
                <c:pt idx="2">
                  <c:v>36546</c:v>
                </c:pt>
                <c:pt idx="3">
                  <c:v>36553</c:v>
                </c:pt>
                <c:pt idx="4">
                  <c:v>36560</c:v>
                </c:pt>
                <c:pt idx="5">
                  <c:v>36567</c:v>
                </c:pt>
                <c:pt idx="6">
                  <c:v>36574</c:v>
                </c:pt>
                <c:pt idx="7">
                  <c:v>36581</c:v>
                </c:pt>
                <c:pt idx="8">
                  <c:v>36588</c:v>
                </c:pt>
                <c:pt idx="9">
                  <c:v>36595</c:v>
                </c:pt>
                <c:pt idx="10">
                  <c:v>36602</c:v>
                </c:pt>
                <c:pt idx="11">
                  <c:v>36609</c:v>
                </c:pt>
                <c:pt idx="12">
                  <c:v>36616</c:v>
                </c:pt>
                <c:pt idx="13">
                  <c:v>36623</c:v>
                </c:pt>
                <c:pt idx="14">
                  <c:v>36630</c:v>
                </c:pt>
                <c:pt idx="15">
                  <c:v>36637</c:v>
                </c:pt>
                <c:pt idx="16">
                  <c:v>36644</c:v>
                </c:pt>
                <c:pt idx="17">
                  <c:v>36651</c:v>
                </c:pt>
                <c:pt idx="18">
                  <c:v>36658</c:v>
                </c:pt>
                <c:pt idx="19">
                  <c:v>36665</c:v>
                </c:pt>
                <c:pt idx="20">
                  <c:v>36672</c:v>
                </c:pt>
                <c:pt idx="21">
                  <c:v>36679</c:v>
                </c:pt>
                <c:pt idx="22">
                  <c:v>36686</c:v>
                </c:pt>
                <c:pt idx="23">
                  <c:v>36693</c:v>
                </c:pt>
                <c:pt idx="24">
                  <c:v>36700</c:v>
                </c:pt>
                <c:pt idx="25">
                  <c:v>36707</c:v>
                </c:pt>
                <c:pt idx="26">
                  <c:v>36714</c:v>
                </c:pt>
                <c:pt idx="27">
                  <c:v>36721</c:v>
                </c:pt>
                <c:pt idx="28">
                  <c:v>36728</c:v>
                </c:pt>
                <c:pt idx="29">
                  <c:v>36735</c:v>
                </c:pt>
                <c:pt idx="30">
                  <c:v>36742</c:v>
                </c:pt>
                <c:pt idx="31">
                  <c:v>36749</c:v>
                </c:pt>
                <c:pt idx="32">
                  <c:v>36756</c:v>
                </c:pt>
                <c:pt idx="33">
                  <c:v>36763</c:v>
                </c:pt>
                <c:pt idx="34">
                  <c:v>36770</c:v>
                </c:pt>
                <c:pt idx="35">
                  <c:v>36777</c:v>
                </c:pt>
                <c:pt idx="36">
                  <c:v>36784</c:v>
                </c:pt>
                <c:pt idx="37">
                  <c:v>36791</c:v>
                </c:pt>
                <c:pt idx="38">
                  <c:v>36798</c:v>
                </c:pt>
                <c:pt idx="39">
                  <c:v>36805</c:v>
                </c:pt>
                <c:pt idx="40">
                  <c:v>36812</c:v>
                </c:pt>
                <c:pt idx="41">
                  <c:v>36819</c:v>
                </c:pt>
                <c:pt idx="42">
                  <c:v>36826</c:v>
                </c:pt>
                <c:pt idx="43">
                  <c:v>36833</c:v>
                </c:pt>
                <c:pt idx="44">
                  <c:v>36840</c:v>
                </c:pt>
                <c:pt idx="45">
                  <c:v>36847</c:v>
                </c:pt>
                <c:pt idx="46">
                  <c:v>36854</c:v>
                </c:pt>
                <c:pt idx="47">
                  <c:v>36861</c:v>
                </c:pt>
                <c:pt idx="48">
                  <c:v>36868</c:v>
                </c:pt>
                <c:pt idx="49">
                  <c:v>36875</c:v>
                </c:pt>
                <c:pt idx="50">
                  <c:v>36882</c:v>
                </c:pt>
                <c:pt idx="51">
                  <c:v>36889</c:v>
                </c:pt>
                <c:pt idx="52">
                  <c:v>36896</c:v>
                </c:pt>
                <c:pt idx="53">
                  <c:v>36903</c:v>
                </c:pt>
                <c:pt idx="54">
                  <c:v>36910</c:v>
                </c:pt>
                <c:pt idx="55">
                  <c:v>36917</c:v>
                </c:pt>
                <c:pt idx="56">
                  <c:v>36924</c:v>
                </c:pt>
                <c:pt idx="57">
                  <c:v>36931</c:v>
                </c:pt>
                <c:pt idx="58">
                  <c:v>36938</c:v>
                </c:pt>
                <c:pt idx="59">
                  <c:v>36945</c:v>
                </c:pt>
                <c:pt idx="60">
                  <c:v>36952</c:v>
                </c:pt>
                <c:pt idx="61">
                  <c:v>36959</c:v>
                </c:pt>
                <c:pt idx="62">
                  <c:v>36966</c:v>
                </c:pt>
                <c:pt idx="63">
                  <c:v>36973</c:v>
                </c:pt>
                <c:pt idx="64">
                  <c:v>36980</c:v>
                </c:pt>
                <c:pt idx="65">
                  <c:v>36987</c:v>
                </c:pt>
                <c:pt idx="66">
                  <c:v>36994</c:v>
                </c:pt>
                <c:pt idx="67">
                  <c:v>37001</c:v>
                </c:pt>
                <c:pt idx="68">
                  <c:v>37008</c:v>
                </c:pt>
                <c:pt idx="69">
                  <c:v>37015</c:v>
                </c:pt>
                <c:pt idx="70">
                  <c:v>37022</c:v>
                </c:pt>
                <c:pt idx="71">
                  <c:v>37029</c:v>
                </c:pt>
                <c:pt idx="72">
                  <c:v>37036</c:v>
                </c:pt>
                <c:pt idx="73">
                  <c:v>37043</c:v>
                </c:pt>
                <c:pt idx="74">
                  <c:v>37050</c:v>
                </c:pt>
                <c:pt idx="75">
                  <c:v>37057</c:v>
                </c:pt>
                <c:pt idx="76">
                  <c:v>37064</c:v>
                </c:pt>
                <c:pt idx="77">
                  <c:v>37071</c:v>
                </c:pt>
                <c:pt idx="78">
                  <c:v>37078</c:v>
                </c:pt>
                <c:pt idx="79">
                  <c:v>37085</c:v>
                </c:pt>
                <c:pt idx="80">
                  <c:v>37092</c:v>
                </c:pt>
                <c:pt idx="81">
                  <c:v>37099</c:v>
                </c:pt>
                <c:pt idx="82">
                  <c:v>37106</c:v>
                </c:pt>
                <c:pt idx="83">
                  <c:v>37113</c:v>
                </c:pt>
                <c:pt idx="84">
                  <c:v>37120</c:v>
                </c:pt>
                <c:pt idx="85">
                  <c:v>37127</c:v>
                </c:pt>
                <c:pt idx="86">
                  <c:v>37134</c:v>
                </c:pt>
                <c:pt idx="87">
                  <c:v>37141</c:v>
                </c:pt>
                <c:pt idx="88">
                  <c:v>37148</c:v>
                </c:pt>
                <c:pt idx="89">
                  <c:v>37155</c:v>
                </c:pt>
                <c:pt idx="90">
                  <c:v>37162</c:v>
                </c:pt>
                <c:pt idx="91">
                  <c:v>37169</c:v>
                </c:pt>
                <c:pt idx="92">
                  <c:v>37176</c:v>
                </c:pt>
                <c:pt idx="93">
                  <c:v>37183</c:v>
                </c:pt>
                <c:pt idx="94">
                  <c:v>37190</c:v>
                </c:pt>
                <c:pt idx="95">
                  <c:v>37197</c:v>
                </c:pt>
                <c:pt idx="96">
                  <c:v>37204</c:v>
                </c:pt>
                <c:pt idx="97">
                  <c:v>37211</c:v>
                </c:pt>
                <c:pt idx="98">
                  <c:v>37218</c:v>
                </c:pt>
                <c:pt idx="99">
                  <c:v>37225</c:v>
                </c:pt>
                <c:pt idx="100">
                  <c:v>37232</c:v>
                </c:pt>
                <c:pt idx="101">
                  <c:v>37239</c:v>
                </c:pt>
                <c:pt idx="102">
                  <c:v>37246</c:v>
                </c:pt>
                <c:pt idx="103">
                  <c:v>37253</c:v>
                </c:pt>
                <c:pt idx="104">
                  <c:v>37260</c:v>
                </c:pt>
                <c:pt idx="105">
                  <c:v>37267</c:v>
                </c:pt>
                <c:pt idx="106">
                  <c:v>37274</c:v>
                </c:pt>
                <c:pt idx="107">
                  <c:v>37281</c:v>
                </c:pt>
                <c:pt idx="108">
                  <c:v>37288</c:v>
                </c:pt>
                <c:pt idx="109">
                  <c:v>37295</c:v>
                </c:pt>
                <c:pt idx="110">
                  <c:v>37302</c:v>
                </c:pt>
                <c:pt idx="111">
                  <c:v>37309</c:v>
                </c:pt>
                <c:pt idx="112">
                  <c:v>37316</c:v>
                </c:pt>
                <c:pt idx="113">
                  <c:v>37323</c:v>
                </c:pt>
                <c:pt idx="114">
                  <c:v>37330</c:v>
                </c:pt>
                <c:pt idx="115">
                  <c:v>37337</c:v>
                </c:pt>
                <c:pt idx="116">
                  <c:v>37344</c:v>
                </c:pt>
                <c:pt idx="117">
                  <c:v>37351</c:v>
                </c:pt>
                <c:pt idx="118">
                  <c:v>37358</c:v>
                </c:pt>
                <c:pt idx="119">
                  <c:v>37365</c:v>
                </c:pt>
                <c:pt idx="120">
                  <c:v>37372</c:v>
                </c:pt>
                <c:pt idx="121">
                  <c:v>37379</c:v>
                </c:pt>
                <c:pt idx="122">
                  <c:v>37386</c:v>
                </c:pt>
                <c:pt idx="123">
                  <c:v>37393</c:v>
                </c:pt>
                <c:pt idx="124">
                  <c:v>37400</c:v>
                </c:pt>
                <c:pt idx="125">
                  <c:v>37407</c:v>
                </c:pt>
                <c:pt idx="126">
                  <c:v>37414</c:v>
                </c:pt>
                <c:pt idx="127">
                  <c:v>37421</c:v>
                </c:pt>
                <c:pt idx="128">
                  <c:v>37428</c:v>
                </c:pt>
                <c:pt idx="129">
                  <c:v>37435</c:v>
                </c:pt>
                <c:pt idx="130">
                  <c:v>37442</c:v>
                </c:pt>
                <c:pt idx="131">
                  <c:v>37449</c:v>
                </c:pt>
                <c:pt idx="132">
                  <c:v>37456</c:v>
                </c:pt>
                <c:pt idx="133">
                  <c:v>37463</c:v>
                </c:pt>
                <c:pt idx="134">
                  <c:v>37470</c:v>
                </c:pt>
                <c:pt idx="135">
                  <c:v>37477</c:v>
                </c:pt>
                <c:pt idx="136">
                  <c:v>37484</c:v>
                </c:pt>
                <c:pt idx="137">
                  <c:v>37491</c:v>
                </c:pt>
                <c:pt idx="138">
                  <c:v>37498</c:v>
                </c:pt>
                <c:pt idx="139">
                  <c:v>37505</c:v>
                </c:pt>
                <c:pt idx="140">
                  <c:v>37512</c:v>
                </c:pt>
                <c:pt idx="141">
                  <c:v>37519</c:v>
                </c:pt>
                <c:pt idx="142">
                  <c:v>37526</c:v>
                </c:pt>
                <c:pt idx="143">
                  <c:v>37533</c:v>
                </c:pt>
                <c:pt idx="144">
                  <c:v>37540</c:v>
                </c:pt>
                <c:pt idx="145">
                  <c:v>37547</c:v>
                </c:pt>
                <c:pt idx="146">
                  <c:v>37554</c:v>
                </c:pt>
                <c:pt idx="147">
                  <c:v>37561</c:v>
                </c:pt>
                <c:pt idx="148">
                  <c:v>37568</c:v>
                </c:pt>
                <c:pt idx="149">
                  <c:v>37575</c:v>
                </c:pt>
                <c:pt idx="150">
                  <c:v>37582</c:v>
                </c:pt>
                <c:pt idx="151">
                  <c:v>37589</c:v>
                </c:pt>
                <c:pt idx="152">
                  <c:v>37596</c:v>
                </c:pt>
                <c:pt idx="153">
                  <c:v>37603</c:v>
                </c:pt>
                <c:pt idx="154">
                  <c:v>37610</c:v>
                </c:pt>
                <c:pt idx="155">
                  <c:v>37617</c:v>
                </c:pt>
                <c:pt idx="156">
                  <c:v>37624</c:v>
                </c:pt>
                <c:pt idx="157">
                  <c:v>37631</c:v>
                </c:pt>
                <c:pt idx="158">
                  <c:v>37638</c:v>
                </c:pt>
                <c:pt idx="159">
                  <c:v>37645</c:v>
                </c:pt>
                <c:pt idx="160">
                  <c:v>37652</c:v>
                </c:pt>
                <c:pt idx="161">
                  <c:v>37659</c:v>
                </c:pt>
                <c:pt idx="162">
                  <c:v>37666</c:v>
                </c:pt>
                <c:pt idx="163">
                  <c:v>37673</c:v>
                </c:pt>
                <c:pt idx="164">
                  <c:v>37680</c:v>
                </c:pt>
                <c:pt idx="165">
                  <c:v>37687</c:v>
                </c:pt>
                <c:pt idx="166">
                  <c:v>37694</c:v>
                </c:pt>
                <c:pt idx="167">
                  <c:v>37701</c:v>
                </c:pt>
                <c:pt idx="168">
                  <c:v>37708</c:v>
                </c:pt>
                <c:pt idx="169">
                  <c:v>37715</c:v>
                </c:pt>
                <c:pt idx="170">
                  <c:v>37722</c:v>
                </c:pt>
                <c:pt idx="171">
                  <c:v>37729</c:v>
                </c:pt>
                <c:pt idx="172">
                  <c:v>37736</c:v>
                </c:pt>
                <c:pt idx="173">
                  <c:v>37743</c:v>
                </c:pt>
                <c:pt idx="174">
                  <c:v>37750</c:v>
                </c:pt>
                <c:pt idx="175">
                  <c:v>37757</c:v>
                </c:pt>
                <c:pt idx="176">
                  <c:v>37764</c:v>
                </c:pt>
                <c:pt idx="177">
                  <c:v>37771</c:v>
                </c:pt>
                <c:pt idx="178">
                  <c:v>37778</c:v>
                </c:pt>
                <c:pt idx="179">
                  <c:v>37785</c:v>
                </c:pt>
                <c:pt idx="180">
                  <c:v>37792</c:v>
                </c:pt>
                <c:pt idx="181">
                  <c:v>37799</c:v>
                </c:pt>
                <c:pt idx="182">
                  <c:v>37806</c:v>
                </c:pt>
                <c:pt idx="183">
                  <c:v>37813</c:v>
                </c:pt>
                <c:pt idx="184">
                  <c:v>37820</c:v>
                </c:pt>
                <c:pt idx="185">
                  <c:v>37827</c:v>
                </c:pt>
                <c:pt idx="186">
                  <c:v>37834</c:v>
                </c:pt>
                <c:pt idx="187">
                  <c:v>37841</c:v>
                </c:pt>
                <c:pt idx="188">
                  <c:v>37848</c:v>
                </c:pt>
                <c:pt idx="189">
                  <c:v>37855</c:v>
                </c:pt>
                <c:pt idx="190">
                  <c:v>37862</c:v>
                </c:pt>
                <c:pt idx="191">
                  <c:v>37869</c:v>
                </c:pt>
                <c:pt idx="192">
                  <c:v>37876</c:v>
                </c:pt>
                <c:pt idx="193">
                  <c:v>37883</c:v>
                </c:pt>
                <c:pt idx="194">
                  <c:v>37890</c:v>
                </c:pt>
                <c:pt idx="195">
                  <c:v>37897</c:v>
                </c:pt>
                <c:pt idx="196">
                  <c:v>37904</c:v>
                </c:pt>
                <c:pt idx="197">
                  <c:v>37911</c:v>
                </c:pt>
                <c:pt idx="198">
                  <c:v>37918</c:v>
                </c:pt>
                <c:pt idx="199">
                  <c:v>37925</c:v>
                </c:pt>
                <c:pt idx="200">
                  <c:v>37932</c:v>
                </c:pt>
                <c:pt idx="201">
                  <c:v>37939</c:v>
                </c:pt>
                <c:pt idx="202">
                  <c:v>37946</c:v>
                </c:pt>
                <c:pt idx="203">
                  <c:v>37953</c:v>
                </c:pt>
                <c:pt idx="204">
                  <c:v>37960</c:v>
                </c:pt>
                <c:pt idx="205">
                  <c:v>37967</c:v>
                </c:pt>
                <c:pt idx="206">
                  <c:v>37974</c:v>
                </c:pt>
                <c:pt idx="207">
                  <c:v>37981</c:v>
                </c:pt>
                <c:pt idx="208">
                  <c:v>37988</c:v>
                </c:pt>
                <c:pt idx="209">
                  <c:v>37995</c:v>
                </c:pt>
                <c:pt idx="210">
                  <c:v>38002</c:v>
                </c:pt>
                <c:pt idx="211">
                  <c:v>38009</c:v>
                </c:pt>
                <c:pt idx="212">
                  <c:v>38016</c:v>
                </c:pt>
                <c:pt idx="213">
                  <c:v>38023</c:v>
                </c:pt>
                <c:pt idx="214">
                  <c:v>38030</c:v>
                </c:pt>
                <c:pt idx="215">
                  <c:v>38037</c:v>
                </c:pt>
                <c:pt idx="216">
                  <c:v>38044</c:v>
                </c:pt>
                <c:pt idx="217">
                  <c:v>38051</c:v>
                </c:pt>
                <c:pt idx="218">
                  <c:v>38058</c:v>
                </c:pt>
                <c:pt idx="219">
                  <c:v>38065</c:v>
                </c:pt>
                <c:pt idx="220">
                  <c:v>38072</c:v>
                </c:pt>
                <c:pt idx="221">
                  <c:v>38079</c:v>
                </c:pt>
                <c:pt idx="222">
                  <c:v>38086</c:v>
                </c:pt>
                <c:pt idx="223">
                  <c:v>38093</c:v>
                </c:pt>
                <c:pt idx="224">
                  <c:v>38100</c:v>
                </c:pt>
                <c:pt idx="225">
                  <c:v>38107</c:v>
                </c:pt>
                <c:pt idx="226">
                  <c:v>38114</c:v>
                </c:pt>
                <c:pt idx="227">
                  <c:v>38121</c:v>
                </c:pt>
                <c:pt idx="228">
                  <c:v>38128</c:v>
                </c:pt>
                <c:pt idx="229">
                  <c:v>38135</c:v>
                </c:pt>
                <c:pt idx="230">
                  <c:v>38142</c:v>
                </c:pt>
                <c:pt idx="231">
                  <c:v>38149</c:v>
                </c:pt>
                <c:pt idx="232">
                  <c:v>38156</c:v>
                </c:pt>
                <c:pt idx="233">
                  <c:v>38163</c:v>
                </c:pt>
                <c:pt idx="234">
                  <c:v>38170</c:v>
                </c:pt>
                <c:pt idx="235">
                  <c:v>38177</c:v>
                </c:pt>
                <c:pt idx="236">
                  <c:v>38184</c:v>
                </c:pt>
                <c:pt idx="237">
                  <c:v>38191</c:v>
                </c:pt>
                <c:pt idx="238">
                  <c:v>38198</c:v>
                </c:pt>
                <c:pt idx="239">
                  <c:v>38205</c:v>
                </c:pt>
                <c:pt idx="240">
                  <c:v>38212</c:v>
                </c:pt>
                <c:pt idx="241">
                  <c:v>38219</c:v>
                </c:pt>
                <c:pt idx="242">
                  <c:v>38226</c:v>
                </c:pt>
                <c:pt idx="243">
                  <c:v>38233</c:v>
                </c:pt>
                <c:pt idx="244">
                  <c:v>38240</c:v>
                </c:pt>
                <c:pt idx="245">
                  <c:v>38247</c:v>
                </c:pt>
                <c:pt idx="246">
                  <c:v>38254</c:v>
                </c:pt>
                <c:pt idx="247">
                  <c:v>38261</c:v>
                </c:pt>
                <c:pt idx="248">
                  <c:v>38268</c:v>
                </c:pt>
                <c:pt idx="249">
                  <c:v>38275</c:v>
                </c:pt>
                <c:pt idx="250">
                  <c:v>38282</c:v>
                </c:pt>
                <c:pt idx="251">
                  <c:v>38289</c:v>
                </c:pt>
                <c:pt idx="252">
                  <c:v>38296</c:v>
                </c:pt>
                <c:pt idx="253">
                  <c:v>38303</c:v>
                </c:pt>
                <c:pt idx="254">
                  <c:v>38310</c:v>
                </c:pt>
                <c:pt idx="255">
                  <c:v>38317</c:v>
                </c:pt>
                <c:pt idx="256">
                  <c:v>38324</c:v>
                </c:pt>
                <c:pt idx="257">
                  <c:v>38331</c:v>
                </c:pt>
                <c:pt idx="258">
                  <c:v>38338</c:v>
                </c:pt>
                <c:pt idx="259">
                  <c:v>38345</c:v>
                </c:pt>
                <c:pt idx="260">
                  <c:v>38352</c:v>
                </c:pt>
                <c:pt idx="261">
                  <c:v>38359</c:v>
                </c:pt>
                <c:pt idx="262">
                  <c:v>38366</c:v>
                </c:pt>
                <c:pt idx="263">
                  <c:v>38373</c:v>
                </c:pt>
                <c:pt idx="264">
                  <c:v>38380</c:v>
                </c:pt>
                <c:pt idx="265">
                  <c:v>38387</c:v>
                </c:pt>
                <c:pt idx="266">
                  <c:v>38394</c:v>
                </c:pt>
                <c:pt idx="267">
                  <c:v>38401</c:v>
                </c:pt>
                <c:pt idx="268">
                  <c:v>38408</c:v>
                </c:pt>
                <c:pt idx="269">
                  <c:v>38415</c:v>
                </c:pt>
                <c:pt idx="270">
                  <c:v>38422</c:v>
                </c:pt>
                <c:pt idx="271">
                  <c:v>38429</c:v>
                </c:pt>
                <c:pt idx="272">
                  <c:v>38436</c:v>
                </c:pt>
                <c:pt idx="273">
                  <c:v>38443</c:v>
                </c:pt>
                <c:pt idx="274">
                  <c:v>38450</c:v>
                </c:pt>
                <c:pt idx="275">
                  <c:v>38457</c:v>
                </c:pt>
                <c:pt idx="276">
                  <c:v>38464</c:v>
                </c:pt>
                <c:pt idx="277">
                  <c:v>38471</c:v>
                </c:pt>
                <c:pt idx="278">
                  <c:v>38478</c:v>
                </c:pt>
                <c:pt idx="279">
                  <c:v>38485</c:v>
                </c:pt>
                <c:pt idx="280">
                  <c:v>38492</c:v>
                </c:pt>
                <c:pt idx="281">
                  <c:v>38499</c:v>
                </c:pt>
                <c:pt idx="282">
                  <c:v>38506</c:v>
                </c:pt>
                <c:pt idx="283">
                  <c:v>38513</c:v>
                </c:pt>
                <c:pt idx="284">
                  <c:v>38520</c:v>
                </c:pt>
                <c:pt idx="285">
                  <c:v>38527</c:v>
                </c:pt>
                <c:pt idx="286">
                  <c:v>38534</c:v>
                </c:pt>
                <c:pt idx="287">
                  <c:v>38541</c:v>
                </c:pt>
                <c:pt idx="288">
                  <c:v>38548</c:v>
                </c:pt>
                <c:pt idx="289">
                  <c:v>38555</c:v>
                </c:pt>
                <c:pt idx="290">
                  <c:v>38562</c:v>
                </c:pt>
                <c:pt idx="291">
                  <c:v>38569</c:v>
                </c:pt>
                <c:pt idx="292">
                  <c:v>38576</c:v>
                </c:pt>
                <c:pt idx="293">
                  <c:v>38583</c:v>
                </c:pt>
                <c:pt idx="294">
                  <c:v>38590</c:v>
                </c:pt>
                <c:pt idx="295">
                  <c:v>38597</c:v>
                </c:pt>
                <c:pt idx="296">
                  <c:v>38604</c:v>
                </c:pt>
                <c:pt idx="297">
                  <c:v>38611</c:v>
                </c:pt>
                <c:pt idx="298">
                  <c:v>38618</c:v>
                </c:pt>
                <c:pt idx="299">
                  <c:v>38625</c:v>
                </c:pt>
                <c:pt idx="300">
                  <c:v>38632</c:v>
                </c:pt>
                <c:pt idx="301">
                  <c:v>38639</c:v>
                </c:pt>
                <c:pt idx="302">
                  <c:v>38646</c:v>
                </c:pt>
                <c:pt idx="303">
                  <c:v>38653</c:v>
                </c:pt>
                <c:pt idx="304">
                  <c:v>38660</c:v>
                </c:pt>
                <c:pt idx="305">
                  <c:v>38667</c:v>
                </c:pt>
                <c:pt idx="306">
                  <c:v>38674</c:v>
                </c:pt>
                <c:pt idx="307">
                  <c:v>38681</c:v>
                </c:pt>
                <c:pt idx="308">
                  <c:v>38688</c:v>
                </c:pt>
                <c:pt idx="309">
                  <c:v>38695</c:v>
                </c:pt>
                <c:pt idx="310">
                  <c:v>38702</c:v>
                </c:pt>
                <c:pt idx="311">
                  <c:v>38709</c:v>
                </c:pt>
                <c:pt idx="312">
                  <c:v>38716</c:v>
                </c:pt>
                <c:pt idx="313">
                  <c:v>38723</c:v>
                </c:pt>
                <c:pt idx="314">
                  <c:v>38730</c:v>
                </c:pt>
                <c:pt idx="315">
                  <c:v>38737</c:v>
                </c:pt>
                <c:pt idx="316">
                  <c:v>38744</c:v>
                </c:pt>
                <c:pt idx="317">
                  <c:v>38751</c:v>
                </c:pt>
                <c:pt idx="318">
                  <c:v>38758</c:v>
                </c:pt>
                <c:pt idx="319">
                  <c:v>38765</c:v>
                </c:pt>
                <c:pt idx="320">
                  <c:v>38772</c:v>
                </c:pt>
                <c:pt idx="321">
                  <c:v>38779</c:v>
                </c:pt>
                <c:pt idx="322">
                  <c:v>38786</c:v>
                </c:pt>
                <c:pt idx="323">
                  <c:v>38793</c:v>
                </c:pt>
                <c:pt idx="324">
                  <c:v>38800</c:v>
                </c:pt>
                <c:pt idx="325">
                  <c:v>38807</c:v>
                </c:pt>
                <c:pt idx="326">
                  <c:v>38814</c:v>
                </c:pt>
                <c:pt idx="327">
                  <c:v>38821</c:v>
                </c:pt>
                <c:pt idx="328">
                  <c:v>38828</c:v>
                </c:pt>
                <c:pt idx="329">
                  <c:v>38835</c:v>
                </c:pt>
                <c:pt idx="330">
                  <c:v>38842</c:v>
                </c:pt>
                <c:pt idx="331">
                  <c:v>38849</c:v>
                </c:pt>
                <c:pt idx="332">
                  <c:v>38856</c:v>
                </c:pt>
                <c:pt idx="333">
                  <c:v>38863</c:v>
                </c:pt>
                <c:pt idx="334">
                  <c:v>38870</c:v>
                </c:pt>
                <c:pt idx="335">
                  <c:v>38877</c:v>
                </c:pt>
                <c:pt idx="336">
                  <c:v>38884</c:v>
                </c:pt>
                <c:pt idx="337">
                  <c:v>38891</c:v>
                </c:pt>
                <c:pt idx="338">
                  <c:v>38898</c:v>
                </c:pt>
                <c:pt idx="339">
                  <c:v>38905</c:v>
                </c:pt>
                <c:pt idx="340">
                  <c:v>38912</c:v>
                </c:pt>
                <c:pt idx="341">
                  <c:v>38919</c:v>
                </c:pt>
                <c:pt idx="342">
                  <c:v>38926</c:v>
                </c:pt>
                <c:pt idx="343">
                  <c:v>38933</c:v>
                </c:pt>
                <c:pt idx="344">
                  <c:v>38940</c:v>
                </c:pt>
                <c:pt idx="345">
                  <c:v>38947</c:v>
                </c:pt>
                <c:pt idx="346">
                  <c:v>38954</c:v>
                </c:pt>
                <c:pt idx="347">
                  <c:v>38961</c:v>
                </c:pt>
                <c:pt idx="348">
                  <c:v>38968</c:v>
                </c:pt>
                <c:pt idx="349">
                  <c:v>38975</c:v>
                </c:pt>
                <c:pt idx="350">
                  <c:v>38982</c:v>
                </c:pt>
                <c:pt idx="351">
                  <c:v>38989</c:v>
                </c:pt>
                <c:pt idx="352">
                  <c:v>38996</c:v>
                </c:pt>
                <c:pt idx="353">
                  <c:v>39003</c:v>
                </c:pt>
                <c:pt idx="354">
                  <c:v>39010</c:v>
                </c:pt>
                <c:pt idx="355">
                  <c:v>39017</c:v>
                </c:pt>
                <c:pt idx="356">
                  <c:v>39024</c:v>
                </c:pt>
                <c:pt idx="357">
                  <c:v>39031</c:v>
                </c:pt>
                <c:pt idx="358">
                  <c:v>39038</c:v>
                </c:pt>
                <c:pt idx="359">
                  <c:v>39045</c:v>
                </c:pt>
                <c:pt idx="360">
                  <c:v>39052</c:v>
                </c:pt>
                <c:pt idx="361">
                  <c:v>39059</c:v>
                </c:pt>
                <c:pt idx="362">
                  <c:v>39066</c:v>
                </c:pt>
                <c:pt idx="363">
                  <c:v>39073</c:v>
                </c:pt>
                <c:pt idx="364">
                  <c:v>39080</c:v>
                </c:pt>
                <c:pt idx="365">
                  <c:v>39087</c:v>
                </c:pt>
                <c:pt idx="366">
                  <c:v>39094</c:v>
                </c:pt>
                <c:pt idx="367">
                  <c:v>39101</c:v>
                </c:pt>
                <c:pt idx="368">
                  <c:v>39108</c:v>
                </c:pt>
                <c:pt idx="369">
                  <c:v>39115</c:v>
                </c:pt>
                <c:pt idx="370">
                  <c:v>39122</c:v>
                </c:pt>
                <c:pt idx="371">
                  <c:v>39129</c:v>
                </c:pt>
                <c:pt idx="372">
                  <c:v>39136</c:v>
                </c:pt>
                <c:pt idx="373">
                  <c:v>39143</c:v>
                </c:pt>
                <c:pt idx="374">
                  <c:v>39150</c:v>
                </c:pt>
                <c:pt idx="375">
                  <c:v>39157</c:v>
                </c:pt>
                <c:pt idx="376">
                  <c:v>39164</c:v>
                </c:pt>
                <c:pt idx="377">
                  <c:v>39171</c:v>
                </c:pt>
                <c:pt idx="378">
                  <c:v>39178</c:v>
                </c:pt>
                <c:pt idx="379">
                  <c:v>39185</c:v>
                </c:pt>
                <c:pt idx="380">
                  <c:v>39192</c:v>
                </c:pt>
                <c:pt idx="381">
                  <c:v>39199</c:v>
                </c:pt>
                <c:pt idx="382">
                  <c:v>39206</c:v>
                </c:pt>
                <c:pt idx="383">
                  <c:v>39213</c:v>
                </c:pt>
                <c:pt idx="384">
                  <c:v>39220</c:v>
                </c:pt>
                <c:pt idx="385">
                  <c:v>39227</c:v>
                </c:pt>
                <c:pt idx="386">
                  <c:v>39234</c:v>
                </c:pt>
                <c:pt idx="387">
                  <c:v>39241</c:v>
                </c:pt>
                <c:pt idx="388">
                  <c:v>39248</c:v>
                </c:pt>
                <c:pt idx="389">
                  <c:v>39255</c:v>
                </c:pt>
                <c:pt idx="390">
                  <c:v>39262</c:v>
                </c:pt>
                <c:pt idx="391">
                  <c:v>39269</c:v>
                </c:pt>
                <c:pt idx="392">
                  <c:v>39276</c:v>
                </c:pt>
                <c:pt idx="393">
                  <c:v>39283</c:v>
                </c:pt>
                <c:pt idx="394">
                  <c:v>39290</c:v>
                </c:pt>
                <c:pt idx="395">
                  <c:v>39297</c:v>
                </c:pt>
                <c:pt idx="396">
                  <c:v>39304</c:v>
                </c:pt>
                <c:pt idx="397">
                  <c:v>39311</c:v>
                </c:pt>
                <c:pt idx="398">
                  <c:v>39318</c:v>
                </c:pt>
                <c:pt idx="399">
                  <c:v>39325</c:v>
                </c:pt>
                <c:pt idx="400">
                  <c:v>39332</c:v>
                </c:pt>
                <c:pt idx="401">
                  <c:v>39339</c:v>
                </c:pt>
                <c:pt idx="402">
                  <c:v>39346</c:v>
                </c:pt>
                <c:pt idx="403">
                  <c:v>39353</c:v>
                </c:pt>
                <c:pt idx="404">
                  <c:v>39360</c:v>
                </c:pt>
                <c:pt idx="405">
                  <c:v>39367</c:v>
                </c:pt>
                <c:pt idx="406">
                  <c:v>39374</c:v>
                </c:pt>
                <c:pt idx="407">
                  <c:v>39381</c:v>
                </c:pt>
                <c:pt idx="408">
                  <c:v>39388</c:v>
                </c:pt>
                <c:pt idx="409">
                  <c:v>39395</c:v>
                </c:pt>
                <c:pt idx="410">
                  <c:v>39402</c:v>
                </c:pt>
                <c:pt idx="411">
                  <c:v>39409</c:v>
                </c:pt>
                <c:pt idx="412">
                  <c:v>39416</c:v>
                </c:pt>
                <c:pt idx="413">
                  <c:v>39423</c:v>
                </c:pt>
                <c:pt idx="414">
                  <c:v>39430</c:v>
                </c:pt>
                <c:pt idx="415">
                  <c:v>39437</c:v>
                </c:pt>
                <c:pt idx="416">
                  <c:v>39444</c:v>
                </c:pt>
                <c:pt idx="417">
                  <c:v>39451</c:v>
                </c:pt>
                <c:pt idx="418">
                  <c:v>39458</c:v>
                </c:pt>
                <c:pt idx="419">
                  <c:v>39465</c:v>
                </c:pt>
                <c:pt idx="420">
                  <c:v>39472</c:v>
                </c:pt>
                <c:pt idx="421">
                  <c:v>39479</c:v>
                </c:pt>
                <c:pt idx="422">
                  <c:v>39486</c:v>
                </c:pt>
                <c:pt idx="423">
                  <c:v>39493</c:v>
                </c:pt>
                <c:pt idx="424">
                  <c:v>39500</c:v>
                </c:pt>
                <c:pt idx="425">
                  <c:v>39507</c:v>
                </c:pt>
                <c:pt idx="426">
                  <c:v>39514</c:v>
                </c:pt>
                <c:pt idx="427">
                  <c:v>39521</c:v>
                </c:pt>
                <c:pt idx="428">
                  <c:v>39528</c:v>
                </c:pt>
                <c:pt idx="429">
                  <c:v>39535</c:v>
                </c:pt>
                <c:pt idx="430">
                  <c:v>39542</c:v>
                </c:pt>
                <c:pt idx="431">
                  <c:v>39549</c:v>
                </c:pt>
                <c:pt idx="432">
                  <c:v>39556</c:v>
                </c:pt>
                <c:pt idx="433">
                  <c:v>39563</c:v>
                </c:pt>
                <c:pt idx="434">
                  <c:v>39570</c:v>
                </c:pt>
                <c:pt idx="435">
                  <c:v>39577</c:v>
                </c:pt>
                <c:pt idx="436">
                  <c:v>39584</c:v>
                </c:pt>
                <c:pt idx="437">
                  <c:v>39591</c:v>
                </c:pt>
                <c:pt idx="438">
                  <c:v>39598</c:v>
                </c:pt>
                <c:pt idx="439">
                  <c:v>39605</c:v>
                </c:pt>
                <c:pt idx="440">
                  <c:v>39612</c:v>
                </c:pt>
                <c:pt idx="441">
                  <c:v>39619</c:v>
                </c:pt>
                <c:pt idx="442">
                  <c:v>39626</c:v>
                </c:pt>
                <c:pt idx="443">
                  <c:v>39633</c:v>
                </c:pt>
                <c:pt idx="444">
                  <c:v>39640</c:v>
                </c:pt>
                <c:pt idx="445">
                  <c:v>39647</c:v>
                </c:pt>
                <c:pt idx="446">
                  <c:v>39654</c:v>
                </c:pt>
                <c:pt idx="447">
                  <c:v>39661</c:v>
                </c:pt>
                <c:pt idx="448">
                  <c:v>39668</c:v>
                </c:pt>
                <c:pt idx="449">
                  <c:v>39675</c:v>
                </c:pt>
                <c:pt idx="450">
                  <c:v>39682</c:v>
                </c:pt>
                <c:pt idx="451">
                  <c:v>39689</c:v>
                </c:pt>
                <c:pt idx="452">
                  <c:v>39696</c:v>
                </c:pt>
                <c:pt idx="453">
                  <c:v>39703</c:v>
                </c:pt>
                <c:pt idx="454">
                  <c:v>39710</c:v>
                </c:pt>
                <c:pt idx="455">
                  <c:v>39717</c:v>
                </c:pt>
                <c:pt idx="456">
                  <c:v>39724</c:v>
                </c:pt>
                <c:pt idx="457">
                  <c:v>39731</c:v>
                </c:pt>
                <c:pt idx="458">
                  <c:v>39738</c:v>
                </c:pt>
                <c:pt idx="459">
                  <c:v>39745</c:v>
                </c:pt>
                <c:pt idx="460">
                  <c:v>39752</c:v>
                </c:pt>
                <c:pt idx="461">
                  <c:v>39759</c:v>
                </c:pt>
                <c:pt idx="462">
                  <c:v>39766</c:v>
                </c:pt>
                <c:pt idx="463">
                  <c:v>39773</c:v>
                </c:pt>
                <c:pt idx="464">
                  <c:v>39780</c:v>
                </c:pt>
                <c:pt idx="465">
                  <c:v>39787</c:v>
                </c:pt>
                <c:pt idx="466">
                  <c:v>39794</c:v>
                </c:pt>
                <c:pt idx="467">
                  <c:v>39801</c:v>
                </c:pt>
                <c:pt idx="468">
                  <c:v>39808</c:v>
                </c:pt>
                <c:pt idx="469">
                  <c:v>39815</c:v>
                </c:pt>
                <c:pt idx="470">
                  <c:v>39822</c:v>
                </c:pt>
                <c:pt idx="471">
                  <c:v>39829</c:v>
                </c:pt>
                <c:pt idx="472">
                  <c:v>39836</c:v>
                </c:pt>
                <c:pt idx="473">
                  <c:v>39843</c:v>
                </c:pt>
                <c:pt idx="474">
                  <c:v>39850</c:v>
                </c:pt>
                <c:pt idx="475">
                  <c:v>39857</c:v>
                </c:pt>
                <c:pt idx="476">
                  <c:v>39864</c:v>
                </c:pt>
                <c:pt idx="477">
                  <c:v>39871</c:v>
                </c:pt>
                <c:pt idx="478">
                  <c:v>39878</c:v>
                </c:pt>
                <c:pt idx="479">
                  <c:v>39885</c:v>
                </c:pt>
                <c:pt idx="480">
                  <c:v>39892</c:v>
                </c:pt>
                <c:pt idx="481">
                  <c:v>39899</c:v>
                </c:pt>
                <c:pt idx="482">
                  <c:v>39906</c:v>
                </c:pt>
                <c:pt idx="483">
                  <c:v>39913</c:v>
                </c:pt>
                <c:pt idx="484">
                  <c:v>39920</c:v>
                </c:pt>
                <c:pt idx="485">
                  <c:v>39927</c:v>
                </c:pt>
                <c:pt idx="486">
                  <c:v>39934</c:v>
                </c:pt>
                <c:pt idx="487">
                  <c:v>39941</c:v>
                </c:pt>
                <c:pt idx="488">
                  <c:v>39948</c:v>
                </c:pt>
                <c:pt idx="489">
                  <c:v>39955</c:v>
                </c:pt>
                <c:pt idx="490">
                  <c:v>39962</c:v>
                </c:pt>
                <c:pt idx="491">
                  <c:v>39969</c:v>
                </c:pt>
                <c:pt idx="492">
                  <c:v>39976</c:v>
                </c:pt>
                <c:pt idx="493">
                  <c:v>39983</c:v>
                </c:pt>
                <c:pt idx="494">
                  <c:v>39990</c:v>
                </c:pt>
                <c:pt idx="495">
                  <c:v>39997</c:v>
                </c:pt>
                <c:pt idx="496">
                  <c:v>40004</c:v>
                </c:pt>
                <c:pt idx="497">
                  <c:v>40011</c:v>
                </c:pt>
                <c:pt idx="498">
                  <c:v>40018</c:v>
                </c:pt>
                <c:pt idx="499">
                  <c:v>40025</c:v>
                </c:pt>
                <c:pt idx="500">
                  <c:v>40032</c:v>
                </c:pt>
                <c:pt idx="501">
                  <c:v>40039</c:v>
                </c:pt>
                <c:pt idx="502">
                  <c:v>40046</c:v>
                </c:pt>
                <c:pt idx="503">
                  <c:v>40053</c:v>
                </c:pt>
                <c:pt idx="504">
                  <c:v>40060</c:v>
                </c:pt>
                <c:pt idx="505">
                  <c:v>40067</c:v>
                </c:pt>
                <c:pt idx="506">
                  <c:v>40074</c:v>
                </c:pt>
                <c:pt idx="507">
                  <c:v>40081</c:v>
                </c:pt>
                <c:pt idx="508">
                  <c:v>40088</c:v>
                </c:pt>
                <c:pt idx="509">
                  <c:v>40095</c:v>
                </c:pt>
                <c:pt idx="510">
                  <c:v>40102</c:v>
                </c:pt>
                <c:pt idx="511">
                  <c:v>40109</c:v>
                </c:pt>
                <c:pt idx="512">
                  <c:v>40116</c:v>
                </c:pt>
                <c:pt idx="513">
                  <c:v>40123</c:v>
                </c:pt>
                <c:pt idx="514">
                  <c:v>40130</c:v>
                </c:pt>
                <c:pt idx="515">
                  <c:v>40137</c:v>
                </c:pt>
                <c:pt idx="516">
                  <c:v>40144</c:v>
                </c:pt>
                <c:pt idx="517">
                  <c:v>40151</c:v>
                </c:pt>
                <c:pt idx="518">
                  <c:v>40158</c:v>
                </c:pt>
                <c:pt idx="519">
                  <c:v>40165</c:v>
                </c:pt>
                <c:pt idx="520">
                  <c:v>40172</c:v>
                </c:pt>
                <c:pt idx="521">
                  <c:v>40179</c:v>
                </c:pt>
                <c:pt idx="522">
                  <c:v>40186</c:v>
                </c:pt>
                <c:pt idx="523">
                  <c:v>40193</c:v>
                </c:pt>
                <c:pt idx="524">
                  <c:v>40200</c:v>
                </c:pt>
                <c:pt idx="525">
                  <c:v>40207</c:v>
                </c:pt>
                <c:pt idx="526">
                  <c:v>40214</c:v>
                </c:pt>
                <c:pt idx="527">
                  <c:v>40221</c:v>
                </c:pt>
                <c:pt idx="528">
                  <c:v>40228</c:v>
                </c:pt>
                <c:pt idx="529">
                  <c:v>40235</c:v>
                </c:pt>
                <c:pt idx="530">
                  <c:v>40242</c:v>
                </c:pt>
                <c:pt idx="531">
                  <c:v>40249</c:v>
                </c:pt>
                <c:pt idx="532">
                  <c:v>40256</c:v>
                </c:pt>
                <c:pt idx="533">
                  <c:v>40263</c:v>
                </c:pt>
                <c:pt idx="534">
                  <c:v>40270</c:v>
                </c:pt>
                <c:pt idx="535">
                  <c:v>40277</c:v>
                </c:pt>
                <c:pt idx="536">
                  <c:v>40284</c:v>
                </c:pt>
                <c:pt idx="537">
                  <c:v>40291</c:v>
                </c:pt>
                <c:pt idx="538">
                  <c:v>40298</c:v>
                </c:pt>
                <c:pt idx="539">
                  <c:v>40305</c:v>
                </c:pt>
                <c:pt idx="540">
                  <c:v>40312</c:v>
                </c:pt>
                <c:pt idx="541">
                  <c:v>40319</c:v>
                </c:pt>
                <c:pt idx="542">
                  <c:v>40326</c:v>
                </c:pt>
                <c:pt idx="543">
                  <c:v>40333</c:v>
                </c:pt>
                <c:pt idx="544">
                  <c:v>40340</c:v>
                </c:pt>
                <c:pt idx="545">
                  <c:v>40347</c:v>
                </c:pt>
                <c:pt idx="546">
                  <c:v>40354</c:v>
                </c:pt>
                <c:pt idx="547">
                  <c:v>40361</c:v>
                </c:pt>
                <c:pt idx="548">
                  <c:v>40368</c:v>
                </c:pt>
                <c:pt idx="549">
                  <c:v>40375</c:v>
                </c:pt>
                <c:pt idx="550">
                  <c:v>40382</c:v>
                </c:pt>
                <c:pt idx="551">
                  <c:v>40389</c:v>
                </c:pt>
                <c:pt idx="552">
                  <c:v>40396</c:v>
                </c:pt>
                <c:pt idx="553">
                  <c:v>40403</c:v>
                </c:pt>
                <c:pt idx="554">
                  <c:v>40410</c:v>
                </c:pt>
                <c:pt idx="555">
                  <c:v>40417</c:v>
                </c:pt>
                <c:pt idx="556">
                  <c:v>40424</c:v>
                </c:pt>
                <c:pt idx="557">
                  <c:v>40431</c:v>
                </c:pt>
                <c:pt idx="558">
                  <c:v>40438</c:v>
                </c:pt>
                <c:pt idx="559">
                  <c:v>40445</c:v>
                </c:pt>
                <c:pt idx="560">
                  <c:v>40452</c:v>
                </c:pt>
                <c:pt idx="561">
                  <c:v>40459</c:v>
                </c:pt>
                <c:pt idx="562">
                  <c:v>40466</c:v>
                </c:pt>
                <c:pt idx="563">
                  <c:v>40473</c:v>
                </c:pt>
                <c:pt idx="564">
                  <c:v>40480</c:v>
                </c:pt>
                <c:pt idx="565">
                  <c:v>40487</c:v>
                </c:pt>
                <c:pt idx="566">
                  <c:v>40494</c:v>
                </c:pt>
                <c:pt idx="567">
                  <c:v>40501</c:v>
                </c:pt>
                <c:pt idx="568">
                  <c:v>40508</c:v>
                </c:pt>
                <c:pt idx="569">
                  <c:v>40515</c:v>
                </c:pt>
                <c:pt idx="570">
                  <c:v>40522</c:v>
                </c:pt>
                <c:pt idx="571">
                  <c:v>40529</c:v>
                </c:pt>
                <c:pt idx="572">
                  <c:v>40536</c:v>
                </c:pt>
                <c:pt idx="573">
                  <c:v>40543</c:v>
                </c:pt>
                <c:pt idx="574">
                  <c:v>40550</c:v>
                </c:pt>
                <c:pt idx="575">
                  <c:v>40557</c:v>
                </c:pt>
                <c:pt idx="576">
                  <c:v>40564</c:v>
                </c:pt>
                <c:pt idx="577">
                  <c:v>40571</c:v>
                </c:pt>
                <c:pt idx="578">
                  <c:v>40578</c:v>
                </c:pt>
                <c:pt idx="579">
                  <c:v>40585</c:v>
                </c:pt>
                <c:pt idx="580">
                  <c:v>40592</c:v>
                </c:pt>
                <c:pt idx="581">
                  <c:v>40599</c:v>
                </c:pt>
                <c:pt idx="582">
                  <c:v>40606</c:v>
                </c:pt>
                <c:pt idx="583">
                  <c:v>40613</c:v>
                </c:pt>
                <c:pt idx="584">
                  <c:v>40620</c:v>
                </c:pt>
                <c:pt idx="585">
                  <c:v>40627</c:v>
                </c:pt>
                <c:pt idx="586">
                  <c:v>40634</c:v>
                </c:pt>
                <c:pt idx="587">
                  <c:v>40641</c:v>
                </c:pt>
                <c:pt idx="588">
                  <c:v>40648</c:v>
                </c:pt>
                <c:pt idx="589">
                  <c:v>40655</c:v>
                </c:pt>
                <c:pt idx="590">
                  <c:v>40662</c:v>
                </c:pt>
                <c:pt idx="591">
                  <c:v>40669</c:v>
                </c:pt>
                <c:pt idx="592">
                  <c:v>40676</c:v>
                </c:pt>
                <c:pt idx="593">
                  <c:v>40683</c:v>
                </c:pt>
                <c:pt idx="594">
                  <c:v>40690</c:v>
                </c:pt>
                <c:pt idx="595">
                  <c:v>40697</c:v>
                </c:pt>
                <c:pt idx="596">
                  <c:v>40704</c:v>
                </c:pt>
                <c:pt idx="597">
                  <c:v>40711</c:v>
                </c:pt>
                <c:pt idx="598">
                  <c:v>40718</c:v>
                </c:pt>
                <c:pt idx="599">
                  <c:v>40725</c:v>
                </c:pt>
                <c:pt idx="600">
                  <c:v>40732</c:v>
                </c:pt>
                <c:pt idx="601">
                  <c:v>40739</c:v>
                </c:pt>
                <c:pt idx="602">
                  <c:v>40746</c:v>
                </c:pt>
                <c:pt idx="603">
                  <c:v>40753</c:v>
                </c:pt>
                <c:pt idx="604">
                  <c:v>40760</c:v>
                </c:pt>
                <c:pt idx="605">
                  <c:v>40767</c:v>
                </c:pt>
                <c:pt idx="606">
                  <c:v>40774</c:v>
                </c:pt>
                <c:pt idx="607">
                  <c:v>40781</c:v>
                </c:pt>
                <c:pt idx="608">
                  <c:v>40788</c:v>
                </c:pt>
                <c:pt idx="609">
                  <c:v>40795</c:v>
                </c:pt>
                <c:pt idx="610">
                  <c:v>40802</c:v>
                </c:pt>
                <c:pt idx="611">
                  <c:v>40809</c:v>
                </c:pt>
                <c:pt idx="612">
                  <c:v>40816</c:v>
                </c:pt>
                <c:pt idx="613">
                  <c:v>40823</c:v>
                </c:pt>
                <c:pt idx="614">
                  <c:v>40830</c:v>
                </c:pt>
                <c:pt idx="615">
                  <c:v>40837</c:v>
                </c:pt>
                <c:pt idx="616">
                  <c:v>40844</c:v>
                </c:pt>
                <c:pt idx="617">
                  <c:v>40851</c:v>
                </c:pt>
                <c:pt idx="618">
                  <c:v>40858</c:v>
                </c:pt>
                <c:pt idx="619">
                  <c:v>40865</c:v>
                </c:pt>
                <c:pt idx="620">
                  <c:v>40872</c:v>
                </c:pt>
                <c:pt idx="621">
                  <c:v>40879</c:v>
                </c:pt>
                <c:pt idx="622">
                  <c:v>40886</c:v>
                </c:pt>
                <c:pt idx="623">
                  <c:v>40893</c:v>
                </c:pt>
                <c:pt idx="624">
                  <c:v>40900</c:v>
                </c:pt>
                <c:pt idx="625">
                  <c:v>40907</c:v>
                </c:pt>
                <c:pt idx="626">
                  <c:v>40914</c:v>
                </c:pt>
                <c:pt idx="627">
                  <c:v>40921</c:v>
                </c:pt>
                <c:pt idx="628">
                  <c:v>40928</c:v>
                </c:pt>
                <c:pt idx="629">
                  <c:v>40935</c:v>
                </c:pt>
                <c:pt idx="630">
                  <c:v>40942</c:v>
                </c:pt>
                <c:pt idx="631">
                  <c:v>40949</c:v>
                </c:pt>
                <c:pt idx="632">
                  <c:v>40956</c:v>
                </c:pt>
                <c:pt idx="633">
                  <c:v>40963</c:v>
                </c:pt>
                <c:pt idx="634">
                  <c:v>40970</c:v>
                </c:pt>
                <c:pt idx="635">
                  <c:v>40977</c:v>
                </c:pt>
                <c:pt idx="636">
                  <c:v>40984</c:v>
                </c:pt>
                <c:pt idx="637">
                  <c:v>40991</c:v>
                </c:pt>
                <c:pt idx="638">
                  <c:v>40998</c:v>
                </c:pt>
                <c:pt idx="639">
                  <c:v>41005</c:v>
                </c:pt>
                <c:pt idx="640">
                  <c:v>41012</c:v>
                </c:pt>
                <c:pt idx="641">
                  <c:v>41019</c:v>
                </c:pt>
                <c:pt idx="642">
                  <c:v>41026</c:v>
                </c:pt>
                <c:pt idx="643">
                  <c:v>41033</c:v>
                </c:pt>
                <c:pt idx="644">
                  <c:v>41040</c:v>
                </c:pt>
                <c:pt idx="645">
                  <c:v>41047</c:v>
                </c:pt>
                <c:pt idx="646">
                  <c:v>41054</c:v>
                </c:pt>
                <c:pt idx="647">
                  <c:v>41061</c:v>
                </c:pt>
                <c:pt idx="648">
                  <c:v>41068</c:v>
                </c:pt>
                <c:pt idx="649">
                  <c:v>41075</c:v>
                </c:pt>
                <c:pt idx="650">
                  <c:v>41082</c:v>
                </c:pt>
                <c:pt idx="651">
                  <c:v>41089</c:v>
                </c:pt>
                <c:pt idx="652">
                  <c:v>41096</c:v>
                </c:pt>
                <c:pt idx="653">
                  <c:v>41103</c:v>
                </c:pt>
                <c:pt idx="654">
                  <c:v>41110</c:v>
                </c:pt>
                <c:pt idx="655">
                  <c:v>41117</c:v>
                </c:pt>
                <c:pt idx="656">
                  <c:v>41124</c:v>
                </c:pt>
                <c:pt idx="657">
                  <c:v>41131</c:v>
                </c:pt>
                <c:pt idx="658">
                  <c:v>41138</c:v>
                </c:pt>
                <c:pt idx="659">
                  <c:v>41145</c:v>
                </c:pt>
                <c:pt idx="660">
                  <c:v>41152</c:v>
                </c:pt>
                <c:pt idx="661">
                  <c:v>41159</c:v>
                </c:pt>
                <c:pt idx="662">
                  <c:v>41166</c:v>
                </c:pt>
                <c:pt idx="663">
                  <c:v>41173</c:v>
                </c:pt>
                <c:pt idx="664">
                  <c:v>41180</c:v>
                </c:pt>
                <c:pt idx="665">
                  <c:v>41187</c:v>
                </c:pt>
                <c:pt idx="666">
                  <c:v>41194</c:v>
                </c:pt>
                <c:pt idx="667">
                  <c:v>41201</c:v>
                </c:pt>
                <c:pt idx="668">
                  <c:v>41208</c:v>
                </c:pt>
                <c:pt idx="669">
                  <c:v>41215</c:v>
                </c:pt>
                <c:pt idx="670">
                  <c:v>41222</c:v>
                </c:pt>
                <c:pt idx="671">
                  <c:v>41229</c:v>
                </c:pt>
                <c:pt idx="672">
                  <c:v>41236</c:v>
                </c:pt>
                <c:pt idx="673">
                  <c:v>41243</c:v>
                </c:pt>
                <c:pt idx="674">
                  <c:v>41250</c:v>
                </c:pt>
                <c:pt idx="675">
                  <c:v>41257</c:v>
                </c:pt>
                <c:pt idx="676">
                  <c:v>41264</c:v>
                </c:pt>
                <c:pt idx="677">
                  <c:v>41271</c:v>
                </c:pt>
                <c:pt idx="678">
                  <c:v>41278</c:v>
                </c:pt>
                <c:pt idx="679">
                  <c:v>41285</c:v>
                </c:pt>
                <c:pt idx="680">
                  <c:v>41292</c:v>
                </c:pt>
                <c:pt idx="681">
                  <c:v>41299</c:v>
                </c:pt>
                <c:pt idx="682">
                  <c:v>41306</c:v>
                </c:pt>
                <c:pt idx="683">
                  <c:v>41313</c:v>
                </c:pt>
                <c:pt idx="684">
                  <c:v>41320</c:v>
                </c:pt>
                <c:pt idx="685">
                  <c:v>41327</c:v>
                </c:pt>
                <c:pt idx="686">
                  <c:v>41334</c:v>
                </c:pt>
                <c:pt idx="687">
                  <c:v>41341</c:v>
                </c:pt>
                <c:pt idx="688">
                  <c:v>41348</c:v>
                </c:pt>
                <c:pt idx="689">
                  <c:v>41355</c:v>
                </c:pt>
                <c:pt idx="690">
                  <c:v>41362</c:v>
                </c:pt>
                <c:pt idx="691">
                  <c:v>41369</c:v>
                </c:pt>
                <c:pt idx="692">
                  <c:v>41376</c:v>
                </c:pt>
                <c:pt idx="693">
                  <c:v>41383</c:v>
                </c:pt>
                <c:pt idx="694">
                  <c:v>41390</c:v>
                </c:pt>
                <c:pt idx="695">
                  <c:v>41397</c:v>
                </c:pt>
                <c:pt idx="696">
                  <c:v>41404</c:v>
                </c:pt>
                <c:pt idx="697">
                  <c:v>41411</c:v>
                </c:pt>
                <c:pt idx="698">
                  <c:v>41418</c:v>
                </c:pt>
                <c:pt idx="699">
                  <c:v>41425</c:v>
                </c:pt>
                <c:pt idx="700">
                  <c:v>41432</c:v>
                </c:pt>
                <c:pt idx="701">
                  <c:v>41439</c:v>
                </c:pt>
                <c:pt idx="702">
                  <c:v>41446</c:v>
                </c:pt>
                <c:pt idx="703">
                  <c:v>41453</c:v>
                </c:pt>
                <c:pt idx="704">
                  <c:v>41460</c:v>
                </c:pt>
                <c:pt idx="705">
                  <c:v>41467</c:v>
                </c:pt>
                <c:pt idx="706">
                  <c:v>41474</c:v>
                </c:pt>
                <c:pt idx="707">
                  <c:v>41481</c:v>
                </c:pt>
                <c:pt idx="708">
                  <c:v>41488</c:v>
                </c:pt>
                <c:pt idx="709">
                  <c:v>41495</c:v>
                </c:pt>
                <c:pt idx="710">
                  <c:v>41502</c:v>
                </c:pt>
                <c:pt idx="711">
                  <c:v>41509</c:v>
                </c:pt>
                <c:pt idx="712">
                  <c:v>41516</c:v>
                </c:pt>
                <c:pt idx="713">
                  <c:v>41523</c:v>
                </c:pt>
                <c:pt idx="714">
                  <c:v>41530</c:v>
                </c:pt>
                <c:pt idx="715">
                  <c:v>41537</c:v>
                </c:pt>
                <c:pt idx="716">
                  <c:v>41544</c:v>
                </c:pt>
                <c:pt idx="717">
                  <c:v>41551</c:v>
                </c:pt>
                <c:pt idx="718">
                  <c:v>41558</c:v>
                </c:pt>
                <c:pt idx="719">
                  <c:v>41565</c:v>
                </c:pt>
                <c:pt idx="720">
                  <c:v>41572</c:v>
                </c:pt>
                <c:pt idx="721">
                  <c:v>41579</c:v>
                </c:pt>
                <c:pt idx="722">
                  <c:v>41586</c:v>
                </c:pt>
                <c:pt idx="723">
                  <c:v>41593</c:v>
                </c:pt>
                <c:pt idx="724">
                  <c:v>41600</c:v>
                </c:pt>
                <c:pt idx="725">
                  <c:v>41607</c:v>
                </c:pt>
                <c:pt idx="726">
                  <c:v>41614</c:v>
                </c:pt>
                <c:pt idx="727">
                  <c:v>41621</c:v>
                </c:pt>
                <c:pt idx="728">
                  <c:v>41628</c:v>
                </c:pt>
                <c:pt idx="729">
                  <c:v>41635</c:v>
                </c:pt>
                <c:pt idx="730">
                  <c:v>41642</c:v>
                </c:pt>
                <c:pt idx="731">
                  <c:v>41649</c:v>
                </c:pt>
                <c:pt idx="732">
                  <c:v>41656</c:v>
                </c:pt>
                <c:pt idx="733">
                  <c:v>41663</c:v>
                </c:pt>
                <c:pt idx="734">
                  <c:v>41670</c:v>
                </c:pt>
                <c:pt idx="735">
                  <c:v>41677</c:v>
                </c:pt>
                <c:pt idx="736">
                  <c:v>41684</c:v>
                </c:pt>
                <c:pt idx="737">
                  <c:v>41691</c:v>
                </c:pt>
                <c:pt idx="738">
                  <c:v>41698</c:v>
                </c:pt>
                <c:pt idx="739">
                  <c:v>41705</c:v>
                </c:pt>
                <c:pt idx="740">
                  <c:v>41712</c:v>
                </c:pt>
                <c:pt idx="741">
                  <c:v>41719</c:v>
                </c:pt>
                <c:pt idx="742">
                  <c:v>41726</c:v>
                </c:pt>
                <c:pt idx="743">
                  <c:v>41733</c:v>
                </c:pt>
                <c:pt idx="744">
                  <c:v>41740</c:v>
                </c:pt>
                <c:pt idx="745">
                  <c:v>41747</c:v>
                </c:pt>
                <c:pt idx="746">
                  <c:v>41754</c:v>
                </c:pt>
                <c:pt idx="747">
                  <c:v>41761</c:v>
                </c:pt>
                <c:pt idx="748">
                  <c:v>41768</c:v>
                </c:pt>
                <c:pt idx="749">
                  <c:v>41775</c:v>
                </c:pt>
                <c:pt idx="750">
                  <c:v>41782</c:v>
                </c:pt>
                <c:pt idx="751">
                  <c:v>41789</c:v>
                </c:pt>
                <c:pt idx="752">
                  <c:v>41796</c:v>
                </c:pt>
                <c:pt idx="753">
                  <c:v>41803</c:v>
                </c:pt>
                <c:pt idx="754">
                  <c:v>41810</c:v>
                </c:pt>
                <c:pt idx="755">
                  <c:v>41817</c:v>
                </c:pt>
                <c:pt idx="756">
                  <c:v>41824</c:v>
                </c:pt>
                <c:pt idx="757">
                  <c:v>41831</c:v>
                </c:pt>
                <c:pt idx="758">
                  <c:v>41838</c:v>
                </c:pt>
                <c:pt idx="759">
                  <c:v>41845</c:v>
                </c:pt>
                <c:pt idx="760">
                  <c:v>41852</c:v>
                </c:pt>
                <c:pt idx="761">
                  <c:v>41859</c:v>
                </c:pt>
                <c:pt idx="762">
                  <c:v>41866</c:v>
                </c:pt>
                <c:pt idx="763">
                  <c:v>41873</c:v>
                </c:pt>
                <c:pt idx="764">
                  <c:v>41880</c:v>
                </c:pt>
                <c:pt idx="765">
                  <c:v>41887</c:v>
                </c:pt>
                <c:pt idx="766">
                  <c:v>41894</c:v>
                </c:pt>
                <c:pt idx="767">
                  <c:v>41901</c:v>
                </c:pt>
                <c:pt idx="768">
                  <c:v>41908</c:v>
                </c:pt>
                <c:pt idx="769">
                  <c:v>41915</c:v>
                </c:pt>
                <c:pt idx="770">
                  <c:v>41922</c:v>
                </c:pt>
                <c:pt idx="771">
                  <c:v>41929</c:v>
                </c:pt>
                <c:pt idx="772">
                  <c:v>41936</c:v>
                </c:pt>
                <c:pt idx="773">
                  <c:v>41943</c:v>
                </c:pt>
                <c:pt idx="774">
                  <c:v>41950</c:v>
                </c:pt>
                <c:pt idx="775">
                  <c:v>41957</c:v>
                </c:pt>
                <c:pt idx="776">
                  <c:v>41964</c:v>
                </c:pt>
                <c:pt idx="777">
                  <c:v>41971</c:v>
                </c:pt>
                <c:pt idx="778">
                  <c:v>41978</c:v>
                </c:pt>
                <c:pt idx="779">
                  <c:v>41985</c:v>
                </c:pt>
                <c:pt idx="780">
                  <c:v>41992</c:v>
                </c:pt>
                <c:pt idx="781">
                  <c:v>41999</c:v>
                </c:pt>
                <c:pt idx="782">
                  <c:v>42006</c:v>
                </c:pt>
                <c:pt idx="783">
                  <c:v>42013</c:v>
                </c:pt>
                <c:pt idx="784">
                  <c:v>42020</c:v>
                </c:pt>
                <c:pt idx="785">
                  <c:v>42027</c:v>
                </c:pt>
                <c:pt idx="786">
                  <c:v>42034</c:v>
                </c:pt>
                <c:pt idx="787">
                  <c:v>42041</c:v>
                </c:pt>
                <c:pt idx="788">
                  <c:v>42048</c:v>
                </c:pt>
                <c:pt idx="789">
                  <c:v>42055</c:v>
                </c:pt>
                <c:pt idx="790">
                  <c:v>42062</c:v>
                </c:pt>
                <c:pt idx="791">
                  <c:v>42069</c:v>
                </c:pt>
                <c:pt idx="792">
                  <c:v>42076</c:v>
                </c:pt>
                <c:pt idx="793">
                  <c:v>42083</c:v>
                </c:pt>
                <c:pt idx="794">
                  <c:v>42090</c:v>
                </c:pt>
                <c:pt idx="795">
                  <c:v>42097</c:v>
                </c:pt>
                <c:pt idx="796">
                  <c:v>42104</c:v>
                </c:pt>
                <c:pt idx="797">
                  <c:v>42111</c:v>
                </c:pt>
                <c:pt idx="798">
                  <c:v>42118</c:v>
                </c:pt>
                <c:pt idx="799">
                  <c:v>42125</c:v>
                </c:pt>
                <c:pt idx="800">
                  <c:v>42132</c:v>
                </c:pt>
                <c:pt idx="801">
                  <c:v>42139</c:v>
                </c:pt>
                <c:pt idx="802">
                  <c:v>42146</c:v>
                </c:pt>
                <c:pt idx="803">
                  <c:v>42153</c:v>
                </c:pt>
                <c:pt idx="804">
                  <c:v>42160</c:v>
                </c:pt>
                <c:pt idx="805">
                  <c:v>42167</c:v>
                </c:pt>
                <c:pt idx="806">
                  <c:v>42174</c:v>
                </c:pt>
                <c:pt idx="807">
                  <c:v>42181</c:v>
                </c:pt>
                <c:pt idx="808">
                  <c:v>42188</c:v>
                </c:pt>
                <c:pt idx="809">
                  <c:v>42195</c:v>
                </c:pt>
                <c:pt idx="810">
                  <c:v>42202</c:v>
                </c:pt>
                <c:pt idx="811">
                  <c:v>42209</c:v>
                </c:pt>
                <c:pt idx="812">
                  <c:v>42216</c:v>
                </c:pt>
                <c:pt idx="813">
                  <c:v>42223</c:v>
                </c:pt>
                <c:pt idx="814">
                  <c:v>42230</c:v>
                </c:pt>
                <c:pt idx="815">
                  <c:v>42237</c:v>
                </c:pt>
                <c:pt idx="816">
                  <c:v>42244</c:v>
                </c:pt>
                <c:pt idx="817">
                  <c:v>42251</c:v>
                </c:pt>
                <c:pt idx="818">
                  <c:v>42258</c:v>
                </c:pt>
                <c:pt idx="819">
                  <c:v>42265</c:v>
                </c:pt>
                <c:pt idx="820">
                  <c:v>42272</c:v>
                </c:pt>
                <c:pt idx="821">
                  <c:v>42279</c:v>
                </c:pt>
                <c:pt idx="822">
                  <c:v>42286</c:v>
                </c:pt>
                <c:pt idx="823">
                  <c:v>42293</c:v>
                </c:pt>
                <c:pt idx="824">
                  <c:v>42300</c:v>
                </c:pt>
                <c:pt idx="825">
                  <c:v>42307</c:v>
                </c:pt>
                <c:pt idx="826">
                  <c:v>42314</c:v>
                </c:pt>
                <c:pt idx="827">
                  <c:v>42321</c:v>
                </c:pt>
                <c:pt idx="828">
                  <c:v>42328</c:v>
                </c:pt>
                <c:pt idx="829">
                  <c:v>42335</c:v>
                </c:pt>
                <c:pt idx="830">
                  <c:v>42342</c:v>
                </c:pt>
                <c:pt idx="831">
                  <c:v>42349</c:v>
                </c:pt>
                <c:pt idx="832">
                  <c:v>42356</c:v>
                </c:pt>
                <c:pt idx="833">
                  <c:v>42363</c:v>
                </c:pt>
                <c:pt idx="834">
                  <c:v>42370</c:v>
                </c:pt>
                <c:pt idx="835">
                  <c:v>42377</c:v>
                </c:pt>
                <c:pt idx="836">
                  <c:v>42384</c:v>
                </c:pt>
                <c:pt idx="837">
                  <c:v>42391</c:v>
                </c:pt>
                <c:pt idx="838">
                  <c:v>42398</c:v>
                </c:pt>
                <c:pt idx="839">
                  <c:v>42405</c:v>
                </c:pt>
                <c:pt idx="840">
                  <c:v>42412</c:v>
                </c:pt>
                <c:pt idx="841">
                  <c:v>42419</c:v>
                </c:pt>
                <c:pt idx="842">
                  <c:v>42426</c:v>
                </c:pt>
                <c:pt idx="843">
                  <c:v>42433</c:v>
                </c:pt>
                <c:pt idx="844">
                  <c:v>42440</c:v>
                </c:pt>
                <c:pt idx="845">
                  <c:v>42447</c:v>
                </c:pt>
                <c:pt idx="846">
                  <c:v>42454</c:v>
                </c:pt>
                <c:pt idx="847">
                  <c:v>42461</c:v>
                </c:pt>
                <c:pt idx="848">
                  <c:v>42468</c:v>
                </c:pt>
                <c:pt idx="849">
                  <c:v>42475</c:v>
                </c:pt>
                <c:pt idx="850">
                  <c:v>42482</c:v>
                </c:pt>
                <c:pt idx="851">
                  <c:v>42489</c:v>
                </c:pt>
                <c:pt idx="852">
                  <c:v>42496</c:v>
                </c:pt>
                <c:pt idx="853">
                  <c:v>42503</c:v>
                </c:pt>
                <c:pt idx="854">
                  <c:v>42510</c:v>
                </c:pt>
                <c:pt idx="855">
                  <c:v>42517</c:v>
                </c:pt>
                <c:pt idx="856">
                  <c:v>42524</c:v>
                </c:pt>
                <c:pt idx="857">
                  <c:v>42531</c:v>
                </c:pt>
                <c:pt idx="858">
                  <c:v>42538</c:v>
                </c:pt>
                <c:pt idx="859">
                  <c:v>42545</c:v>
                </c:pt>
                <c:pt idx="860">
                  <c:v>42552</c:v>
                </c:pt>
                <c:pt idx="861">
                  <c:v>42559</c:v>
                </c:pt>
                <c:pt idx="862">
                  <c:v>42566</c:v>
                </c:pt>
                <c:pt idx="863">
                  <c:v>42573</c:v>
                </c:pt>
                <c:pt idx="864">
                  <c:v>42580</c:v>
                </c:pt>
                <c:pt idx="865">
                  <c:v>42587</c:v>
                </c:pt>
                <c:pt idx="866">
                  <c:v>42594</c:v>
                </c:pt>
                <c:pt idx="867">
                  <c:v>42601</c:v>
                </c:pt>
                <c:pt idx="868">
                  <c:v>42608</c:v>
                </c:pt>
                <c:pt idx="869">
                  <c:v>42615</c:v>
                </c:pt>
                <c:pt idx="870">
                  <c:v>42622</c:v>
                </c:pt>
                <c:pt idx="871">
                  <c:v>42629</c:v>
                </c:pt>
                <c:pt idx="872">
                  <c:v>42636</c:v>
                </c:pt>
                <c:pt idx="873">
                  <c:v>42643</c:v>
                </c:pt>
                <c:pt idx="874">
                  <c:v>42650</c:v>
                </c:pt>
                <c:pt idx="875">
                  <c:v>42657</c:v>
                </c:pt>
                <c:pt idx="876">
                  <c:v>42664</c:v>
                </c:pt>
                <c:pt idx="877">
                  <c:v>42671</c:v>
                </c:pt>
                <c:pt idx="878">
                  <c:v>42678</c:v>
                </c:pt>
                <c:pt idx="879">
                  <c:v>42685</c:v>
                </c:pt>
                <c:pt idx="880">
                  <c:v>42692</c:v>
                </c:pt>
                <c:pt idx="881">
                  <c:v>42699</c:v>
                </c:pt>
                <c:pt idx="882">
                  <c:v>42706</c:v>
                </c:pt>
                <c:pt idx="883">
                  <c:v>42713</c:v>
                </c:pt>
                <c:pt idx="884">
                  <c:v>42720</c:v>
                </c:pt>
                <c:pt idx="885">
                  <c:v>42727</c:v>
                </c:pt>
                <c:pt idx="886">
                  <c:v>42734</c:v>
                </c:pt>
                <c:pt idx="887">
                  <c:v>42741</c:v>
                </c:pt>
                <c:pt idx="888">
                  <c:v>42748</c:v>
                </c:pt>
                <c:pt idx="889">
                  <c:v>42755</c:v>
                </c:pt>
                <c:pt idx="890">
                  <c:v>42762</c:v>
                </c:pt>
                <c:pt idx="891">
                  <c:v>42769</c:v>
                </c:pt>
                <c:pt idx="892">
                  <c:v>42776</c:v>
                </c:pt>
                <c:pt idx="893">
                  <c:v>42783</c:v>
                </c:pt>
                <c:pt idx="894">
                  <c:v>42790</c:v>
                </c:pt>
                <c:pt idx="895">
                  <c:v>42797</c:v>
                </c:pt>
                <c:pt idx="896">
                  <c:v>42804</c:v>
                </c:pt>
                <c:pt idx="897">
                  <c:v>42811</c:v>
                </c:pt>
                <c:pt idx="898">
                  <c:v>42818</c:v>
                </c:pt>
                <c:pt idx="899">
                  <c:v>42825</c:v>
                </c:pt>
                <c:pt idx="900">
                  <c:v>42832</c:v>
                </c:pt>
                <c:pt idx="901">
                  <c:v>42839</c:v>
                </c:pt>
                <c:pt idx="902">
                  <c:v>42846</c:v>
                </c:pt>
                <c:pt idx="903">
                  <c:v>42853</c:v>
                </c:pt>
                <c:pt idx="904">
                  <c:v>42860</c:v>
                </c:pt>
                <c:pt idx="905">
                  <c:v>42867</c:v>
                </c:pt>
                <c:pt idx="906">
                  <c:v>42874</c:v>
                </c:pt>
                <c:pt idx="907">
                  <c:v>42881</c:v>
                </c:pt>
                <c:pt idx="908">
                  <c:v>42888</c:v>
                </c:pt>
                <c:pt idx="909">
                  <c:v>42895</c:v>
                </c:pt>
                <c:pt idx="910">
                  <c:v>42902</c:v>
                </c:pt>
                <c:pt idx="911">
                  <c:v>42909</c:v>
                </c:pt>
                <c:pt idx="912">
                  <c:v>42916</c:v>
                </c:pt>
                <c:pt idx="913">
                  <c:v>42923</c:v>
                </c:pt>
                <c:pt idx="914">
                  <c:v>42930</c:v>
                </c:pt>
                <c:pt idx="915">
                  <c:v>42937</c:v>
                </c:pt>
                <c:pt idx="916">
                  <c:v>42944</c:v>
                </c:pt>
                <c:pt idx="917">
                  <c:v>42951</c:v>
                </c:pt>
                <c:pt idx="918">
                  <c:v>42958</c:v>
                </c:pt>
                <c:pt idx="919">
                  <c:v>42965</c:v>
                </c:pt>
                <c:pt idx="920">
                  <c:v>42972</c:v>
                </c:pt>
                <c:pt idx="921">
                  <c:v>42979</c:v>
                </c:pt>
                <c:pt idx="922">
                  <c:v>42986</c:v>
                </c:pt>
                <c:pt idx="923">
                  <c:v>42993</c:v>
                </c:pt>
                <c:pt idx="924">
                  <c:v>43000</c:v>
                </c:pt>
                <c:pt idx="925">
                  <c:v>43007</c:v>
                </c:pt>
                <c:pt idx="926">
                  <c:v>43014</c:v>
                </c:pt>
                <c:pt idx="927">
                  <c:v>43021</c:v>
                </c:pt>
                <c:pt idx="928">
                  <c:v>43028</c:v>
                </c:pt>
                <c:pt idx="929">
                  <c:v>43035</c:v>
                </c:pt>
                <c:pt idx="930">
                  <c:v>43042</c:v>
                </c:pt>
                <c:pt idx="931">
                  <c:v>43049</c:v>
                </c:pt>
                <c:pt idx="932">
                  <c:v>43056</c:v>
                </c:pt>
                <c:pt idx="933">
                  <c:v>43063</c:v>
                </c:pt>
                <c:pt idx="934">
                  <c:v>43070</c:v>
                </c:pt>
                <c:pt idx="935">
                  <c:v>43077</c:v>
                </c:pt>
                <c:pt idx="936">
                  <c:v>43084</c:v>
                </c:pt>
                <c:pt idx="937">
                  <c:v>43091</c:v>
                </c:pt>
                <c:pt idx="938">
                  <c:v>43098</c:v>
                </c:pt>
                <c:pt idx="939">
                  <c:v>43105</c:v>
                </c:pt>
                <c:pt idx="940">
                  <c:v>43112</c:v>
                </c:pt>
                <c:pt idx="941">
                  <c:v>43119</c:v>
                </c:pt>
                <c:pt idx="942">
                  <c:v>43126</c:v>
                </c:pt>
                <c:pt idx="943">
                  <c:v>43133</c:v>
                </c:pt>
                <c:pt idx="944">
                  <c:v>43140</c:v>
                </c:pt>
                <c:pt idx="945">
                  <c:v>43147</c:v>
                </c:pt>
                <c:pt idx="946">
                  <c:v>43154</c:v>
                </c:pt>
                <c:pt idx="947">
                  <c:v>43161</c:v>
                </c:pt>
                <c:pt idx="948">
                  <c:v>43168</c:v>
                </c:pt>
                <c:pt idx="949">
                  <c:v>43175</c:v>
                </c:pt>
                <c:pt idx="950">
                  <c:v>43182</c:v>
                </c:pt>
                <c:pt idx="951">
                  <c:v>43189</c:v>
                </c:pt>
                <c:pt idx="952">
                  <c:v>43196</c:v>
                </c:pt>
                <c:pt idx="953">
                  <c:v>43203</c:v>
                </c:pt>
                <c:pt idx="954">
                  <c:v>43210</c:v>
                </c:pt>
                <c:pt idx="955">
                  <c:v>43217</c:v>
                </c:pt>
                <c:pt idx="956">
                  <c:v>43224</c:v>
                </c:pt>
                <c:pt idx="957">
                  <c:v>43231</c:v>
                </c:pt>
                <c:pt idx="958">
                  <c:v>43238</c:v>
                </c:pt>
                <c:pt idx="959">
                  <c:v>43245</c:v>
                </c:pt>
                <c:pt idx="960">
                  <c:v>43252</c:v>
                </c:pt>
                <c:pt idx="961">
                  <c:v>43259</c:v>
                </c:pt>
                <c:pt idx="962">
                  <c:v>43266</c:v>
                </c:pt>
                <c:pt idx="963">
                  <c:v>43273</c:v>
                </c:pt>
                <c:pt idx="964">
                  <c:v>43280</c:v>
                </c:pt>
                <c:pt idx="965">
                  <c:v>43287</c:v>
                </c:pt>
                <c:pt idx="966">
                  <c:v>43294</c:v>
                </c:pt>
                <c:pt idx="967">
                  <c:v>43301</c:v>
                </c:pt>
                <c:pt idx="968">
                  <c:v>43308</c:v>
                </c:pt>
                <c:pt idx="969">
                  <c:v>43315</c:v>
                </c:pt>
                <c:pt idx="970">
                  <c:v>43322</c:v>
                </c:pt>
                <c:pt idx="971">
                  <c:v>43329</c:v>
                </c:pt>
                <c:pt idx="972">
                  <c:v>43336</c:v>
                </c:pt>
                <c:pt idx="973">
                  <c:v>43343</c:v>
                </c:pt>
                <c:pt idx="974">
                  <c:v>43350</c:v>
                </c:pt>
                <c:pt idx="975">
                  <c:v>43357</c:v>
                </c:pt>
                <c:pt idx="976">
                  <c:v>43364</c:v>
                </c:pt>
                <c:pt idx="977">
                  <c:v>43371</c:v>
                </c:pt>
                <c:pt idx="978">
                  <c:v>43378</c:v>
                </c:pt>
                <c:pt idx="979">
                  <c:v>43385</c:v>
                </c:pt>
                <c:pt idx="980">
                  <c:v>43392</c:v>
                </c:pt>
                <c:pt idx="981">
                  <c:v>43399</c:v>
                </c:pt>
                <c:pt idx="982">
                  <c:v>43406</c:v>
                </c:pt>
                <c:pt idx="983">
                  <c:v>43413</c:v>
                </c:pt>
                <c:pt idx="984">
                  <c:v>43420</c:v>
                </c:pt>
                <c:pt idx="985">
                  <c:v>43427</c:v>
                </c:pt>
                <c:pt idx="986">
                  <c:v>43434</c:v>
                </c:pt>
                <c:pt idx="987">
                  <c:v>43441</c:v>
                </c:pt>
                <c:pt idx="988">
                  <c:v>43448</c:v>
                </c:pt>
                <c:pt idx="989">
                  <c:v>43455</c:v>
                </c:pt>
                <c:pt idx="990">
                  <c:v>43462</c:v>
                </c:pt>
                <c:pt idx="991">
                  <c:v>43469</c:v>
                </c:pt>
                <c:pt idx="992">
                  <c:v>43476</c:v>
                </c:pt>
                <c:pt idx="993">
                  <c:v>43483</c:v>
                </c:pt>
                <c:pt idx="994">
                  <c:v>43490</c:v>
                </c:pt>
                <c:pt idx="995">
                  <c:v>43497</c:v>
                </c:pt>
                <c:pt idx="996">
                  <c:v>43504</c:v>
                </c:pt>
                <c:pt idx="997">
                  <c:v>43511</c:v>
                </c:pt>
                <c:pt idx="998">
                  <c:v>43518</c:v>
                </c:pt>
                <c:pt idx="999">
                  <c:v>43525</c:v>
                </c:pt>
                <c:pt idx="1000">
                  <c:v>43532</c:v>
                </c:pt>
                <c:pt idx="1001">
                  <c:v>43539</c:v>
                </c:pt>
                <c:pt idx="1002">
                  <c:v>43546</c:v>
                </c:pt>
                <c:pt idx="1003">
                  <c:v>43553</c:v>
                </c:pt>
                <c:pt idx="1004">
                  <c:v>43560</c:v>
                </c:pt>
                <c:pt idx="1005">
                  <c:v>43567</c:v>
                </c:pt>
                <c:pt idx="1006">
                  <c:v>43574</c:v>
                </c:pt>
                <c:pt idx="1007">
                  <c:v>43581</c:v>
                </c:pt>
                <c:pt idx="1008">
                  <c:v>43588</c:v>
                </c:pt>
                <c:pt idx="1009">
                  <c:v>43595</c:v>
                </c:pt>
                <c:pt idx="1010">
                  <c:v>43602</c:v>
                </c:pt>
                <c:pt idx="1011">
                  <c:v>43609</c:v>
                </c:pt>
                <c:pt idx="1012">
                  <c:v>43616</c:v>
                </c:pt>
                <c:pt idx="1013">
                  <c:v>43623</c:v>
                </c:pt>
                <c:pt idx="1014">
                  <c:v>43630</c:v>
                </c:pt>
                <c:pt idx="1015">
                  <c:v>43637</c:v>
                </c:pt>
                <c:pt idx="1016">
                  <c:v>43644</c:v>
                </c:pt>
                <c:pt idx="1017">
                  <c:v>43651</c:v>
                </c:pt>
                <c:pt idx="1018">
                  <c:v>43658</c:v>
                </c:pt>
                <c:pt idx="1019">
                  <c:v>43665</c:v>
                </c:pt>
                <c:pt idx="1020">
                  <c:v>43672</c:v>
                </c:pt>
                <c:pt idx="1021">
                  <c:v>43679</c:v>
                </c:pt>
                <c:pt idx="1022">
                  <c:v>43686</c:v>
                </c:pt>
                <c:pt idx="1023">
                  <c:v>43693</c:v>
                </c:pt>
                <c:pt idx="1024">
                  <c:v>43700</c:v>
                </c:pt>
                <c:pt idx="1025">
                  <c:v>43707</c:v>
                </c:pt>
                <c:pt idx="1026">
                  <c:v>43714</c:v>
                </c:pt>
                <c:pt idx="1027">
                  <c:v>43721</c:v>
                </c:pt>
                <c:pt idx="1028">
                  <c:v>43728</c:v>
                </c:pt>
                <c:pt idx="1029">
                  <c:v>43735</c:v>
                </c:pt>
                <c:pt idx="1030">
                  <c:v>43742</c:v>
                </c:pt>
                <c:pt idx="1031">
                  <c:v>43749</c:v>
                </c:pt>
                <c:pt idx="1032">
                  <c:v>43756</c:v>
                </c:pt>
                <c:pt idx="1033">
                  <c:v>43763</c:v>
                </c:pt>
                <c:pt idx="1034">
                  <c:v>43770</c:v>
                </c:pt>
                <c:pt idx="1035">
                  <c:v>43777</c:v>
                </c:pt>
                <c:pt idx="1036">
                  <c:v>43784</c:v>
                </c:pt>
                <c:pt idx="1037">
                  <c:v>43791</c:v>
                </c:pt>
                <c:pt idx="1038">
                  <c:v>43798</c:v>
                </c:pt>
                <c:pt idx="1039">
                  <c:v>43805</c:v>
                </c:pt>
                <c:pt idx="1040">
                  <c:v>43812</c:v>
                </c:pt>
                <c:pt idx="1041">
                  <c:v>43819</c:v>
                </c:pt>
                <c:pt idx="1042">
                  <c:v>43826</c:v>
                </c:pt>
                <c:pt idx="1043">
                  <c:v>43833</c:v>
                </c:pt>
                <c:pt idx="1044">
                  <c:v>43840</c:v>
                </c:pt>
                <c:pt idx="1045">
                  <c:v>43847</c:v>
                </c:pt>
                <c:pt idx="1046">
                  <c:v>43854</c:v>
                </c:pt>
                <c:pt idx="1047">
                  <c:v>43861</c:v>
                </c:pt>
                <c:pt idx="1048">
                  <c:v>43868</c:v>
                </c:pt>
                <c:pt idx="1049">
                  <c:v>43875</c:v>
                </c:pt>
                <c:pt idx="1050">
                  <c:v>43882</c:v>
                </c:pt>
                <c:pt idx="1051">
                  <c:v>43889</c:v>
                </c:pt>
                <c:pt idx="1052">
                  <c:v>43896</c:v>
                </c:pt>
                <c:pt idx="1053">
                  <c:v>43903</c:v>
                </c:pt>
                <c:pt idx="1054">
                  <c:v>43910</c:v>
                </c:pt>
                <c:pt idx="1055">
                  <c:v>43917</c:v>
                </c:pt>
                <c:pt idx="1056">
                  <c:v>43924</c:v>
                </c:pt>
                <c:pt idx="1057">
                  <c:v>43931</c:v>
                </c:pt>
                <c:pt idx="1058">
                  <c:v>43938</c:v>
                </c:pt>
                <c:pt idx="1059">
                  <c:v>43945</c:v>
                </c:pt>
                <c:pt idx="1060">
                  <c:v>43952</c:v>
                </c:pt>
                <c:pt idx="1061">
                  <c:v>43959</c:v>
                </c:pt>
                <c:pt idx="1062">
                  <c:v>43966</c:v>
                </c:pt>
                <c:pt idx="1063">
                  <c:v>43973</c:v>
                </c:pt>
                <c:pt idx="1064">
                  <c:v>43980</c:v>
                </c:pt>
                <c:pt idx="1065">
                  <c:v>43987</c:v>
                </c:pt>
                <c:pt idx="1066">
                  <c:v>43994</c:v>
                </c:pt>
                <c:pt idx="1067">
                  <c:v>44001</c:v>
                </c:pt>
                <c:pt idx="1068">
                  <c:v>44008</c:v>
                </c:pt>
                <c:pt idx="1069">
                  <c:v>44015</c:v>
                </c:pt>
                <c:pt idx="1070">
                  <c:v>44022</c:v>
                </c:pt>
                <c:pt idx="1071">
                  <c:v>44029</c:v>
                </c:pt>
                <c:pt idx="1072">
                  <c:v>44036</c:v>
                </c:pt>
                <c:pt idx="1073">
                  <c:v>44043</c:v>
                </c:pt>
                <c:pt idx="1074">
                  <c:v>44050</c:v>
                </c:pt>
                <c:pt idx="1075">
                  <c:v>44057</c:v>
                </c:pt>
                <c:pt idx="1076">
                  <c:v>44064</c:v>
                </c:pt>
                <c:pt idx="1077">
                  <c:v>44071</c:v>
                </c:pt>
                <c:pt idx="1078">
                  <c:v>44078</c:v>
                </c:pt>
                <c:pt idx="1079">
                  <c:v>44085</c:v>
                </c:pt>
                <c:pt idx="1080">
                  <c:v>44092</c:v>
                </c:pt>
                <c:pt idx="1081">
                  <c:v>44099</c:v>
                </c:pt>
                <c:pt idx="1082">
                  <c:v>44106</c:v>
                </c:pt>
                <c:pt idx="1083">
                  <c:v>44113</c:v>
                </c:pt>
                <c:pt idx="1084">
                  <c:v>44120</c:v>
                </c:pt>
                <c:pt idx="1085">
                  <c:v>44127</c:v>
                </c:pt>
                <c:pt idx="1086">
                  <c:v>44134</c:v>
                </c:pt>
                <c:pt idx="1087">
                  <c:v>44141</c:v>
                </c:pt>
                <c:pt idx="1088">
                  <c:v>44148</c:v>
                </c:pt>
                <c:pt idx="1089">
                  <c:v>44155</c:v>
                </c:pt>
                <c:pt idx="1090">
                  <c:v>44162</c:v>
                </c:pt>
                <c:pt idx="1091">
                  <c:v>44169</c:v>
                </c:pt>
                <c:pt idx="1092">
                  <c:v>44176</c:v>
                </c:pt>
                <c:pt idx="1093">
                  <c:v>44183</c:v>
                </c:pt>
                <c:pt idx="1094">
                  <c:v>44190</c:v>
                </c:pt>
                <c:pt idx="1095">
                  <c:v>44197</c:v>
                </c:pt>
                <c:pt idx="1096">
                  <c:v>44204</c:v>
                </c:pt>
                <c:pt idx="1097">
                  <c:v>44211</c:v>
                </c:pt>
                <c:pt idx="1098">
                  <c:v>44218</c:v>
                </c:pt>
                <c:pt idx="1099">
                  <c:v>44225</c:v>
                </c:pt>
                <c:pt idx="1100">
                  <c:v>44232</c:v>
                </c:pt>
                <c:pt idx="1101">
                  <c:v>44239</c:v>
                </c:pt>
                <c:pt idx="1102">
                  <c:v>44246</c:v>
                </c:pt>
                <c:pt idx="1103">
                  <c:v>44253</c:v>
                </c:pt>
                <c:pt idx="1104">
                  <c:v>44260</c:v>
                </c:pt>
                <c:pt idx="1105">
                  <c:v>44267</c:v>
                </c:pt>
                <c:pt idx="1106">
                  <c:v>44274</c:v>
                </c:pt>
                <c:pt idx="1107">
                  <c:v>44281</c:v>
                </c:pt>
                <c:pt idx="1108">
                  <c:v>44288</c:v>
                </c:pt>
                <c:pt idx="1109">
                  <c:v>44295</c:v>
                </c:pt>
                <c:pt idx="1110">
                  <c:v>44302</c:v>
                </c:pt>
                <c:pt idx="1111">
                  <c:v>44309</c:v>
                </c:pt>
                <c:pt idx="1112">
                  <c:v>44316</c:v>
                </c:pt>
                <c:pt idx="1113">
                  <c:v>44323</c:v>
                </c:pt>
                <c:pt idx="1114">
                  <c:v>44330</c:v>
                </c:pt>
                <c:pt idx="1115">
                  <c:v>44337</c:v>
                </c:pt>
                <c:pt idx="1116">
                  <c:v>44344</c:v>
                </c:pt>
                <c:pt idx="1117">
                  <c:v>44351</c:v>
                </c:pt>
                <c:pt idx="1118">
                  <c:v>44358</c:v>
                </c:pt>
                <c:pt idx="1119">
                  <c:v>44365</c:v>
                </c:pt>
                <c:pt idx="1120">
                  <c:v>44372</c:v>
                </c:pt>
                <c:pt idx="1121">
                  <c:v>44379</c:v>
                </c:pt>
                <c:pt idx="1122">
                  <c:v>44386</c:v>
                </c:pt>
                <c:pt idx="1123">
                  <c:v>44393</c:v>
                </c:pt>
                <c:pt idx="1124">
                  <c:v>44400</c:v>
                </c:pt>
                <c:pt idx="1125">
                  <c:v>44407</c:v>
                </c:pt>
                <c:pt idx="1126">
                  <c:v>44414</c:v>
                </c:pt>
                <c:pt idx="1127">
                  <c:v>44421</c:v>
                </c:pt>
                <c:pt idx="1128">
                  <c:v>44428</c:v>
                </c:pt>
                <c:pt idx="1129">
                  <c:v>44435</c:v>
                </c:pt>
                <c:pt idx="1130">
                  <c:v>44442</c:v>
                </c:pt>
                <c:pt idx="1131">
                  <c:v>44449</c:v>
                </c:pt>
                <c:pt idx="1132">
                  <c:v>44456</c:v>
                </c:pt>
                <c:pt idx="1133">
                  <c:v>44463</c:v>
                </c:pt>
                <c:pt idx="1134">
                  <c:v>44470</c:v>
                </c:pt>
                <c:pt idx="1135">
                  <c:v>44477</c:v>
                </c:pt>
                <c:pt idx="1136">
                  <c:v>44484</c:v>
                </c:pt>
                <c:pt idx="1137">
                  <c:v>44491</c:v>
                </c:pt>
                <c:pt idx="1138">
                  <c:v>44498</c:v>
                </c:pt>
                <c:pt idx="1139">
                  <c:v>44505</c:v>
                </c:pt>
                <c:pt idx="1140">
                  <c:v>44512</c:v>
                </c:pt>
                <c:pt idx="1141">
                  <c:v>44519</c:v>
                </c:pt>
                <c:pt idx="1142">
                  <c:v>44526</c:v>
                </c:pt>
                <c:pt idx="1143">
                  <c:v>44533</c:v>
                </c:pt>
                <c:pt idx="1144">
                  <c:v>44540</c:v>
                </c:pt>
                <c:pt idx="1145">
                  <c:v>44547</c:v>
                </c:pt>
                <c:pt idx="1146">
                  <c:v>44554</c:v>
                </c:pt>
                <c:pt idx="1147">
                  <c:v>44561</c:v>
                </c:pt>
                <c:pt idx="1148">
                  <c:v>44568</c:v>
                </c:pt>
                <c:pt idx="1149">
                  <c:v>44575</c:v>
                </c:pt>
                <c:pt idx="1150">
                  <c:v>44582</c:v>
                </c:pt>
                <c:pt idx="1151">
                  <c:v>44589</c:v>
                </c:pt>
                <c:pt idx="1152">
                  <c:v>44596</c:v>
                </c:pt>
                <c:pt idx="1153">
                  <c:v>44603</c:v>
                </c:pt>
                <c:pt idx="1154">
                  <c:v>44610</c:v>
                </c:pt>
                <c:pt idx="1155">
                  <c:v>44617</c:v>
                </c:pt>
                <c:pt idx="1156">
                  <c:v>44624</c:v>
                </c:pt>
                <c:pt idx="1157">
                  <c:v>44631</c:v>
                </c:pt>
                <c:pt idx="1158">
                  <c:v>44638</c:v>
                </c:pt>
                <c:pt idx="1159">
                  <c:v>44645</c:v>
                </c:pt>
                <c:pt idx="1160">
                  <c:v>44652</c:v>
                </c:pt>
                <c:pt idx="1161">
                  <c:v>44659</c:v>
                </c:pt>
                <c:pt idx="1162">
                  <c:v>44666</c:v>
                </c:pt>
                <c:pt idx="1163">
                  <c:v>44673</c:v>
                </c:pt>
                <c:pt idx="1164">
                  <c:v>44680</c:v>
                </c:pt>
                <c:pt idx="1165">
                  <c:v>44687</c:v>
                </c:pt>
                <c:pt idx="1166">
                  <c:v>44694</c:v>
                </c:pt>
                <c:pt idx="1167">
                  <c:v>44701</c:v>
                </c:pt>
                <c:pt idx="1168">
                  <c:v>44708</c:v>
                </c:pt>
                <c:pt idx="1169">
                  <c:v>44715</c:v>
                </c:pt>
                <c:pt idx="1170">
                  <c:v>44722</c:v>
                </c:pt>
                <c:pt idx="1171">
                  <c:v>44729</c:v>
                </c:pt>
                <c:pt idx="1172">
                  <c:v>44736</c:v>
                </c:pt>
                <c:pt idx="1173">
                  <c:v>44743</c:v>
                </c:pt>
                <c:pt idx="1174">
                  <c:v>44750</c:v>
                </c:pt>
                <c:pt idx="1175">
                  <c:v>44757</c:v>
                </c:pt>
                <c:pt idx="1176">
                  <c:v>44764</c:v>
                </c:pt>
                <c:pt idx="1177">
                  <c:v>44771</c:v>
                </c:pt>
                <c:pt idx="1178">
                  <c:v>44778</c:v>
                </c:pt>
                <c:pt idx="1179">
                  <c:v>44785</c:v>
                </c:pt>
                <c:pt idx="1180">
                  <c:v>44792</c:v>
                </c:pt>
                <c:pt idx="1181">
                  <c:v>44799</c:v>
                </c:pt>
                <c:pt idx="1182">
                  <c:v>44806</c:v>
                </c:pt>
                <c:pt idx="1183">
                  <c:v>44813</c:v>
                </c:pt>
                <c:pt idx="1184">
                  <c:v>44820</c:v>
                </c:pt>
                <c:pt idx="1185">
                  <c:v>44827</c:v>
                </c:pt>
                <c:pt idx="1186">
                  <c:v>44834</c:v>
                </c:pt>
                <c:pt idx="1187">
                  <c:v>44841</c:v>
                </c:pt>
                <c:pt idx="1188">
                  <c:v>44848</c:v>
                </c:pt>
                <c:pt idx="1189">
                  <c:v>44855</c:v>
                </c:pt>
                <c:pt idx="1190">
                  <c:v>44862</c:v>
                </c:pt>
                <c:pt idx="1191">
                  <c:v>44869</c:v>
                </c:pt>
                <c:pt idx="1192">
                  <c:v>44876</c:v>
                </c:pt>
                <c:pt idx="1193">
                  <c:v>44883</c:v>
                </c:pt>
                <c:pt idx="1194">
                  <c:v>44890</c:v>
                </c:pt>
                <c:pt idx="1195">
                  <c:v>44897</c:v>
                </c:pt>
                <c:pt idx="1196">
                  <c:v>44904</c:v>
                </c:pt>
                <c:pt idx="1197">
                  <c:v>44911</c:v>
                </c:pt>
                <c:pt idx="1198">
                  <c:v>44918</c:v>
                </c:pt>
                <c:pt idx="1199">
                  <c:v>44925</c:v>
                </c:pt>
                <c:pt idx="1200">
                  <c:v>44932</c:v>
                </c:pt>
                <c:pt idx="1201">
                  <c:v>44939</c:v>
                </c:pt>
                <c:pt idx="1202">
                  <c:v>44946</c:v>
                </c:pt>
                <c:pt idx="1203">
                  <c:v>44953</c:v>
                </c:pt>
                <c:pt idx="1204">
                  <c:v>44960</c:v>
                </c:pt>
                <c:pt idx="1205">
                  <c:v>44967</c:v>
                </c:pt>
                <c:pt idx="1206">
                  <c:v>44974</c:v>
                </c:pt>
                <c:pt idx="1207">
                  <c:v>44981</c:v>
                </c:pt>
                <c:pt idx="1208">
                  <c:v>44988</c:v>
                </c:pt>
                <c:pt idx="1209">
                  <c:v>44995</c:v>
                </c:pt>
                <c:pt idx="1210">
                  <c:v>45002</c:v>
                </c:pt>
                <c:pt idx="1211">
                  <c:v>45009</c:v>
                </c:pt>
                <c:pt idx="1212">
                  <c:v>45016</c:v>
                </c:pt>
                <c:pt idx="1213">
                  <c:v>45023</c:v>
                </c:pt>
                <c:pt idx="1214">
                  <c:v>45030</c:v>
                </c:pt>
                <c:pt idx="1215">
                  <c:v>45037</c:v>
                </c:pt>
                <c:pt idx="1216">
                  <c:v>45044</c:v>
                </c:pt>
                <c:pt idx="1217">
                  <c:v>45051</c:v>
                </c:pt>
                <c:pt idx="1218">
                  <c:v>45058</c:v>
                </c:pt>
                <c:pt idx="1219">
                  <c:v>45065</c:v>
                </c:pt>
                <c:pt idx="1220">
                  <c:v>45072</c:v>
                </c:pt>
                <c:pt idx="1221">
                  <c:v>45079</c:v>
                </c:pt>
                <c:pt idx="1222">
                  <c:v>45086</c:v>
                </c:pt>
                <c:pt idx="1223">
                  <c:v>45093</c:v>
                </c:pt>
                <c:pt idx="1224">
                  <c:v>45100</c:v>
                </c:pt>
                <c:pt idx="1225">
                  <c:v>45107</c:v>
                </c:pt>
                <c:pt idx="1226">
                  <c:v>45114</c:v>
                </c:pt>
                <c:pt idx="1227">
                  <c:v>45121</c:v>
                </c:pt>
                <c:pt idx="1228">
                  <c:v>45128</c:v>
                </c:pt>
                <c:pt idx="1229">
                  <c:v>45135</c:v>
                </c:pt>
                <c:pt idx="1230">
                  <c:v>45142</c:v>
                </c:pt>
                <c:pt idx="1231">
                  <c:v>45149</c:v>
                </c:pt>
                <c:pt idx="1232">
                  <c:v>45156</c:v>
                </c:pt>
                <c:pt idx="1233">
                  <c:v>45163</c:v>
                </c:pt>
                <c:pt idx="1234">
                  <c:v>45170</c:v>
                </c:pt>
                <c:pt idx="1235">
                  <c:v>45177</c:v>
                </c:pt>
                <c:pt idx="1236">
                  <c:v>45184</c:v>
                </c:pt>
                <c:pt idx="1237">
                  <c:v>45191</c:v>
                </c:pt>
                <c:pt idx="1238">
                  <c:v>45198</c:v>
                </c:pt>
                <c:pt idx="1239">
                  <c:v>45205</c:v>
                </c:pt>
                <c:pt idx="1240">
                  <c:v>45212</c:v>
                </c:pt>
                <c:pt idx="1241">
                  <c:v>45219</c:v>
                </c:pt>
                <c:pt idx="1242">
                  <c:v>45226</c:v>
                </c:pt>
                <c:pt idx="1243">
                  <c:v>45233</c:v>
                </c:pt>
                <c:pt idx="1244">
                  <c:v>45240</c:v>
                </c:pt>
                <c:pt idx="1245">
                  <c:v>45247</c:v>
                </c:pt>
              </c:numCache>
            </c:numRef>
          </c:cat>
          <c:val>
            <c:numRef>
              <c:f>'10Y vs 30USF'!$D$10:$D$1255</c:f>
              <c:numCache>
                <c:formatCode>General</c:formatCode>
                <c:ptCount val="1246"/>
                <c:pt idx="0">
                  <c:v>1.5900000000000007</c:v>
                </c:pt>
                <c:pt idx="1">
                  <c:v>1.5199999999999996</c:v>
                </c:pt>
                <c:pt idx="2">
                  <c:v>1.4900000000000002</c:v>
                </c:pt>
                <c:pt idx="3">
                  <c:v>1.5700000000000003</c:v>
                </c:pt>
                <c:pt idx="4">
                  <c:v>1.67</c:v>
                </c:pt>
                <c:pt idx="5">
                  <c:v>1.7399999999999993</c:v>
                </c:pt>
                <c:pt idx="6">
                  <c:v>1.830000000000001</c:v>
                </c:pt>
                <c:pt idx="7">
                  <c:v>1.9300000000000006</c:v>
                </c:pt>
                <c:pt idx="8">
                  <c:v>1.88</c:v>
                </c:pt>
                <c:pt idx="9">
                  <c:v>1.8400000000000007</c:v>
                </c:pt>
                <c:pt idx="10">
                  <c:v>1.96</c:v>
                </c:pt>
                <c:pt idx="11">
                  <c:v>2.0900000000000007</c:v>
                </c:pt>
                <c:pt idx="12">
                  <c:v>2.1000000000000005</c:v>
                </c:pt>
                <c:pt idx="13">
                  <c:v>2.2799999999999994</c:v>
                </c:pt>
                <c:pt idx="14">
                  <c:v>2.2299999999999995</c:v>
                </c:pt>
                <c:pt idx="15">
                  <c:v>2.1500000000000004</c:v>
                </c:pt>
                <c:pt idx="16">
                  <c:v>1.9800000000000004</c:v>
                </c:pt>
                <c:pt idx="17">
                  <c:v>1.879999999999999</c:v>
                </c:pt>
                <c:pt idx="18">
                  <c:v>2.0199999999999996</c:v>
                </c:pt>
                <c:pt idx="19">
                  <c:v>2.1500000000000004</c:v>
                </c:pt>
                <c:pt idx="20">
                  <c:v>2.1999999999999993</c:v>
                </c:pt>
                <c:pt idx="21">
                  <c:v>2.2799999999999994</c:v>
                </c:pt>
                <c:pt idx="22">
                  <c:v>2.1900000000000004</c:v>
                </c:pt>
                <c:pt idx="23">
                  <c:v>2.160000000000001</c:v>
                </c:pt>
                <c:pt idx="24">
                  <c:v>2.0500000000000007</c:v>
                </c:pt>
                <c:pt idx="25">
                  <c:v>2.1400000000000006</c:v>
                </c:pt>
                <c:pt idx="26">
                  <c:v>2.1500000000000004</c:v>
                </c:pt>
                <c:pt idx="27">
                  <c:v>2.0300000000000002</c:v>
                </c:pt>
                <c:pt idx="28">
                  <c:v>2.1100000000000012</c:v>
                </c:pt>
                <c:pt idx="29">
                  <c:v>2.0900000000000007</c:v>
                </c:pt>
                <c:pt idx="30">
                  <c:v>2.1399999999999988</c:v>
                </c:pt>
                <c:pt idx="31">
                  <c:v>2.1899999999999995</c:v>
                </c:pt>
                <c:pt idx="32">
                  <c:v>2.16</c:v>
                </c:pt>
                <c:pt idx="33">
                  <c:v>2.2400000000000002</c:v>
                </c:pt>
                <c:pt idx="34">
                  <c:v>2.2000000000000002</c:v>
                </c:pt>
                <c:pt idx="35">
                  <c:v>2.21</c:v>
                </c:pt>
                <c:pt idx="36">
                  <c:v>2.0999999999999996</c:v>
                </c:pt>
                <c:pt idx="37">
                  <c:v>2.0200000000000005</c:v>
                </c:pt>
                <c:pt idx="38">
                  <c:v>2.0599999999999996</c:v>
                </c:pt>
                <c:pt idx="39">
                  <c:v>1.9699999999999998</c:v>
                </c:pt>
                <c:pt idx="40">
                  <c:v>2.08</c:v>
                </c:pt>
                <c:pt idx="41">
                  <c:v>2.1500000000000004</c:v>
                </c:pt>
                <c:pt idx="42">
                  <c:v>2.0199999999999996</c:v>
                </c:pt>
                <c:pt idx="43">
                  <c:v>1.9700000000000006</c:v>
                </c:pt>
                <c:pt idx="44">
                  <c:v>1.9400000000000004</c:v>
                </c:pt>
                <c:pt idx="45">
                  <c:v>2</c:v>
                </c:pt>
                <c:pt idx="46">
                  <c:v>2.08</c:v>
                </c:pt>
                <c:pt idx="47">
                  <c:v>2.0900000000000007</c:v>
                </c:pt>
                <c:pt idx="48">
                  <c:v>2.1500000000000004</c:v>
                </c:pt>
                <c:pt idx="49">
                  <c:v>2.13</c:v>
                </c:pt>
                <c:pt idx="50">
                  <c:v>2.0700000000000003</c:v>
                </c:pt>
                <c:pt idx="51">
                  <c:v>2.0300000000000002</c:v>
                </c:pt>
                <c:pt idx="52">
                  <c:v>2.0600000000000005</c:v>
                </c:pt>
                <c:pt idx="53">
                  <c:v>1.8099999999999996</c:v>
                </c:pt>
                <c:pt idx="54">
                  <c:v>1.8299999999999992</c:v>
                </c:pt>
                <c:pt idx="55">
                  <c:v>1.8600000000000003</c:v>
                </c:pt>
                <c:pt idx="56">
                  <c:v>1.8899999999999997</c:v>
                </c:pt>
                <c:pt idx="57">
                  <c:v>1.8500000000000005</c:v>
                </c:pt>
                <c:pt idx="58">
                  <c:v>1.8999999999999995</c:v>
                </c:pt>
                <c:pt idx="59">
                  <c:v>1.9900000000000002</c:v>
                </c:pt>
                <c:pt idx="60">
                  <c:v>2.08</c:v>
                </c:pt>
                <c:pt idx="61">
                  <c:v>2.0199999999999996</c:v>
                </c:pt>
                <c:pt idx="62">
                  <c:v>2.0999999999999996</c:v>
                </c:pt>
                <c:pt idx="63">
                  <c:v>2.1099999999999994</c:v>
                </c:pt>
                <c:pt idx="64">
                  <c:v>1.96</c:v>
                </c:pt>
                <c:pt idx="65">
                  <c:v>2.0599999999999996</c:v>
                </c:pt>
                <c:pt idx="66">
                  <c:v>1.96</c:v>
                </c:pt>
                <c:pt idx="67">
                  <c:v>1.8999999999999995</c:v>
                </c:pt>
                <c:pt idx="68">
                  <c:v>1.87</c:v>
                </c:pt>
                <c:pt idx="69">
                  <c:v>1.8599999999999994</c:v>
                </c:pt>
                <c:pt idx="70">
                  <c:v>1.8099999999999996</c:v>
                </c:pt>
                <c:pt idx="71">
                  <c:v>1.6799999999999997</c:v>
                </c:pt>
                <c:pt idx="72">
                  <c:v>1.7400000000000002</c:v>
                </c:pt>
                <c:pt idx="73">
                  <c:v>1.7599999999999998</c:v>
                </c:pt>
                <c:pt idx="74">
                  <c:v>1.88</c:v>
                </c:pt>
                <c:pt idx="75">
                  <c:v>1.8599999999999994</c:v>
                </c:pt>
                <c:pt idx="76">
                  <c:v>1.88</c:v>
                </c:pt>
                <c:pt idx="77">
                  <c:v>1.8200000000000003</c:v>
                </c:pt>
                <c:pt idx="78">
                  <c:v>1.7800000000000002</c:v>
                </c:pt>
                <c:pt idx="79">
                  <c:v>1.9000000000000004</c:v>
                </c:pt>
                <c:pt idx="80">
                  <c:v>1.9100000000000001</c:v>
                </c:pt>
                <c:pt idx="81">
                  <c:v>1.87</c:v>
                </c:pt>
                <c:pt idx="82">
                  <c:v>1.87</c:v>
                </c:pt>
                <c:pt idx="83">
                  <c:v>1.92</c:v>
                </c:pt>
                <c:pt idx="84">
                  <c:v>1.9699999999999998</c:v>
                </c:pt>
                <c:pt idx="85">
                  <c:v>2.0099999999999998</c:v>
                </c:pt>
                <c:pt idx="86">
                  <c:v>2.08</c:v>
                </c:pt>
                <c:pt idx="87">
                  <c:v>1.9799999999999995</c:v>
                </c:pt>
                <c:pt idx="88">
                  <c:v>2.1800000000000006</c:v>
                </c:pt>
                <c:pt idx="89">
                  <c:v>2.0999999999999996</c:v>
                </c:pt>
                <c:pt idx="90">
                  <c:v>2.0599999999999996</c:v>
                </c:pt>
                <c:pt idx="91">
                  <c:v>2.1099999999999994</c:v>
                </c:pt>
                <c:pt idx="92">
                  <c:v>1.9299999999999997</c:v>
                </c:pt>
                <c:pt idx="93">
                  <c:v>2.0100000000000007</c:v>
                </c:pt>
                <c:pt idx="94">
                  <c:v>2.04</c:v>
                </c:pt>
                <c:pt idx="95">
                  <c:v>2.1899999999999995</c:v>
                </c:pt>
                <c:pt idx="96">
                  <c:v>2.1500000000000004</c:v>
                </c:pt>
                <c:pt idx="97">
                  <c:v>1.8499999999999996</c:v>
                </c:pt>
                <c:pt idx="98">
                  <c:v>1.8200000000000003</c:v>
                </c:pt>
                <c:pt idx="99">
                  <c:v>2.0999999999999996</c:v>
                </c:pt>
                <c:pt idx="100">
                  <c:v>1.92</c:v>
                </c:pt>
                <c:pt idx="101">
                  <c:v>1.9500000000000002</c:v>
                </c:pt>
                <c:pt idx="102">
                  <c:v>2.0300000000000002</c:v>
                </c:pt>
                <c:pt idx="103">
                  <c:v>1.9900000000000002</c:v>
                </c:pt>
                <c:pt idx="104">
                  <c:v>1.9899999999999993</c:v>
                </c:pt>
                <c:pt idx="105">
                  <c:v>2.0199999999999996</c:v>
                </c:pt>
                <c:pt idx="106">
                  <c:v>1.9100000000000001</c:v>
                </c:pt>
                <c:pt idx="107">
                  <c:v>1.9100000000000001</c:v>
                </c:pt>
                <c:pt idx="108">
                  <c:v>1.9699999999999998</c:v>
                </c:pt>
                <c:pt idx="109">
                  <c:v>1.96</c:v>
                </c:pt>
                <c:pt idx="110">
                  <c:v>1.92</c:v>
                </c:pt>
                <c:pt idx="111">
                  <c:v>1.9399999999999995</c:v>
                </c:pt>
                <c:pt idx="112">
                  <c:v>1.8999999999999995</c:v>
                </c:pt>
                <c:pt idx="113">
                  <c:v>1.7400000000000002</c:v>
                </c:pt>
                <c:pt idx="114">
                  <c:v>1.7400000000000002</c:v>
                </c:pt>
                <c:pt idx="115">
                  <c:v>1.7699999999999996</c:v>
                </c:pt>
                <c:pt idx="116">
                  <c:v>1.7999999999999998</c:v>
                </c:pt>
                <c:pt idx="117">
                  <c:v>1.8099999999999996</c:v>
                </c:pt>
                <c:pt idx="118">
                  <c:v>1.7700000000000005</c:v>
                </c:pt>
                <c:pt idx="119">
                  <c:v>1.7300000000000004</c:v>
                </c:pt>
                <c:pt idx="120">
                  <c:v>1.75</c:v>
                </c:pt>
                <c:pt idx="121">
                  <c:v>1.67</c:v>
                </c:pt>
                <c:pt idx="122">
                  <c:v>1.63</c:v>
                </c:pt>
                <c:pt idx="123">
                  <c:v>1.63</c:v>
                </c:pt>
                <c:pt idx="124">
                  <c:v>1.6399999999999997</c:v>
                </c:pt>
                <c:pt idx="125">
                  <c:v>1.6600000000000001</c:v>
                </c:pt>
                <c:pt idx="126">
                  <c:v>1.6500000000000004</c:v>
                </c:pt>
                <c:pt idx="127">
                  <c:v>1.7400000000000002</c:v>
                </c:pt>
                <c:pt idx="128">
                  <c:v>1.7999999999999998</c:v>
                </c:pt>
                <c:pt idx="129">
                  <c:v>1.71</c:v>
                </c:pt>
                <c:pt idx="130">
                  <c:v>1.7400000000000002</c:v>
                </c:pt>
                <c:pt idx="131">
                  <c:v>1.83</c:v>
                </c:pt>
                <c:pt idx="132">
                  <c:v>1.8100000000000005</c:v>
                </c:pt>
                <c:pt idx="133">
                  <c:v>1.87</c:v>
                </c:pt>
                <c:pt idx="134">
                  <c:v>1.9100000000000001</c:v>
                </c:pt>
                <c:pt idx="135">
                  <c:v>1.96</c:v>
                </c:pt>
                <c:pt idx="136">
                  <c:v>2.04</c:v>
                </c:pt>
                <c:pt idx="137">
                  <c:v>2.0299999999999994</c:v>
                </c:pt>
                <c:pt idx="138">
                  <c:v>2.0099999999999998</c:v>
                </c:pt>
                <c:pt idx="139">
                  <c:v>2.1700000000000004</c:v>
                </c:pt>
                <c:pt idx="140">
                  <c:v>2.1799999999999997</c:v>
                </c:pt>
                <c:pt idx="141">
                  <c:v>2.21</c:v>
                </c:pt>
                <c:pt idx="142">
                  <c:v>2.2600000000000002</c:v>
                </c:pt>
                <c:pt idx="143">
                  <c:v>2.3199999999999998</c:v>
                </c:pt>
                <c:pt idx="144">
                  <c:v>2.3000000000000003</c:v>
                </c:pt>
                <c:pt idx="145">
                  <c:v>2.04</c:v>
                </c:pt>
                <c:pt idx="146">
                  <c:v>2.0999999999999996</c:v>
                </c:pt>
                <c:pt idx="147">
                  <c:v>2.13</c:v>
                </c:pt>
                <c:pt idx="148">
                  <c:v>2.1100000000000003</c:v>
                </c:pt>
                <c:pt idx="149">
                  <c:v>2.0000000000000004</c:v>
                </c:pt>
                <c:pt idx="150">
                  <c:v>1.9500000000000002</c:v>
                </c:pt>
                <c:pt idx="151">
                  <c:v>1.9399999999999995</c:v>
                </c:pt>
                <c:pt idx="152">
                  <c:v>2.0200000000000005</c:v>
                </c:pt>
                <c:pt idx="153">
                  <c:v>2</c:v>
                </c:pt>
                <c:pt idx="154">
                  <c:v>1.9800000000000004</c:v>
                </c:pt>
                <c:pt idx="155">
                  <c:v>2.0099999999999998</c:v>
                </c:pt>
                <c:pt idx="156">
                  <c:v>1.9099999999999997</c:v>
                </c:pt>
                <c:pt idx="157">
                  <c:v>1.8500000000000005</c:v>
                </c:pt>
                <c:pt idx="158">
                  <c:v>1.87</c:v>
                </c:pt>
                <c:pt idx="159">
                  <c:v>1.94</c:v>
                </c:pt>
                <c:pt idx="160">
                  <c:v>1.8900000000000006</c:v>
                </c:pt>
                <c:pt idx="161">
                  <c:v>1.9</c:v>
                </c:pt>
                <c:pt idx="162">
                  <c:v>1.9100000000000001</c:v>
                </c:pt>
                <c:pt idx="163">
                  <c:v>1.9499999999999997</c:v>
                </c:pt>
                <c:pt idx="164">
                  <c:v>2.0100000000000002</c:v>
                </c:pt>
                <c:pt idx="165">
                  <c:v>2.02</c:v>
                </c:pt>
                <c:pt idx="166">
                  <c:v>1.9600000000000004</c:v>
                </c:pt>
                <c:pt idx="167">
                  <c:v>1.8199999999999998</c:v>
                </c:pt>
                <c:pt idx="168">
                  <c:v>1.9500000000000002</c:v>
                </c:pt>
                <c:pt idx="169">
                  <c:v>1.8900000000000001</c:v>
                </c:pt>
                <c:pt idx="170">
                  <c:v>1.8799999999999994</c:v>
                </c:pt>
                <c:pt idx="171">
                  <c:v>1.83</c:v>
                </c:pt>
                <c:pt idx="172">
                  <c:v>1.8199999999999998</c:v>
                </c:pt>
                <c:pt idx="173">
                  <c:v>1.7800000000000002</c:v>
                </c:pt>
                <c:pt idx="174">
                  <c:v>1.85</c:v>
                </c:pt>
                <c:pt idx="175">
                  <c:v>1.8900000000000001</c:v>
                </c:pt>
                <c:pt idx="176">
                  <c:v>1.96</c:v>
                </c:pt>
                <c:pt idx="177">
                  <c:v>1.9199999999999995</c:v>
                </c:pt>
                <c:pt idx="178">
                  <c:v>1.9</c:v>
                </c:pt>
                <c:pt idx="179">
                  <c:v>2.0099999999999998</c:v>
                </c:pt>
                <c:pt idx="180">
                  <c:v>1.9</c:v>
                </c:pt>
                <c:pt idx="181">
                  <c:v>1.8200000000000003</c:v>
                </c:pt>
                <c:pt idx="182">
                  <c:v>1.8200000000000003</c:v>
                </c:pt>
                <c:pt idx="183">
                  <c:v>1.7999999999999994</c:v>
                </c:pt>
                <c:pt idx="184">
                  <c:v>1.7399999999999998</c:v>
                </c:pt>
                <c:pt idx="185">
                  <c:v>1.7600000000000007</c:v>
                </c:pt>
                <c:pt idx="186">
                  <c:v>1.7399999999999993</c:v>
                </c:pt>
                <c:pt idx="187">
                  <c:v>2</c:v>
                </c:pt>
                <c:pt idx="188">
                  <c:v>1.75</c:v>
                </c:pt>
                <c:pt idx="189">
                  <c:v>1.8100000000000005</c:v>
                </c:pt>
                <c:pt idx="190">
                  <c:v>1.83</c:v>
                </c:pt>
                <c:pt idx="191">
                  <c:v>1.9200000000000008</c:v>
                </c:pt>
                <c:pt idx="192">
                  <c:v>1.8200000000000003</c:v>
                </c:pt>
                <c:pt idx="193">
                  <c:v>1.7799999999999994</c:v>
                </c:pt>
                <c:pt idx="194">
                  <c:v>1.8200000000000003</c:v>
                </c:pt>
                <c:pt idx="195">
                  <c:v>1.7199999999999998</c:v>
                </c:pt>
                <c:pt idx="196">
                  <c:v>1.6900000000000004</c:v>
                </c:pt>
                <c:pt idx="197">
                  <c:v>1.63</c:v>
                </c:pt>
                <c:pt idx="198">
                  <c:v>1.7199999999999998</c:v>
                </c:pt>
                <c:pt idx="199">
                  <c:v>1.6300000000000008</c:v>
                </c:pt>
                <c:pt idx="200">
                  <c:v>1.5700000000000003</c:v>
                </c:pt>
                <c:pt idx="201">
                  <c:v>1.67</c:v>
                </c:pt>
                <c:pt idx="202">
                  <c:v>1.6500000000000004</c:v>
                </c:pt>
                <c:pt idx="203">
                  <c:v>1.6399999999999997</c:v>
                </c:pt>
                <c:pt idx="204">
                  <c:v>1.6599999999999993</c:v>
                </c:pt>
                <c:pt idx="205">
                  <c:v>1.5899999999999999</c:v>
                </c:pt>
                <c:pt idx="206">
                  <c:v>1.62</c:v>
                </c:pt>
                <c:pt idx="207">
                  <c:v>1.5999999999999996</c:v>
                </c:pt>
                <c:pt idx="208">
                  <c:v>1.5499999999999998</c:v>
                </c:pt>
                <c:pt idx="209">
                  <c:v>1.6000000000000005</c:v>
                </c:pt>
                <c:pt idx="210">
                  <c:v>1.62</c:v>
                </c:pt>
                <c:pt idx="211">
                  <c:v>1.5899999999999999</c:v>
                </c:pt>
                <c:pt idx="212">
                  <c:v>1.5099999999999998</c:v>
                </c:pt>
                <c:pt idx="213">
                  <c:v>1.5599999999999996</c:v>
                </c:pt>
                <c:pt idx="214">
                  <c:v>1.58</c:v>
                </c:pt>
                <c:pt idx="215">
                  <c:v>1.5200000000000005</c:v>
                </c:pt>
                <c:pt idx="216">
                  <c:v>1.5499999999999998</c:v>
                </c:pt>
                <c:pt idx="217">
                  <c:v>1.5899999999999999</c:v>
                </c:pt>
                <c:pt idx="218">
                  <c:v>1.6600000000000001</c:v>
                </c:pt>
                <c:pt idx="219">
                  <c:v>1.63</c:v>
                </c:pt>
                <c:pt idx="220">
                  <c:v>1.6400000000000006</c:v>
                </c:pt>
                <c:pt idx="221">
                  <c:v>1.5699999999999994</c:v>
                </c:pt>
                <c:pt idx="222">
                  <c:v>1.58</c:v>
                </c:pt>
                <c:pt idx="223">
                  <c:v>1.5299999999999994</c:v>
                </c:pt>
                <c:pt idx="224">
                  <c:v>1.5100000000000007</c:v>
                </c:pt>
                <c:pt idx="225">
                  <c:v>1.5199999999999996</c:v>
                </c:pt>
                <c:pt idx="226">
                  <c:v>1.5</c:v>
                </c:pt>
                <c:pt idx="227">
                  <c:v>1.5300000000000002</c:v>
                </c:pt>
                <c:pt idx="228">
                  <c:v>1.5599999999999996</c:v>
                </c:pt>
                <c:pt idx="229">
                  <c:v>1.6400000000000006</c:v>
                </c:pt>
                <c:pt idx="230">
                  <c:v>1.54</c:v>
                </c:pt>
                <c:pt idx="231">
                  <c:v>1.5</c:v>
                </c:pt>
                <c:pt idx="232">
                  <c:v>1.5700000000000003</c:v>
                </c:pt>
                <c:pt idx="233">
                  <c:v>1.5599999999999996</c:v>
                </c:pt>
                <c:pt idx="234">
                  <c:v>1.58</c:v>
                </c:pt>
                <c:pt idx="235">
                  <c:v>1.5199999999999996</c:v>
                </c:pt>
                <c:pt idx="236">
                  <c:v>1.5300000000000002</c:v>
                </c:pt>
                <c:pt idx="237">
                  <c:v>1.5200000000000005</c:v>
                </c:pt>
                <c:pt idx="238">
                  <c:v>1.5200000000000005</c:v>
                </c:pt>
                <c:pt idx="239">
                  <c:v>1.58</c:v>
                </c:pt>
                <c:pt idx="240">
                  <c:v>1.5699999999999994</c:v>
                </c:pt>
                <c:pt idx="241">
                  <c:v>1.5799999999999992</c:v>
                </c:pt>
                <c:pt idx="242">
                  <c:v>1.5700000000000003</c:v>
                </c:pt>
                <c:pt idx="243">
                  <c:v>1.5799999999999992</c:v>
                </c:pt>
                <c:pt idx="244">
                  <c:v>1.62</c:v>
                </c:pt>
                <c:pt idx="245">
                  <c:v>1.6100000000000003</c:v>
                </c:pt>
                <c:pt idx="246">
                  <c:v>1.6600000000000001</c:v>
                </c:pt>
                <c:pt idx="247">
                  <c:v>1.62</c:v>
                </c:pt>
                <c:pt idx="248">
                  <c:v>1.62</c:v>
                </c:pt>
                <c:pt idx="249">
                  <c:v>1.6600000000000001</c:v>
                </c:pt>
                <c:pt idx="250">
                  <c:v>1.6600000000000001</c:v>
                </c:pt>
                <c:pt idx="251">
                  <c:v>1.5899999999999999</c:v>
                </c:pt>
                <c:pt idx="252">
                  <c:v>1.58</c:v>
                </c:pt>
                <c:pt idx="253">
                  <c:v>1.54</c:v>
                </c:pt>
                <c:pt idx="254">
                  <c:v>1.5700000000000003</c:v>
                </c:pt>
                <c:pt idx="255">
                  <c:v>1.5199999999999996</c:v>
                </c:pt>
                <c:pt idx="256">
                  <c:v>1.46</c:v>
                </c:pt>
                <c:pt idx="257">
                  <c:v>1.5199999999999996</c:v>
                </c:pt>
                <c:pt idx="258">
                  <c:v>1.5199999999999996</c:v>
                </c:pt>
                <c:pt idx="259">
                  <c:v>1.54</c:v>
                </c:pt>
                <c:pt idx="260">
                  <c:v>1.5199999999999996</c:v>
                </c:pt>
                <c:pt idx="261">
                  <c:v>1.4899999999999993</c:v>
                </c:pt>
                <c:pt idx="262">
                  <c:v>1.4900000000000002</c:v>
                </c:pt>
                <c:pt idx="263">
                  <c:v>1.4799999999999995</c:v>
                </c:pt>
                <c:pt idx="264">
                  <c:v>1.4699999999999998</c:v>
                </c:pt>
                <c:pt idx="265">
                  <c:v>1.4900000000000002</c:v>
                </c:pt>
                <c:pt idx="266">
                  <c:v>1.5100000000000007</c:v>
                </c:pt>
                <c:pt idx="267">
                  <c:v>1.46</c:v>
                </c:pt>
                <c:pt idx="268">
                  <c:v>1.4100000000000001</c:v>
                </c:pt>
                <c:pt idx="269">
                  <c:v>1.42</c:v>
                </c:pt>
                <c:pt idx="270">
                  <c:v>1.3999999999999995</c:v>
                </c:pt>
                <c:pt idx="271">
                  <c:v>1.4400000000000004</c:v>
                </c:pt>
                <c:pt idx="272">
                  <c:v>1.42</c:v>
                </c:pt>
                <c:pt idx="273">
                  <c:v>1.4900000000000002</c:v>
                </c:pt>
                <c:pt idx="274">
                  <c:v>1.4499999999999993</c:v>
                </c:pt>
                <c:pt idx="275">
                  <c:v>1.54</c:v>
                </c:pt>
                <c:pt idx="276">
                  <c:v>1.54</c:v>
                </c:pt>
                <c:pt idx="277">
                  <c:v>1.54</c:v>
                </c:pt>
                <c:pt idx="278">
                  <c:v>1.5300000000000002</c:v>
                </c:pt>
                <c:pt idx="279">
                  <c:v>1.5599999999999996</c:v>
                </c:pt>
                <c:pt idx="280">
                  <c:v>1.5999999999999996</c:v>
                </c:pt>
                <c:pt idx="281">
                  <c:v>1.58</c:v>
                </c:pt>
                <c:pt idx="282">
                  <c:v>1.67</c:v>
                </c:pt>
                <c:pt idx="283">
                  <c:v>1.5899999999999994</c:v>
                </c:pt>
                <c:pt idx="284">
                  <c:v>1.5300000000000002</c:v>
                </c:pt>
                <c:pt idx="285">
                  <c:v>1.5700000000000003</c:v>
                </c:pt>
                <c:pt idx="286">
                  <c:v>1.56</c:v>
                </c:pt>
                <c:pt idx="287">
                  <c:v>1.5300000000000002</c:v>
                </c:pt>
                <c:pt idx="288">
                  <c:v>1.5</c:v>
                </c:pt>
                <c:pt idx="289">
                  <c:v>1.5100000000000007</c:v>
                </c:pt>
                <c:pt idx="290">
                  <c:v>1.5199999999999996</c:v>
                </c:pt>
                <c:pt idx="291">
                  <c:v>1.4800000000000004</c:v>
                </c:pt>
                <c:pt idx="292">
                  <c:v>1.5299999999999994</c:v>
                </c:pt>
                <c:pt idx="293">
                  <c:v>1.5599999999999996</c:v>
                </c:pt>
                <c:pt idx="294">
                  <c:v>1.5699999999999994</c:v>
                </c:pt>
                <c:pt idx="295">
                  <c:v>1.62</c:v>
                </c:pt>
                <c:pt idx="296">
                  <c:v>1.58</c:v>
                </c:pt>
                <c:pt idx="297">
                  <c:v>1.5499999999999998</c:v>
                </c:pt>
                <c:pt idx="298">
                  <c:v>1.5699999999999994</c:v>
                </c:pt>
                <c:pt idx="299">
                  <c:v>1.6100000000000003</c:v>
                </c:pt>
                <c:pt idx="300">
                  <c:v>1.6100000000000003</c:v>
                </c:pt>
                <c:pt idx="301">
                  <c:v>1.58</c:v>
                </c:pt>
                <c:pt idx="302">
                  <c:v>1.6399999999999997</c:v>
                </c:pt>
                <c:pt idx="303">
                  <c:v>1.6000000000000005</c:v>
                </c:pt>
                <c:pt idx="304">
                  <c:v>1.6999999999999993</c:v>
                </c:pt>
                <c:pt idx="305">
                  <c:v>1.7600000000000007</c:v>
                </c:pt>
                <c:pt idx="306">
                  <c:v>1.8500000000000005</c:v>
                </c:pt>
                <c:pt idx="307">
                  <c:v>1.83</c:v>
                </c:pt>
                <c:pt idx="308">
                  <c:v>1.7799999999999994</c:v>
                </c:pt>
                <c:pt idx="309">
                  <c:v>1.8000000000000007</c:v>
                </c:pt>
                <c:pt idx="310">
                  <c:v>1.8099999999999996</c:v>
                </c:pt>
                <c:pt idx="311">
                  <c:v>1.8099999999999996</c:v>
                </c:pt>
                <c:pt idx="312">
                  <c:v>1.8499999999999996</c:v>
                </c:pt>
                <c:pt idx="313">
                  <c:v>1.8399999999999999</c:v>
                </c:pt>
                <c:pt idx="314">
                  <c:v>1.7400000000000002</c:v>
                </c:pt>
                <c:pt idx="315">
                  <c:v>1.7399999999999993</c:v>
                </c:pt>
                <c:pt idx="316">
                  <c:v>1.6600000000000001</c:v>
                </c:pt>
                <c:pt idx="317">
                  <c:v>1.6800000000000006</c:v>
                </c:pt>
                <c:pt idx="318">
                  <c:v>1.6800000000000006</c:v>
                </c:pt>
                <c:pt idx="319">
                  <c:v>1.6900000000000004</c:v>
                </c:pt>
                <c:pt idx="320">
                  <c:v>1.7000000000000002</c:v>
                </c:pt>
                <c:pt idx="321">
                  <c:v>1.63</c:v>
                </c:pt>
                <c:pt idx="322">
                  <c:v>1.63</c:v>
                </c:pt>
                <c:pt idx="323">
                  <c:v>1.63</c:v>
                </c:pt>
                <c:pt idx="324">
                  <c:v>1.63</c:v>
                </c:pt>
                <c:pt idx="325">
                  <c:v>1.5499999999999998</c:v>
                </c:pt>
                <c:pt idx="326">
                  <c:v>1.54</c:v>
                </c:pt>
                <c:pt idx="327">
                  <c:v>1.5099999999999998</c:v>
                </c:pt>
                <c:pt idx="328">
                  <c:v>1.5100000000000007</c:v>
                </c:pt>
                <c:pt idx="329">
                  <c:v>1.5099999999999998</c:v>
                </c:pt>
                <c:pt idx="330">
                  <c:v>1.4500000000000002</c:v>
                </c:pt>
                <c:pt idx="331">
                  <c:v>1.4400000000000004</c:v>
                </c:pt>
                <c:pt idx="332">
                  <c:v>1.4899999999999993</c:v>
                </c:pt>
                <c:pt idx="333">
                  <c:v>1.5700000000000003</c:v>
                </c:pt>
                <c:pt idx="334">
                  <c:v>1.5899999999999999</c:v>
                </c:pt>
                <c:pt idx="335">
                  <c:v>1.6100000000000003</c:v>
                </c:pt>
                <c:pt idx="336">
                  <c:v>1.58</c:v>
                </c:pt>
                <c:pt idx="337">
                  <c:v>1.5300000000000002</c:v>
                </c:pt>
                <c:pt idx="338">
                  <c:v>1.5600000000000005</c:v>
                </c:pt>
                <c:pt idx="339">
                  <c:v>1.6100000000000003</c:v>
                </c:pt>
                <c:pt idx="340">
                  <c:v>1.6400000000000006</c:v>
                </c:pt>
                <c:pt idx="341">
                  <c:v>1.7299999999999995</c:v>
                </c:pt>
                <c:pt idx="342">
                  <c:v>1.67</c:v>
                </c:pt>
                <c:pt idx="343">
                  <c:v>1.67</c:v>
                </c:pt>
                <c:pt idx="344">
                  <c:v>1.6099999999999994</c:v>
                </c:pt>
                <c:pt idx="345">
                  <c:v>1.6199999999999992</c:v>
                </c:pt>
                <c:pt idx="346">
                  <c:v>1.6700000000000008</c:v>
                </c:pt>
                <c:pt idx="347">
                  <c:v>1.6800000000000006</c:v>
                </c:pt>
                <c:pt idx="348">
                  <c:v>1.6799999999999997</c:v>
                </c:pt>
                <c:pt idx="349">
                  <c:v>1.6399999999999997</c:v>
                </c:pt>
                <c:pt idx="350">
                  <c:v>1.6900000000000004</c:v>
                </c:pt>
                <c:pt idx="351">
                  <c:v>1.71</c:v>
                </c:pt>
                <c:pt idx="352">
                  <c:v>1.6799999999999997</c:v>
                </c:pt>
                <c:pt idx="353">
                  <c:v>1.5899999999999999</c:v>
                </c:pt>
                <c:pt idx="354">
                  <c:v>1.58</c:v>
                </c:pt>
                <c:pt idx="355">
                  <c:v>1.6300000000000008</c:v>
                </c:pt>
                <c:pt idx="356">
                  <c:v>1.67</c:v>
                </c:pt>
                <c:pt idx="357">
                  <c:v>1.6900000000000004</c:v>
                </c:pt>
                <c:pt idx="358">
                  <c:v>1.63</c:v>
                </c:pt>
                <c:pt idx="359">
                  <c:v>1.5999999999999996</c:v>
                </c:pt>
                <c:pt idx="360">
                  <c:v>1.6499999999999995</c:v>
                </c:pt>
                <c:pt idx="361">
                  <c:v>1.63</c:v>
                </c:pt>
                <c:pt idx="362">
                  <c:v>1.5600000000000005</c:v>
                </c:pt>
                <c:pt idx="363">
                  <c:v>1.5300000000000002</c:v>
                </c:pt>
                <c:pt idx="364">
                  <c:v>1.5099999999999998</c:v>
                </c:pt>
                <c:pt idx="365">
                  <c:v>1.5199999999999996</c:v>
                </c:pt>
                <c:pt idx="366">
                  <c:v>1.5099999999999998</c:v>
                </c:pt>
                <c:pt idx="367">
                  <c:v>1.4600000000000009</c:v>
                </c:pt>
                <c:pt idx="368">
                  <c:v>1.42</c:v>
                </c:pt>
                <c:pt idx="369">
                  <c:v>1.4799999999999995</c:v>
                </c:pt>
                <c:pt idx="370">
                  <c:v>1.5100000000000007</c:v>
                </c:pt>
                <c:pt idx="371">
                  <c:v>1.5499999999999998</c:v>
                </c:pt>
                <c:pt idx="372">
                  <c:v>1.5199999999999996</c:v>
                </c:pt>
                <c:pt idx="373">
                  <c:v>1.63</c:v>
                </c:pt>
                <c:pt idx="374">
                  <c:v>1.6099999999999994</c:v>
                </c:pt>
                <c:pt idx="375">
                  <c:v>1.5999999999999996</c:v>
                </c:pt>
                <c:pt idx="376">
                  <c:v>1.58</c:v>
                </c:pt>
                <c:pt idx="377">
                  <c:v>1.5300000000000002</c:v>
                </c:pt>
                <c:pt idx="378">
                  <c:v>1.4900000000000002</c:v>
                </c:pt>
                <c:pt idx="379">
                  <c:v>1.4799999999999995</c:v>
                </c:pt>
                <c:pt idx="380">
                  <c:v>1.4799999999999995</c:v>
                </c:pt>
                <c:pt idx="381">
                  <c:v>1.4900000000000002</c:v>
                </c:pt>
                <c:pt idx="382">
                  <c:v>1.5099999999999998</c:v>
                </c:pt>
                <c:pt idx="383">
                  <c:v>1.5</c:v>
                </c:pt>
                <c:pt idx="384">
                  <c:v>1.4699999999999998</c:v>
                </c:pt>
                <c:pt idx="385">
                  <c:v>1.5300000000000002</c:v>
                </c:pt>
                <c:pt idx="386">
                  <c:v>1.5199999999999996</c:v>
                </c:pt>
                <c:pt idx="387">
                  <c:v>1.5100000000000007</c:v>
                </c:pt>
                <c:pt idx="388">
                  <c:v>1.54</c:v>
                </c:pt>
                <c:pt idx="389">
                  <c:v>1.5500000000000007</c:v>
                </c:pt>
                <c:pt idx="390">
                  <c:v>1.58</c:v>
                </c:pt>
                <c:pt idx="391">
                  <c:v>1.5300000000000002</c:v>
                </c:pt>
                <c:pt idx="392">
                  <c:v>1.6300000000000008</c:v>
                </c:pt>
                <c:pt idx="393">
                  <c:v>1.7000000000000002</c:v>
                </c:pt>
                <c:pt idx="394">
                  <c:v>1.8100000000000005</c:v>
                </c:pt>
                <c:pt idx="395">
                  <c:v>1.9100000000000001</c:v>
                </c:pt>
                <c:pt idx="396">
                  <c:v>1.7999999999999998</c:v>
                </c:pt>
                <c:pt idx="397">
                  <c:v>1.92</c:v>
                </c:pt>
                <c:pt idx="398">
                  <c:v>1.8999999999999995</c:v>
                </c:pt>
                <c:pt idx="399">
                  <c:v>1.9000000000000004</c:v>
                </c:pt>
                <c:pt idx="400">
                  <c:v>1.9799999999999995</c:v>
                </c:pt>
                <c:pt idx="401">
                  <c:v>1.8899999999999997</c:v>
                </c:pt>
                <c:pt idx="402">
                  <c:v>1.7699999999999996</c:v>
                </c:pt>
                <c:pt idx="403">
                  <c:v>1.8099999999999996</c:v>
                </c:pt>
                <c:pt idx="404">
                  <c:v>1.7999999999999998</c:v>
                </c:pt>
                <c:pt idx="405">
                  <c:v>1.7300000000000004</c:v>
                </c:pt>
                <c:pt idx="406">
                  <c:v>1.83</c:v>
                </c:pt>
                <c:pt idx="407">
                  <c:v>1.9400000000000004</c:v>
                </c:pt>
                <c:pt idx="408">
                  <c:v>1.87</c:v>
                </c:pt>
                <c:pt idx="409">
                  <c:v>1.92</c:v>
                </c:pt>
                <c:pt idx="410">
                  <c:v>2.0200000000000005</c:v>
                </c:pt>
                <c:pt idx="411">
                  <c:v>2.16</c:v>
                </c:pt>
                <c:pt idx="412">
                  <c:v>2.1599999999999997</c:v>
                </c:pt>
                <c:pt idx="413">
                  <c:v>1.9899999999999998</c:v>
                </c:pt>
                <c:pt idx="414">
                  <c:v>1.9900000000000002</c:v>
                </c:pt>
                <c:pt idx="415">
                  <c:v>2.0199999999999996</c:v>
                </c:pt>
                <c:pt idx="416">
                  <c:v>1.96</c:v>
                </c:pt>
                <c:pt idx="417">
                  <c:v>2.1300000000000003</c:v>
                </c:pt>
                <c:pt idx="418">
                  <c:v>2.02</c:v>
                </c:pt>
                <c:pt idx="419">
                  <c:v>1.9700000000000002</c:v>
                </c:pt>
                <c:pt idx="420">
                  <c:v>1.9000000000000004</c:v>
                </c:pt>
                <c:pt idx="421">
                  <c:v>2.0099999999999998</c:v>
                </c:pt>
                <c:pt idx="422">
                  <c:v>2.0099999999999998</c:v>
                </c:pt>
                <c:pt idx="423">
                  <c:v>1.9999999999999996</c:v>
                </c:pt>
                <c:pt idx="424">
                  <c:v>2.19</c:v>
                </c:pt>
                <c:pt idx="425">
                  <c:v>2.4600000000000004</c:v>
                </c:pt>
                <c:pt idx="426">
                  <c:v>2.4200000000000004</c:v>
                </c:pt>
                <c:pt idx="427">
                  <c:v>2.62</c:v>
                </c:pt>
                <c:pt idx="428">
                  <c:v>2.48</c:v>
                </c:pt>
                <c:pt idx="429">
                  <c:v>2.3299999999999996</c:v>
                </c:pt>
                <c:pt idx="430">
                  <c:v>2.33</c:v>
                </c:pt>
                <c:pt idx="431">
                  <c:v>2.34</c:v>
                </c:pt>
                <c:pt idx="432">
                  <c:v>2.21</c:v>
                </c:pt>
                <c:pt idx="433">
                  <c:v>2.2200000000000002</c:v>
                </c:pt>
                <c:pt idx="434">
                  <c:v>2.2299999999999995</c:v>
                </c:pt>
                <c:pt idx="435">
                  <c:v>2.1999999999999997</c:v>
                </c:pt>
                <c:pt idx="436">
                  <c:v>2.15</c:v>
                </c:pt>
                <c:pt idx="437">
                  <c:v>2.1400000000000006</c:v>
                </c:pt>
                <c:pt idx="438">
                  <c:v>2.0499999999999998</c:v>
                </c:pt>
                <c:pt idx="439">
                  <c:v>2.11</c:v>
                </c:pt>
                <c:pt idx="440">
                  <c:v>2.17</c:v>
                </c:pt>
                <c:pt idx="441">
                  <c:v>2.2199999999999998</c:v>
                </c:pt>
                <c:pt idx="442">
                  <c:v>2.3600000000000003</c:v>
                </c:pt>
                <c:pt idx="443">
                  <c:v>2.3499999999999996</c:v>
                </c:pt>
                <c:pt idx="444">
                  <c:v>2.4700000000000002</c:v>
                </c:pt>
                <c:pt idx="445">
                  <c:v>2.2799999999999998</c:v>
                </c:pt>
                <c:pt idx="446">
                  <c:v>2.5199999999999996</c:v>
                </c:pt>
                <c:pt idx="447">
                  <c:v>2.4799999999999995</c:v>
                </c:pt>
                <c:pt idx="448">
                  <c:v>2.5299999999999994</c:v>
                </c:pt>
                <c:pt idx="449">
                  <c:v>2.6099999999999994</c:v>
                </c:pt>
                <c:pt idx="450">
                  <c:v>2.6399999999999997</c:v>
                </c:pt>
                <c:pt idx="451">
                  <c:v>2.6100000000000003</c:v>
                </c:pt>
                <c:pt idx="452">
                  <c:v>2.6599999999999997</c:v>
                </c:pt>
                <c:pt idx="453">
                  <c:v>2.2699999999999996</c:v>
                </c:pt>
                <c:pt idx="454">
                  <c:v>2.2400000000000002</c:v>
                </c:pt>
                <c:pt idx="455">
                  <c:v>2.25</c:v>
                </c:pt>
                <c:pt idx="456">
                  <c:v>2.3999999999999995</c:v>
                </c:pt>
                <c:pt idx="457">
                  <c:v>2.2500000000000004</c:v>
                </c:pt>
                <c:pt idx="458">
                  <c:v>2.4400000000000004</c:v>
                </c:pt>
                <c:pt idx="459">
                  <c:v>2.2999999999999998</c:v>
                </c:pt>
                <c:pt idx="460">
                  <c:v>2.54</c:v>
                </c:pt>
                <c:pt idx="461">
                  <c:v>2.3800000000000003</c:v>
                </c:pt>
                <c:pt idx="462">
                  <c:v>2.36</c:v>
                </c:pt>
                <c:pt idx="463">
                  <c:v>2.66</c:v>
                </c:pt>
                <c:pt idx="464">
                  <c:v>2.8699999999999997</c:v>
                </c:pt>
                <c:pt idx="465">
                  <c:v>2.87</c:v>
                </c:pt>
                <c:pt idx="466">
                  <c:v>2.8</c:v>
                </c:pt>
                <c:pt idx="467">
                  <c:v>2.9300000000000006</c:v>
                </c:pt>
                <c:pt idx="468">
                  <c:v>2.9599999999999995</c:v>
                </c:pt>
                <c:pt idx="469">
                  <c:v>2.8599999999999994</c:v>
                </c:pt>
                <c:pt idx="470">
                  <c:v>2.5299999999999998</c:v>
                </c:pt>
                <c:pt idx="471">
                  <c:v>2.66</c:v>
                </c:pt>
                <c:pt idx="472">
                  <c:v>2.56</c:v>
                </c:pt>
                <c:pt idx="473">
                  <c:v>2.3499999999999996</c:v>
                </c:pt>
                <c:pt idx="474">
                  <c:v>2.33</c:v>
                </c:pt>
                <c:pt idx="475">
                  <c:v>2.2800000000000002</c:v>
                </c:pt>
                <c:pt idx="476">
                  <c:v>2.29</c:v>
                </c:pt>
                <c:pt idx="477">
                  <c:v>2.16</c:v>
                </c:pt>
                <c:pt idx="478">
                  <c:v>2.2500000000000004</c:v>
                </c:pt>
                <c:pt idx="479">
                  <c:v>2.1100000000000003</c:v>
                </c:pt>
                <c:pt idx="480">
                  <c:v>2.2300000000000004</c:v>
                </c:pt>
                <c:pt idx="481">
                  <c:v>2.1099999999999994</c:v>
                </c:pt>
                <c:pt idx="482">
                  <c:v>2.0200000000000005</c:v>
                </c:pt>
                <c:pt idx="483">
                  <c:v>1.94</c:v>
                </c:pt>
                <c:pt idx="484">
                  <c:v>1.9500000000000002</c:v>
                </c:pt>
                <c:pt idx="485">
                  <c:v>1.8399999999999999</c:v>
                </c:pt>
                <c:pt idx="486">
                  <c:v>1.6800000000000002</c:v>
                </c:pt>
                <c:pt idx="487">
                  <c:v>1.6099999999999999</c:v>
                </c:pt>
                <c:pt idx="488">
                  <c:v>1.7200000000000002</c:v>
                </c:pt>
                <c:pt idx="489">
                  <c:v>1.5300000000000002</c:v>
                </c:pt>
                <c:pt idx="490">
                  <c:v>1.3200000000000003</c:v>
                </c:pt>
                <c:pt idx="491">
                  <c:v>1.5899999999999999</c:v>
                </c:pt>
                <c:pt idx="492">
                  <c:v>1.6999999999999997</c:v>
                </c:pt>
                <c:pt idx="493">
                  <c:v>1.63</c:v>
                </c:pt>
                <c:pt idx="494">
                  <c:v>1.79</c:v>
                </c:pt>
                <c:pt idx="495">
                  <c:v>1.7900000000000005</c:v>
                </c:pt>
                <c:pt idx="496">
                  <c:v>1.7800000000000002</c:v>
                </c:pt>
                <c:pt idx="497">
                  <c:v>1.5899999999999999</c:v>
                </c:pt>
                <c:pt idx="498">
                  <c:v>1.58</c:v>
                </c:pt>
                <c:pt idx="499">
                  <c:v>1.58</c:v>
                </c:pt>
                <c:pt idx="500">
                  <c:v>1.4499999999999997</c:v>
                </c:pt>
                <c:pt idx="501">
                  <c:v>1.62</c:v>
                </c:pt>
                <c:pt idx="502">
                  <c:v>1.6400000000000001</c:v>
                </c:pt>
                <c:pt idx="503">
                  <c:v>1.6799999999999997</c:v>
                </c:pt>
                <c:pt idx="504">
                  <c:v>1.71</c:v>
                </c:pt>
                <c:pt idx="505">
                  <c:v>1.6600000000000001</c:v>
                </c:pt>
                <c:pt idx="506">
                  <c:v>1.58</c:v>
                </c:pt>
                <c:pt idx="507">
                  <c:v>1.6099999999999999</c:v>
                </c:pt>
                <c:pt idx="508">
                  <c:v>1.6600000000000006</c:v>
                </c:pt>
                <c:pt idx="509">
                  <c:v>1.5900000000000003</c:v>
                </c:pt>
                <c:pt idx="510">
                  <c:v>1.4899999999999998</c:v>
                </c:pt>
                <c:pt idx="511">
                  <c:v>1.5699999999999998</c:v>
                </c:pt>
                <c:pt idx="512">
                  <c:v>1.54</c:v>
                </c:pt>
                <c:pt idx="513">
                  <c:v>1.4500000000000006</c:v>
                </c:pt>
                <c:pt idx="514">
                  <c:v>1.4300000000000002</c:v>
                </c:pt>
                <c:pt idx="515">
                  <c:v>1.48</c:v>
                </c:pt>
                <c:pt idx="516">
                  <c:v>1.4800000000000004</c:v>
                </c:pt>
                <c:pt idx="517">
                  <c:v>1.37</c:v>
                </c:pt>
                <c:pt idx="518">
                  <c:v>1.3399999999999994</c:v>
                </c:pt>
                <c:pt idx="519">
                  <c:v>1.3800000000000003</c:v>
                </c:pt>
                <c:pt idx="520">
                  <c:v>1.29</c:v>
                </c:pt>
                <c:pt idx="521">
                  <c:v>1.3099999999999996</c:v>
                </c:pt>
                <c:pt idx="522">
                  <c:v>1.2599999999999998</c:v>
                </c:pt>
                <c:pt idx="523">
                  <c:v>1.2899999999999996</c:v>
                </c:pt>
                <c:pt idx="524">
                  <c:v>1.33</c:v>
                </c:pt>
                <c:pt idx="525">
                  <c:v>1.3200000000000003</c:v>
                </c:pt>
                <c:pt idx="526">
                  <c:v>1.3499999999999996</c:v>
                </c:pt>
                <c:pt idx="527">
                  <c:v>1.2799999999999998</c:v>
                </c:pt>
                <c:pt idx="528">
                  <c:v>1.1899999999999995</c:v>
                </c:pt>
                <c:pt idx="529">
                  <c:v>1.3599999999999999</c:v>
                </c:pt>
                <c:pt idx="530">
                  <c:v>1.3399999999999999</c:v>
                </c:pt>
                <c:pt idx="531">
                  <c:v>1.23</c:v>
                </c:pt>
                <c:pt idx="532">
                  <c:v>1.2799999999999998</c:v>
                </c:pt>
                <c:pt idx="533">
                  <c:v>1.2000000000000002</c:v>
                </c:pt>
                <c:pt idx="534">
                  <c:v>1.19</c:v>
                </c:pt>
                <c:pt idx="535">
                  <c:v>1.27</c:v>
                </c:pt>
                <c:pt idx="536">
                  <c:v>1.2200000000000002</c:v>
                </c:pt>
                <c:pt idx="537">
                  <c:v>1.2600000000000002</c:v>
                </c:pt>
                <c:pt idx="538">
                  <c:v>1.2999999999999998</c:v>
                </c:pt>
                <c:pt idx="539">
                  <c:v>1.44</c:v>
                </c:pt>
                <c:pt idx="540">
                  <c:v>1.3899999999999997</c:v>
                </c:pt>
                <c:pt idx="541">
                  <c:v>1.5099999999999998</c:v>
                </c:pt>
                <c:pt idx="542">
                  <c:v>1.5300000000000002</c:v>
                </c:pt>
                <c:pt idx="543">
                  <c:v>1.48</c:v>
                </c:pt>
                <c:pt idx="544">
                  <c:v>1.4999999999999996</c:v>
                </c:pt>
                <c:pt idx="545">
                  <c:v>1.4900000000000002</c:v>
                </c:pt>
                <c:pt idx="546">
                  <c:v>1.5200000000000005</c:v>
                </c:pt>
                <c:pt idx="547">
                  <c:v>1.5899999999999999</c:v>
                </c:pt>
                <c:pt idx="548">
                  <c:v>1.5500000000000003</c:v>
                </c:pt>
                <c:pt idx="549">
                  <c:v>1.5200000000000005</c:v>
                </c:pt>
                <c:pt idx="550">
                  <c:v>1.5899999999999994</c:v>
                </c:pt>
                <c:pt idx="551">
                  <c:v>1.52</c:v>
                </c:pt>
                <c:pt idx="552">
                  <c:v>1.5500000000000003</c:v>
                </c:pt>
                <c:pt idx="553">
                  <c:v>1.6800000000000006</c:v>
                </c:pt>
                <c:pt idx="554">
                  <c:v>1.81</c:v>
                </c:pt>
                <c:pt idx="555">
                  <c:v>1.8000000000000003</c:v>
                </c:pt>
                <c:pt idx="556">
                  <c:v>1.7300000000000004</c:v>
                </c:pt>
                <c:pt idx="557">
                  <c:v>1.6399999999999997</c:v>
                </c:pt>
                <c:pt idx="558">
                  <c:v>1.63</c:v>
                </c:pt>
                <c:pt idx="559">
                  <c:v>1.7600000000000002</c:v>
                </c:pt>
                <c:pt idx="560">
                  <c:v>1.8000000000000003</c:v>
                </c:pt>
                <c:pt idx="561">
                  <c:v>1.8199999999999994</c:v>
                </c:pt>
                <c:pt idx="562">
                  <c:v>1.6900000000000004</c:v>
                </c:pt>
                <c:pt idx="563">
                  <c:v>1.67</c:v>
                </c:pt>
                <c:pt idx="564">
                  <c:v>1.5600000000000005</c:v>
                </c:pt>
                <c:pt idx="565">
                  <c:v>1.6300000000000003</c:v>
                </c:pt>
                <c:pt idx="566">
                  <c:v>1.4899999999999998</c:v>
                </c:pt>
                <c:pt idx="567">
                  <c:v>1.4999999999999996</c:v>
                </c:pt>
                <c:pt idx="568">
                  <c:v>1.5600000000000005</c:v>
                </c:pt>
                <c:pt idx="569">
                  <c:v>1.5299999999999998</c:v>
                </c:pt>
                <c:pt idx="570">
                  <c:v>1.4300000000000002</c:v>
                </c:pt>
                <c:pt idx="571">
                  <c:v>1.4100000000000001</c:v>
                </c:pt>
                <c:pt idx="572">
                  <c:v>1.4399999999999995</c:v>
                </c:pt>
                <c:pt idx="573">
                  <c:v>1.4800000000000004</c:v>
                </c:pt>
                <c:pt idx="574">
                  <c:v>1.3699999999999997</c:v>
                </c:pt>
                <c:pt idx="575">
                  <c:v>1.35</c:v>
                </c:pt>
                <c:pt idx="576">
                  <c:v>1.3200000000000003</c:v>
                </c:pt>
                <c:pt idx="577">
                  <c:v>1.4</c:v>
                </c:pt>
                <c:pt idx="578">
                  <c:v>1.2699999999999996</c:v>
                </c:pt>
                <c:pt idx="579">
                  <c:v>1.3699999999999997</c:v>
                </c:pt>
                <c:pt idx="580">
                  <c:v>1.4</c:v>
                </c:pt>
                <c:pt idx="581">
                  <c:v>1.4900000000000002</c:v>
                </c:pt>
                <c:pt idx="582">
                  <c:v>1.4</c:v>
                </c:pt>
                <c:pt idx="583">
                  <c:v>1.42</c:v>
                </c:pt>
                <c:pt idx="584">
                  <c:v>1.4699999999999998</c:v>
                </c:pt>
                <c:pt idx="585">
                  <c:v>1.4299999999999997</c:v>
                </c:pt>
                <c:pt idx="586">
                  <c:v>1.3900000000000001</c:v>
                </c:pt>
                <c:pt idx="587">
                  <c:v>1.33</c:v>
                </c:pt>
                <c:pt idx="588">
                  <c:v>1.4000000000000004</c:v>
                </c:pt>
                <c:pt idx="589">
                  <c:v>1.3899999999999997</c:v>
                </c:pt>
                <c:pt idx="590">
                  <c:v>1.4200000000000004</c:v>
                </c:pt>
                <c:pt idx="591">
                  <c:v>1.4699999999999998</c:v>
                </c:pt>
                <c:pt idx="592">
                  <c:v>1.4299999999999997</c:v>
                </c:pt>
                <c:pt idx="593">
                  <c:v>1.4600000000000004</c:v>
                </c:pt>
                <c:pt idx="594">
                  <c:v>1.4999999999999996</c:v>
                </c:pt>
                <c:pt idx="595">
                  <c:v>1.54</c:v>
                </c:pt>
                <c:pt idx="596">
                  <c:v>1.4900000000000002</c:v>
                </c:pt>
                <c:pt idx="597">
                  <c:v>1.5099999999999998</c:v>
                </c:pt>
                <c:pt idx="598">
                  <c:v>1.54</c:v>
                </c:pt>
                <c:pt idx="599">
                  <c:v>1.4</c:v>
                </c:pt>
                <c:pt idx="600">
                  <c:v>1.4799999999999995</c:v>
                </c:pt>
                <c:pt idx="601">
                  <c:v>1.5699999999999998</c:v>
                </c:pt>
                <c:pt idx="602">
                  <c:v>1.5499999999999994</c:v>
                </c:pt>
                <c:pt idx="603">
                  <c:v>1.5799999999999996</c:v>
                </c:pt>
                <c:pt idx="604">
                  <c:v>1.7699999999999996</c:v>
                </c:pt>
                <c:pt idx="605">
                  <c:v>2.0500000000000003</c:v>
                </c:pt>
                <c:pt idx="606">
                  <c:v>1.9800000000000004</c:v>
                </c:pt>
                <c:pt idx="607">
                  <c:v>2.0299999999999998</c:v>
                </c:pt>
                <c:pt idx="608">
                  <c:v>2.0499999999999998</c:v>
                </c:pt>
                <c:pt idx="609">
                  <c:v>2.13</c:v>
                </c:pt>
                <c:pt idx="610">
                  <c:v>2.06</c:v>
                </c:pt>
                <c:pt idx="611">
                  <c:v>2.2199999999999998</c:v>
                </c:pt>
                <c:pt idx="612">
                  <c:v>2.04</c:v>
                </c:pt>
                <c:pt idx="613">
                  <c:v>2.0099999999999998</c:v>
                </c:pt>
                <c:pt idx="614">
                  <c:v>1.9</c:v>
                </c:pt>
                <c:pt idx="615">
                  <c:v>1.9100000000000001</c:v>
                </c:pt>
                <c:pt idx="616">
                  <c:v>1.8199999999999998</c:v>
                </c:pt>
                <c:pt idx="617">
                  <c:v>1.9300000000000002</c:v>
                </c:pt>
                <c:pt idx="618">
                  <c:v>1.9400000000000004</c:v>
                </c:pt>
                <c:pt idx="619">
                  <c:v>1.98</c:v>
                </c:pt>
                <c:pt idx="620">
                  <c:v>2.04</c:v>
                </c:pt>
                <c:pt idx="621">
                  <c:v>1.96</c:v>
                </c:pt>
                <c:pt idx="622">
                  <c:v>1.9500000000000002</c:v>
                </c:pt>
                <c:pt idx="623">
                  <c:v>2</c:v>
                </c:pt>
                <c:pt idx="624">
                  <c:v>1.9600000000000002</c:v>
                </c:pt>
                <c:pt idx="625">
                  <c:v>2.0100000000000002</c:v>
                </c:pt>
                <c:pt idx="626">
                  <c:v>1.9200000000000002</c:v>
                </c:pt>
                <c:pt idx="627">
                  <c:v>1.9400000000000002</c:v>
                </c:pt>
                <c:pt idx="628">
                  <c:v>1.92</c:v>
                </c:pt>
                <c:pt idx="629">
                  <c:v>1.9700000000000002</c:v>
                </c:pt>
                <c:pt idx="630">
                  <c:v>1.9900000000000002</c:v>
                </c:pt>
                <c:pt idx="631">
                  <c:v>1.8800000000000001</c:v>
                </c:pt>
                <c:pt idx="632">
                  <c:v>1.9000000000000001</c:v>
                </c:pt>
                <c:pt idx="633">
                  <c:v>1.9400000000000004</c:v>
                </c:pt>
                <c:pt idx="634">
                  <c:v>1.93</c:v>
                </c:pt>
                <c:pt idx="635">
                  <c:v>1.88</c:v>
                </c:pt>
                <c:pt idx="636">
                  <c:v>1.71</c:v>
                </c:pt>
                <c:pt idx="637">
                  <c:v>1.7600000000000002</c:v>
                </c:pt>
                <c:pt idx="638">
                  <c:v>1.77</c:v>
                </c:pt>
                <c:pt idx="639">
                  <c:v>1.77</c:v>
                </c:pt>
                <c:pt idx="640">
                  <c:v>1.8399999999999999</c:v>
                </c:pt>
                <c:pt idx="641">
                  <c:v>1.9</c:v>
                </c:pt>
                <c:pt idx="642">
                  <c:v>1.9</c:v>
                </c:pt>
                <c:pt idx="643">
                  <c:v>1.89</c:v>
                </c:pt>
                <c:pt idx="644">
                  <c:v>1.9500000000000002</c:v>
                </c:pt>
                <c:pt idx="645">
                  <c:v>2.0499999999999998</c:v>
                </c:pt>
                <c:pt idx="646">
                  <c:v>2.0199999999999996</c:v>
                </c:pt>
                <c:pt idx="647">
                  <c:v>2.1399999999999997</c:v>
                </c:pt>
                <c:pt idx="648">
                  <c:v>2.0599999999999996</c:v>
                </c:pt>
                <c:pt idx="649">
                  <c:v>2.09</c:v>
                </c:pt>
                <c:pt idx="650">
                  <c:v>2.0200000000000005</c:v>
                </c:pt>
                <c:pt idx="651">
                  <c:v>2.0200000000000005</c:v>
                </c:pt>
                <c:pt idx="652">
                  <c:v>2.0099999999999998</c:v>
                </c:pt>
                <c:pt idx="653">
                  <c:v>2.04</c:v>
                </c:pt>
                <c:pt idx="654">
                  <c:v>2.0099999999999998</c:v>
                </c:pt>
                <c:pt idx="655">
                  <c:v>2.0200000000000005</c:v>
                </c:pt>
                <c:pt idx="656">
                  <c:v>2.0099999999999998</c:v>
                </c:pt>
                <c:pt idx="657">
                  <c:v>1.94</c:v>
                </c:pt>
                <c:pt idx="658">
                  <c:v>1.86</c:v>
                </c:pt>
                <c:pt idx="659">
                  <c:v>1.9200000000000002</c:v>
                </c:pt>
                <c:pt idx="660">
                  <c:v>1.96</c:v>
                </c:pt>
                <c:pt idx="661">
                  <c:v>1.91</c:v>
                </c:pt>
                <c:pt idx="662">
                  <c:v>1.7899999999999998</c:v>
                </c:pt>
                <c:pt idx="663">
                  <c:v>1.6800000000000002</c:v>
                </c:pt>
                <c:pt idx="664">
                  <c:v>1.72</c:v>
                </c:pt>
                <c:pt idx="665">
                  <c:v>1.69</c:v>
                </c:pt>
                <c:pt idx="666">
                  <c:v>1.6800000000000002</c:v>
                </c:pt>
                <c:pt idx="667">
                  <c:v>1.58</c:v>
                </c:pt>
                <c:pt idx="668">
                  <c:v>1.6</c:v>
                </c:pt>
                <c:pt idx="669">
                  <c:v>1.6500000000000001</c:v>
                </c:pt>
                <c:pt idx="670">
                  <c:v>1.72</c:v>
                </c:pt>
                <c:pt idx="671">
                  <c:v>1.7499999999999998</c:v>
                </c:pt>
                <c:pt idx="672">
                  <c:v>1.6400000000000001</c:v>
                </c:pt>
                <c:pt idx="673">
                  <c:v>1.69</c:v>
                </c:pt>
                <c:pt idx="674">
                  <c:v>1.7199999999999998</c:v>
                </c:pt>
                <c:pt idx="675">
                  <c:v>1.63</c:v>
                </c:pt>
                <c:pt idx="676">
                  <c:v>1.57</c:v>
                </c:pt>
                <c:pt idx="677">
                  <c:v>1.59</c:v>
                </c:pt>
                <c:pt idx="678">
                  <c:v>1.4699999999999998</c:v>
                </c:pt>
                <c:pt idx="679">
                  <c:v>1.5</c:v>
                </c:pt>
                <c:pt idx="680">
                  <c:v>1.5099999999999998</c:v>
                </c:pt>
                <c:pt idx="681">
                  <c:v>1.52</c:v>
                </c:pt>
                <c:pt idx="682">
                  <c:v>1.5099999999999998</c:v>
                </c:pt>
                <c:pt idx="683">
                  <c:v>1.5299999999999998</c:v>
                </c:pt>
                <c:pt idx="684">
                  <c:v>1.52</c:v>
                </c:pt>
                <c:pt idx="685">
                  <c:v>1.56</c:v>
                </c:pt>
                <c:pt idx="686">
                  <c:v>1.63</c:v>
                </c:pt>
                <c:pt idx="687">
                  <c:v>1.56</c:v>
                </c:pt>
                <c:pt idx="688">
                  <c:v>1.5899999999999999</c:v>
                </c:pt>
                <c:pt idx="689">
                  <c:v>1.6</c:v>
                </c:pt>
                <c:pt idx="690">
                  <c:v>1.67</c:v>
                </c:pt>
                <c:pt idx="691">
                  <c:v>1.73</c:v>
                </c:pt>
                <c:pt idx="692">
                  <c:v>1.6400000000000001</c:v>
                </c:pt>
                <c:pt idx="693">
                  <c:v>1.6800000000000002</c:v>
                </c:pt>
                <c:pt idx="694">
                  <c:v>1.67</c:v>
                </c:pt>
                <c:pt idx="695">
                  <c:v>1.6500000000000001</c:v>
                </c:pt>
                <c:pt idx="696">
                  <c:v>1.5899999999999999</c:v>
                </c:pt>
                <c:pt idx="697">
                  <c:v>1.5799999999999998</c:v>
                </c:pt>
                <c:pt idx="698">
                  <c:v>1.5999999999999999</c:v>
                </c:pt>
                <c:pt idx="699">
                  <c:v>1.67</c:v>
                </c:pt>
                <c:pt idx="700">
                  <c:v>1.79</c:v>
                </c:pt>
                <c:pt idx="701">
                  <c:v>1.7799999999999998</c:v>
                </c:pt>
                <c:pt idx="702">
                  <c:v>1.6</c:v>
                </c:pt>
                <c:pt idx="703">
                  <c:v>1.9100000000000001</c:v>
                </c:pt>
                <c:pt idx="704">
                  <c:v>1.73</c:v>
                </c:pt>
                <c:pt idx="705">
                  <c:v>1.8699999999999997</c:v>
                </c:pt>
                <c:pt idx="706">
                  <c:v>1.83</c:v>
                </c:pt>
                <c:pt idx="707">
                  <c:v>1.7399999999999998</c:v>
                </c:pt>
                <c:pt idx="708">
                  <c:v>1.7499999999999996</c:v>
                </c:pt>
                <c:pt idx="709">
                  <c:v>1.7800000000000002</c:v>
                </c:pt>
                <c:pt idx="710">
                  <c:v>1.6700000000000004</c:v>
                </c:pt>
                <c:pt idx="711">
                  <c:v>1.7200000000000002</c:v>
                </c:pt>
                <c:pt idx="712">
                  <c:v>1.75</c:v>
                </c:pt>
                <c:pt idx="713">
                  <c:v>1.6500000000000004</c:v>
                </c:pt>
                <c:pt idx="714">
                  <c:v>1.6500000000000004</c:v>
                </c:pt>
                <c:pt idx="715">
                  <c:v>1.71</c:v>
                </c:pt>
                <c:pt idx="716">
                  <c:v>1.6600000000000001</c:v>
                </c:pt>
                <c:pt idx="717">
                  <c:v>1.5799999999999996</c:v>
                </c:pt>
                <c:pt idx="718">
                  <c:v>1.5500000000000003</c:v>
                </c:pt>
                <c:pt idx="719">
                  <c:v>1.62</c:v>
                </c:pt>
                <c:pt idx="720">
                  <c:v>1.58</c:v>
                </c:pt>
                <c:pt idx="721">
                  <c:v>1.5299999999999998</c:v>
                </c:pt>
                <c:pt idx="722">
                  <c:v>1.48</c:v>
                </c:pt>
                <c:pt idx="723">
                  <c:v>1.6099999999999994</c:v>
                </c:pt>
                <c:pt idx="724">
                  <c:v>1.4799999999999995</c:v>
                </c:pt>
                <c:pt idx="725">
                  <c:v>1.5499999999999998</c:v>
                </c:pt>
                <c:pt idx="726">
                  <c:v>1.62</c:v>
                </c:pt>
                <c:pt idx="727">
                  <c:v>1.56</c:v>
                </c:pt>
                <c:pt idx="728">
                  <c:v>1.5799999999999996</c:v>
                </c:pt>
                <c:pt idx="729">
                  <c:v>1.4900000000000002</c:v>
                </c:pt>
                <c:pt idx="730">
                  <c:v>1.5200000000000005</c:v>
                </c:pt>
                <c:pt idx="731">
                  <c:v>1.5499999999999998</c:v>
                </c:pt>
                <c:pt idx="732">
                  <c:v>1.5500000000000003</c:v>
                </c:pt>
                <c:pt idx="733">
                  <c:v>1.5699999999999998</c:v>
                </c:pt>
                <c:pt idx="734">
                  <c:v>1.5900000000000003</c:v>
                </c:pt>
                <c:pt idx="735">
                  <c:v>1.5500000000000003</c:v>
                </c:pt>
                <c:pt idx="736">
                  <c:v>1.5300000000000002</c:v>
                </c:pt>
                <c:pt idx="737">
                  <c:v>1.6</c:v>
                </c:pt>
                <c:pt idx="738">
                  <c:v>1.6800000000000002</c:v>
                </c:pt>
                <c:pt idx="739">
                  <c:v>1.5700000000000003</c:v>
                </c:pt>
                <c:pt idx="740">
                  <c:v>1.65</c:v>
                </c:pt>
                <c:pt idx="741">
                  <c:v>1.58</c:v>
                </c:pt>
                <c:pt idx="742">
                  <c:v>1.6800000000000002</c:v>
                </c:pt>
                <c:pt idx="743">
                  <c:v>1.6400000000000001</c:v>
                </c:pt>
                <c:pt idx="744">
                  <c:v>1.6599999999999997</c:v>
                </c:pt>
                <c:pt idx="745">
                  <c:v>1.5999999999999996</c:v>
                </c:pt>
                <c:pt idx="746">
                  <c:v>1.62</c:v>
                </c:pt>
                <c:pt idx="747">
                  <c:v>1.63</c:v>
                </c:pt>
                <c:pt idx="748">
                  <c:v>1.5899999999999999</c:v>
                </c:pt>
                <c:pt idx="749">
                  <c:v>1.6300000000000003</c:v>
                </c:pt>
                <c:pt idx="750">
                  <c:v>1.5999999999999996</c:v>
                </c:pt>
                <c:pt idx="751">
                  <c:v>1.65</c:v>
                </c:pt>
                <c:pt idx="752">
                  <c:v>1.5499999999999998</c:v>
                </c:pt>
                <c:pt idx="753">
                  <c:v>1.58</c:v>
                </c:pt>
                <c:pt idx="754">
                  <c:v>1.54</c:v>
                </c:pt>
                <c:pt idx="755">
                  <c:v>1.5699999999999998</c:v>
                </c:pt>
                <c:pt idx="756">
                  <c:v>1.52</c:v>
                </c:pt>
                <c:pt idx="757">
                  <c:v>1.5800000000000005</c:v>
                </c:pt>
                <c:pt idx="758">
                  <c:v>1.6</c:v>
                </c:pt>
                <c:pt idx="759">
                  <c:v>1.6399999999999997</c:v>
                </c:pt>
                <c:pt idx="760">
                  <c:v>1.5900000000000003</c:v>
                </c:pt>
                <c:pt idx="761">
                  <c:v>1.6699999999999995</c:v>
                </c:pt>
                <c:pt idx="762">
                  <c:v>1.71</c:v>
                </c:pt>
                <c:pt idx="763">
                  <c:v>1.6899999999999995</c:v>
                </c:pt>
                <c:pt idx="764">
                  <c:v>1.7299999999999995</c:v>
                </c:pt>
                <c:pt idx="765">
                  <c:v>1.6599999999999997</c:v>
                </c:pt>
                <c:pt idx="766">
                  <c:v>1.58</c:v>
                </c:pt>
                <c:pt idx="767">
                  <c:v>1.6200000000000006</c:v>
                </c:pt>
                <c:pt idx="768">
                  <c:v>1.6500000000000004</c:v>
                </c:pt>
                <c:pt idx="769">
                  <c:v>1.7200000000000002</c:v>
                </c:pt>
                <c:pt idx="770">
                  <c:v>1.7600000000000002</c:v>
                </c:pt>
                <c:pt idx="771">
                  <c:v>1.7800000000000002</c:v>
                </c:pt>
                <c:pt idx="772">
                  <c:v>1.67</c:v>
                </c:pt>
                <c:pt idx="773">
                  <c:v>1.6600000000000001</c:v>
                </c:pt>
                <c:pt idx="774">
                  <c:v>1.6599999999999997</c:v>
                </c:pt>
                <c:pt idx="775">
                  <c:v>1.65</c:v>
                </c:pt>
                <c:pt idx="776">
                  <c:v>1.6600000000000001</c:v>
                </c:pt>
                <c:pt idx="777">
                  <c:v>1.7200000000000002</c:v>
                </c:pt>
                <c:pt idx="778">
                  <c:v>1.62</c:v>
                </c:pt>
                <c:pt idx="779">
                  <c:v>1.7400000000000002</c:v>
                </c:pt>
                <c:pt idx="780">
                  <c:v>1.6599999999999997</c:v>
                </c:pt>
                <c:pt idx="781">
                  <c:v>1.5899999999999999</c:v>
                </c:pt>
                <c:pt idx="782">
                  <c:v>1.69</c:v>
                </c:pt>
                <c:pt idx="783">
                  <c:v>1.73</c:v>
                </c:pt>
                <c:pt idx="784">
                  <c:v>1.8</c:v>
                </c:pt>
                <c:pt idx="785">
                  <c:v>1.7799999999999998</c:v>
                </c:pt>
                <c:pt idx="786">
                  <c:v>1.8900000000000001</c:v>
                </c:pt>
                <c:pt idx="787">
                  <c:v>1.7799999999999998</c:v>
                </c:pt>
                <c:pt idx="788">
                  <c:v>1.69</c:v>
                </c:pt>
                <c:pt idx="789">
                  <c:v>1.65</c:v>
                </c:pt>
                <c:pt idx="790">
                  <c:v>1.79</c:v>
                </c:pt>
                <c:pt idx="791">
                  <c:v>1.62</c:v>
                </c:pt>
                <c:pt idx="792">
                  <c:v>1.7199999999999998</c:v>
                </c:pt>
                <c:pt idx="793">
                  <c:v>1.7799999999999998</c:v>
                </c:pt>
                <c:pt idx="794">
                  <c:v>1.75</c:v>
                </c:pt>
                <c:pt idx="795">
                  <c:v>1.7900000000000003</c:v>
                </c:pt>
                <c:pt idx="796">
                  <c:v>1.7300000000000002</c:v>
                </c:pt>
                <c:pt idx="797">
                  <c:v>1.77</c:v>
                </c:pt>
                <c:pt idx="798">
                  <c:v>1.71</c:v>
                </c:pt>
                <c:pt idx="799">
                  <c:v>1.6500000000000004</c:v>
                </c:pt>
                <c:pt idx="800">
                  <c:v>1.6099999999999999</c:v>
                </c:pt>
                <c:pt idx="801">
                  <c:v>1.6099999999999999</c:v>
                </c:pt>
                <c:pt idx="802">
                  <c:v>1.6099999999999999</c:v>
                </c:pt>
                <c:pt idx="803">
                  <c:v>1.7400000000000002</c:v>
                </c:pt>
                <c:pt idx="804">
                  <c:v>1.56</c:v>
                </c:pt>
                <c:pt idx="805">
                  <c:v>1.62</c:v>
                </c:pt>
                <c:pt idx="806">
                  <c:v>1.6800000000000002</c:v>
                </c:pt>
                <c:pt idx="807">
                  <c:v>1.6099999999999994</c:v>
                </c:pt>
                <c:pt idx="808">
                  <c:v>1.7000000000000002</c:v>
                </c:pt>
                <c:pt idx="809">
                  <c:v>1.73</c:v>
                </c:pt>
                <c:pt idx="810">
                  <c:v>1.71</c:v>
                </c:pt>
                <c:pt idx="811">
                  <c:v>1.7200000000000002</c:v>
                </c:pt>
                <c:pt idx="812">
                  <c:v>1.73</c:v>
                </c:pt>
                <c:pt idx="813">
                  <c:v>1.69</c:v>
                </c:pt>
                <c:pt idx="814">
                  <c:v>1.7599999999999998</c:v>
                </c:pt>
                <c:pt idx="815">
                  <c:v>1.81</c:v>
                </c:pt>
                <c:pt idx="816">
                  <c:v>1.6999999999999997</c:v>
                </c:pt>
                <c:pt idx="817">
                  <c:v>1.71</c:v>
                </c:pt>
                <c:pt idx="818">
                  <c:v>1.69</c:v>
                </c:pt>
                <c:pt idx="819">
                  <c:v>1.69</c:v>
                </c:pt>
                <c:pt idx="820">
                  <c:v>1.6999999999999997</c:v>
                </c:pt>
                <c:pt idx="821">
                  <c:v>1.8000000000000003</c:v>
                </c:pt>
                <c:pt idx="822">
                  <c:v>1.67</c:v>
                </c:pt>
                <c:pt idx="823">
                  <c:v>1.79</c:v>
                </c:pt>
                <c:pt idx="824">
                  <c:v>1.73</c:v>
                </c:pt>
                <c:pt idx="825">
                  <c:v>1.65</c:v>
                </c:pt>
                <c:pt idx="826">
                  <c:v>1.6100000000000003</c:v>
                </c:pt>
                <c:pt idx="827">
                  <c:v>1.6600000000000001</c:v>
                </c:pt>
                <c:pt idx="828">
                  <c:v>1.7100000000000004</c:v>
                </c:pt>
                <c:pt idx="829">
                  <c:v>1.71</c:v>
                </c:pt>
                <c:pt idx="830">
                  <c:v>1.7000000000000002</c:v>
                </c:pt>
                <c:pt idx="831">
                  <c:v>1.7400000000000002</c:v>
                </c:pt>
                <c:pt idx="832">
                  <c:v>1.7200000000000002</c:v>
                </c:pt>
                <c:pt idx="833">
                  <c:v>1.7199999999999998</c:v>
                </c:pt>
                <c:pt idx="834">
                  <c:v>1.7199999999999998</c:v>
                </c:pt>
                <c:pt idx="835">
                  <c:v>1.7800000000000002</c:v>
                </c:pt>
                <c:pt idx="836">
                  <c:v>1.8199999999999998</c:v>
                </c:pt>
                <c:pt idx="837">
                  <c:v>1.77</c:v>
                </c:pt>
                <c:pt idx="838">
                  <c:v>1.79</c:v>
                </c:pt>
                <c:pt idx="839">
                  <c:v>1.8300000000000003</c:v>
                </c:pt>
                <c:pt idx="840">
                  <c:v>1.94</c:v>
                </c:pt>
                <c:pt idx="841">
                  <c:v>1.8699999999999999</c:v>
                </c:pt>
                <c:pt idx="842">
                  <c:v>1.87</c:v>
                </c:pt>
                <c:pt idx="843">
                  <c:v>1.82</c:v>
                </c:pt>
                <c:pt idx="844">
                  <c:v>1.7700000000000002</c:v>
                </c:pt>
                <c:pt idx="845">
                  <c:v>1.8</c:v>
                </c:pt>
                <c:pt idx="846">
                  <c:v>1.8</c:v>
                </c:pt>
                <c:pt idx="847">
                  <c:v>1.89</c:v>
                </c:pt>
                <c:pt idx="848">
                  <c:v>1.8499999999999999</c:v>
                </c:pt>
                <c:pt idx="849">
                  <c:v>1.81</c:v>
                </c:pt>
                <c:pt idx="850">
                  <c:v>1.7499999999999998</c:v>
                </c:pt>
                <c:pt idx="851">
                  <c:v>1.7800000000000002</c:v>
                </c:pt>
                <c:pt idx="852">
                  <c:v>1.7999999999999998</c:v>
                </c:pt>
                <c:pt idx="853">
                  <c:v>1.8199999999999998</c:v>
                </c:pt>
                <c:pt idx="854">
                  <c:v>1.76</c:v>
                </c:pt>
                <c:pt idx="855">
                  <c:v>1.79</c:v>
                </c:pt>
                <c:pt idx="856">
                  <c:v>1.86</c:v>
                </c:pt>
                <c:pt idx="857">
                  <c:v>1.9000000000000001</c:v>
                </c:pt>
                <c:pt idx="858">
                  <c:v>1.93</c:v>
                </c:pt>
                <c:pt idx="859">
                  <c:v>1.8800000000000001</c:v>
                </c:pt>
                <c:pt idx="860">
                  <c:v>2.0099999999999998</c:v>
                </c:pt>
                <c:pt idx="861">
                  <c:v>2.0300000000000002</c:v>
                </c:pt>
                <c:pt idx="862">
                  <c:v>1.91</c:v>
                </c:pt>
                <c:pt idx="863">
                  <c:v>1.87</c:v>
                </c:pt>
                <c:pt idx="864">
                  <c:v>1.95</c:v>
                </c:pt>
                <c:pt idx="865">
                  <c:v>1.8900000000000001</c:v>
                </c:pt>
                <c:pt idx="866">
                  <c:v>1.9100000000000001</c:v>
                </c:pt>
                <c:pt idx="867">
                  <c:v>1.87</c:v>
                </c:pt>
                <c:pt idx="868">
                  <c:v>1.86</c:v>
                </c:pt>
                <c:pt idx="869">
                  <c:v>1.88</c:v>
                </c:pt>
                <c:pt idx="870">
                  <c:v>1.8499999999999999</c:v>
                </c:pt>
                <c:pt idx="871">
                  <c:v>1.8</c:v>
                </c:pt>
                <c:pt idx="872">
                  <c:v>1.82</c:v>
                </c:pt>
                <c:pt idx="873">
                  <c:v>1.8399999999999999</c:v>
                </c:pt>
                <c:pt idx="874">
                  <c:v>1.72</c:v>
                </c:pt>
                <c:pt idx="875">
                  <c:v>1.6900000000000002</c:v>
                </c:pt>
                <c:pt idx="876">
                  <c:v>1.76</c:v>
                </c:pt>
                <c:pt idx="877">
                  <c:v>1.6600000000000001</c:v>
                </c:pt>
                <c:pt idx="878">
                  <c:v>1.72</c:v>
                </c:pt>
                <c:pt idx="879">
                  <c:v>1.5899999999999999</c:v>
                </c:pt>
                <c:pt idx="880">
                  <c:v>1.6800000000000002</c:v>
                </c:pt>
                <c:pt idx="881">
                  <c:v>1.6900000000000004</c:v>
                </c:pt>
                <c:pt idx="882">
                  <c:v>1.71</c:v>
                </c:pt>
                <c:pt idx="883">
                  <c:v>1.73</c:v>
                </c:pt>
                <c:pt idx="884">
                  <c:v>1.62</c:v>
                </c:pt>
                <c:pt idx="885">
                  <c:v>1.75</c:v>
                </c:pt>
                <c:pt idx="886">
                  <c:v>1.8100000000000005</c:v>
                </c:pt>
                <c:pt idx="887">
                  <c:v>1.77</c:v>
                </c:pt>
                <c:pt idx="888">
                  <c:v>1.7400000000000002</c:v>
                </c:pt>
                <c:pt idx="889">
                  <c:v>1.6599999999999997</c:v>
                </c:pt>
                <c:pt idx="890">
                  <c:v>1.7100000000000004</c:v>
                </c:pt>
                <c:pt idx="891">
                  <c:v>1.7100000000000004</c:v>
                </c:pt>
                <c:pt idx="892">
                  <c:v>1.7799999999999998</c:v>
                </c:pt>
                <c:pt idx="893">
                  <c:v>1.6900000000000004</c:v>
                </c:pt>
                <c:pt idx="894">
                  <c:v>1.77</c:v>
                </c:pt>
                <c:pt idx="895">
                  <c:v>1.6699999999999995</c:v>
                </c:pt>
                <c:pt idx="896">
                  <c:v>1.6600000000000001</c:v>
                </c:pt>
                <c:pt idx="897">
                  <c:v>1.75</c:v>
                </c:pt>
                <c:pt idx="898">
                  <c:v>1.8100000000000005</c:v>
                </c:pt>
                <c:pt idx="899">
                  <c:v>1.7399999999999998</c:v>
                </c:pt>
                <c:pt idx="900">
                  <c:v>1.7499999999999996</c:v>
                </c:pt>
                <c:pt idx="901">
                  <c:v>1.7800000000000002</c:v>
                </c:pt>
                <c:pt idx="902">
                  <c:v>1.7400000000000002</c:v>
                </c:pt>
                <c:pt idx="903">
                  <c:v>1.7200000000000002</c:v>
                </c:pt>
                <c:pt idx="904">
                  <c:v>1.6899999999999995</c:v>
                </c:pt>
                <c:pt idx="905">
                  <c:v>1.6599999999999997</c:v>
                </c:pt>
                <c:pt idx="906">
                  <c:v>1.7499999999999996</c:v>
                </c:pt>
                <c:pt idx="907">
                  <c:v>1.6900000000000004</c:v>
                </c:pt>
                <c:pt idx="908">
                  <c:v>1.7399999999999998</c:v>
                </c:pt>
                <c:pt idx="909">
                  <c:v>1.71</c:v>
                </c:pt>
                <c:pt idx="910">
                  <c:v>1.73</c:v>
                </c:pt>
                <c:pt idx="911">
                  <c:v>1.7399999999999998</c:v>
                </c:pt>
                <c:pt idx="912">
                  <c:v>1.65</c:v>
                </c:pt>
                <c:pt idx="913">
                  <c:v>1.6</c:v>
                </c:pt>
                <c:pt idx="914">
                  <c:v>1.6800000000000002</c:v>
                </c:pt>
                <c:pt idx="915">
                  <c:v>1.69</c:v>
                </c:pt>
                <c:pt idx="916">
                  <c:v>1.62</c:v>
                </c:pt>
                <c:pt idx="917">
                  <c:v>1.6600000000000001</c:v>
                </c:pt>
                <c:pt idx="918">
                  <c:v>1.6599999999999997</c:v>
                </c:pt>
                <c:pt idx="919">
                  <c:v>1.67</c:v>
                </c:pt>
                <c:pt idx="920">
                  <c:v>1.67</c:v>
                </c:pt>
                <c:pt idx="921">
                  <c:v>1.6799999999999997</c:v>
                </c:pt>
                <c:pt idx="922">
                  <c:v>1.71</c:v>
                </c:pt>
                <c:pt idx="923">
                  <c:v>1.5999999999999996</c:v>
                </c:pt>
                <c:pt idx="924">
                  <c:v>1.5700000000000003</c:v>
                </c:pt>
                <c:pt idx="925">
                  <c:v>1.5500000000000003</c:v>
                </c:pt>
                <c:pt idx="926">
                  <c:v>1.5100000000000002</c:v>
                </c:pt>
                <c:pt idx="927">
                  <c:v>1.58</c:v>
                </c:pt>
                <c:pt idx="928">
                  <c:v>1.5499999999999998</c:v>
                </c:pt>
                <c:pt idx="929">
                  <c:v>1.52</c:v>
                </c:pt>
                <c:pt idx="930">
                  <c:v>1.58</c:v>
                </c:pt>
                <c:pt idx="931">
                  <c:v>1.56</c:v>
                </c:pt>
                <c:pt idx="932">
                  <c:v>1.58</c:v>
                </c:pt>
                <c:pt idx="933">
                  <c:v>1.5699999999999998</c:v>
                </c:pt>
                <c:pt idx="934">
                  <c:v>1.54</c:v>
                </c:pt>
                <c:pt idx="935">
                  <c:v>1.58</c:v>
                </c:pt>
                <c:pt idx="936">
                  <c:v>1.56</c:v>
                </c:pt>
                <c:pt idx="937">
                  <c:v>1.48</c:v>
                </c:pt>
                <c:pt idx="938">
                  <c:v>1.56</c:v>
                </c:pt>
                <c:pt idx="939">
                  <c:v>1.4900000000000002</c:v>
                </c:pt>
                <c:pt idx="940">
                  <c:v>1.4500000000000002</c:v>
                </c:pt>
                <c:pt idx="941">
                  <c:v>1.4500000000000002</c:v>
                </c:pt>
                <c:pt idx="942">
                  <c:v>1.5000000000000004</c:v>
                </c:pt>
                <c:pt idx="943">
                  <c:v>1.4699999999999998</c:v>
                </c:pt>
                <c:pt idx="944">
                  <c:v>1.5000000000000004</c:v>
                </c:pt>
                <c:pt idx="945">
                  <c:v>1.5099999999999998</c:v>
                </c:pt>
                <c:pt idx="946">
                  <c:v>1.4900000000000002</c:v>
                </c:pt>
                <c:pt idx="947">
                  <c:v>1.5699999999999998</c:v>
                </c:pt>
                <c:pt idx="948">
                  <c:v>1.58</c:v>
                </c:pt>
                <c:pt idx="949">
                  <c:v>1.6000000000000005</c:v>
                </c:pt>
                <c:pt idx="950">
                  <c:v>1.5900000000000003</c:v>
                </c:pt>
                <c:pt idx="951">
                  <c:v>1.6500000000000004</c:v>
                </c:pt>
                <c:pt idx="952">
                  <c:v>1.6200000000000006</c:v>
                </c:pt>
                <c:pt idx="953">
                  <c:v>1.62</c:v>
                </c:pt>
                <c:pt idx="954">
                  <c:v>1.5899999999999999</c:v>
                </c:pt>
                <c:pt idx="955">
                  <c:v>1.5899999999999999</c:v>
                </c:pt>
                <c:pt idx="956">
                  <c:v>1.5899999999999999</c:v>
                </c:pt>
                <c:pt idx="957">
                  <c:v>1.5799999999999996</c:v>
                </c:pt>
                <c:pt idx="958">
                  <c:v>1.5400000000000005</c:v>
                </c:pt>
                <c:pt idx="959">
                  <c:v>1.6500000000000004</c:v>
                </c:pt>
                <c:pt idx="960">
                  <c:v>1.7299999999999995</c:v>
                </c:pt>
                <c:pt idx="961">
                  <c:v>1.6</c:v>
                </c:pt>
                <c:pt idx="962">
                  <c:v>1.67</c:v>
                </c:pt>
                <c:pt idx="963">
                  <c:v>1.6600000000000001</c:v>
                </c:pt>
                <c:pt idx="964">
                  <c:v>1.6999999999999997</c:v>
                </c:pt>
                <c:pt idx="965">
                  <c:v>1.6799999999999997</c:v>
                </c:pt>
                <c:pt idx="966">
                  <c:v>1.6800000000000002</c:v>
                </c:pt>
                <c:pt idx="967">
                  <c:v>1.6599999999999997</c:v>
                </c:pt>
                <c:pt idx="968">
                  <c:v>1.58</c:v>
                </c:pt>
                <c:pt idx="969">
                  <c:v>1.6299999999999994</c:v>
                </c:pt>
                <c:pt idx="970">
                  <c:v>1.65</c:v>
                </c:pt>
                <c:pt idx="971">
                  <c:v>1.6600000000000001</c:v>
                </c:pt>
                <c:pt idx="972">
                  <c:v>1.6799999999999997</c:v>
                </c:pt>
                <c:pt idx="973">
                  <c:v>1.6499999999999995</c:v>
                </c:pt>
                <c:pt idx="974">
                  <c:v>1.63</c:v>
                </c:pt>
                <c:pt idx="975">
                  <c:v>1.6299999999999994</c:v>
                </c:pt>
                <c:pt idx="976">
                  <c:v>1.6000000000000005</c:v>
                </c:pt>
                <c:pt idx="977">
                  <c:v>1.65</c:v>
                </c:pt>
                <c:pt idx="978">
                  <c:v>1.5699999999999998</c:v>
                </c:pt>
                <c:pt idx="979">
                  <c:v>1.7200000000000002</c:v>
                </c:pt>
                <c:pt idx="980">
                  <c:v>1.6699999999999995</c:v>
                </c:pt>
                <c:pt idx="981">
                  <c:v>1.7200000000000002</c:v>
                </c:pt>
                <c:pt idx="982">
                  <c:v>1.69</c:v>
                </c:pt>
                <c:pt idx="983">
                  <c:v>1.7300000000000004</c:v>
                </c:pt>
                <c:pt idx="984">
                  <c:v>1.8300000000000005</c:v>
                </c:pt>
                <c:pt idx="985">
                  <c:v>1.7499999999999996</c:v>
                </c:pt>
                <c:pt idx="986">
                  <c:v>1.7599999999999998</c:v>
                </c:pt>
                <c:pt idx="987">
                  <c:v>1.85</c:v>
                </c:pt>
                <c:pt idx="988">
                  <c:v>1.7399999999999998</c:v>
                </c:pt>
                <c:pt idx="989">
                  <c:v>1.81</c:v>
                </c:pt>
                <c:pt idx="990">
                  <c:v>1.79</c:v>
                </c:pt>
                <c:pt idx="991">
                  <c:v>1.8599999999999999</c:v>
                </c:pt>
                <c:pt idx="992">
                  <c:v>1.73</c:v>
                </c:pt>
                <c:pt idx="993">
                  <c:v>1.71</c:v>
                </c:pt>
                <c:pt idx="994">
                  <c:v>1.7000000000000002</c:v>
                </c:pt>
                <c:pt idx="995">
                  <c:v>1.7599999999999998</c:v>
                </c:pt>
                <c:pt idx="996">
                  <c:v>1.73</c:v>
                </c:pt>
                <c:pt idx="997">
                  <c:v>1.7000000000000002</c:v>
                </c:pt>
                <c:pt idx="998">
                  <c:v>1.6899999999999995</c:v>
                </c:pt>
                <c:pt idx="999">
                  <c:v>1.6499999999999995</c:v>
                </c:pt>
                <c:pt idx="1000">
                  <c:v>1.73</c:v>
                </c:pt>
                <c:pt idx="1001">
                  <c:v>1.6899999999999995</c:v>
                </c:pt>
                <c:pt idx="1002">
                  <c:v>1.7300000000000004</c:v>
                </c:pt>
                <c:pt idx="1003">
                  <c:v>1.6499999999999995</c:v>
                </c:pt>
                <c:pt idx="1004">
                  <c:v>1.58</c:v>
                </c:pt>
                <c:pt idx="1005">
                  <c:v>1.6</c:v>
                </c:pt>
                <c:pt idx="1006">
                  <c:v>1.5899999999999999</c:v>
                </c:pt>
                <c:pt idx="1007">
                  <c:v>1.6500000000000004</c:v>
                </c:pt>
                <c:pt idx="1008">
                  <c:v>1.6099999999999999</c:v>
                </c:pt>
                <c:pt idx="1009">
                  <c:v>1.6299999999999994</c:v>
                </c:pt>
                <c:pt idx="1010">
                  <c:v>1.6700000000000004</c:v>
                </c:pt>
                <c:pt idx="1011">
                  <c:v>1.6899999999999995</c:v>
                </c:pt>
                <c:pt idx="1012">
                  <c:v>1.77</c:v>
                </c:pt>
                <c:pt idx="1013">
                  <c:v>1.7199999999999998</c:v>
                </c:pt>
                <c:pt idx="1014">
                  <c:v>1.6999999999999997</c:v>
                </c:pt>
                <c:pt idx="1015">
                  <c:v>1.79</c:v>
                </c:pt>
                <c:pt idx="1016">
                  <c:v>1.71</c:v>
                </c:pt>
                <c:pt idx="1017">
                  <c:v>1.75</c:v>
                </c:pt>
                <c:pt idx="1018">
                  <c:v>1.6600000000000001</c:v>
                </c:pt>
                <c:pt idx="1019">
                  <c:v>1.7400000000000002</c:v>
                </c:pt>
                <c:pt idx="1020">
                  <c:v>1.6800000000000002</c:v>
                </c:pt>
                <c:pt idx="1021">
                  <c:v>1.77</c:v>
                </c:pt>
                <c:pt idx="1022">
                  <c:v>1.87</c:v>
                </c:pt>
                <c:pt idx="1023">
                  <c:v>2</c:v>
                </c:pt>
                <c:pt idx="1024">
                  <c:v>1.9699999999999998</c:v>
                </c:pt>
                <c:pt idx="1025">
                  <c:v>2.08</c:v>
                </c:pt>
                <c:pt idx="1026">
                  <c:v>1.9700000000000002</c:v>
                </c:pt>
                <c:pt idx="1027">
                  <c:v>1.8</c:v>
                </c:pt>
                <c:pt idx="1028">
                  <c:v>1.93</c:v>
                </c:pt>
                <c:pt idx="1029">
                  <c:v>1.9400000000000002</c:v>
                </c:pt>
                <c:pt idx="1030">
                  <c:v>2.0499999999999998</c:v>
                </c:pt>
                <c:pt idx="1031">
                  <c:v>1.9499999999999997</c:v>
                </c:pt>
                <c:pt idx="1032">
                  <c:v>1.93</c:v>
                </c:pt>
                <c:pt idx="1033">
                  <c:v>1.97</c:v>
                </c:pt>
                <c:pt idx="1034">
                  <c:v>1.9999999999999998</c:v>
                </c:pt>
                <c:pt idx="1035">
                  <c:v>1.8299999999999998</c:v>
                </c:pt>
                <c:pt idx="1036">
                  <c:v>1.88</c:v>
                </c:pt>
                <c:pt idx="1037">
                  <c:v>1.8900000000000001</c:v>
                </c:pt>
                <c:pt idx="1038">
                  <c:v>1.9200000000000002</c:v>
                </c:pt>
                <c:pt idx="1039">
                  <c:v>1.8900000000000001</c:v>
                </c:pt>
                <c:pt idx="1040">
                  <c:v>1.89</c:v>
                </c:pt>
                <c:pt idx="1041">
                  <c:v>1.82</c:v>
                </c:pt>
                <c:pt idx="1042">
                  <c:v>1.8400000000000003</c:v>
                </c:pt>
                <c:pt idx="1043">
                  <c:v>1.8400000000000003</c:v>
                </c:pt>
                <c:pt idx="1044">
                  <c:v>1.8</c:v>
                </c:pt>
                <c:pt idx="1045">
                  <c:v>1.8299999999999998</c:v>
                </c:pt>
                <c:pt idx="1046">
                  <c:v>1.85</c:v>
                </c:pt>
                <c:pt idx="1047">
                  <c:v>1.9199999999999997</c:v>
                </c:pt>
                <c:pt idx="1048">
                  <c:v>1.84</c:v>
                </c:pt>
                <c:pt idx="1049">
                  <c:v>1.8800000000000001</c:v>
                </c:pt>
                <c:pt idx="1050">
                  <c:v>1.9700000000000002</c:v>
                </c:pt>
                <c:pt idx="1051">
                  <c:v>2.16</c:v>
                </c:pt>
                <c:pt idx="1052">
                  <c:v>2.33</c:v>
                </c:pt>
                <c:pt idx="1053">
                  <c:v>2.57</c:v>
                </c:pt>
                <c:pt idx="1054">
                  <c:v>2.66</c:v>
                </c:pt>
                <c:pt idx="1055">
                  <c:v>2.69</c:v>
                </c:pt>
                <c:pt idx="1056">
                  <c:v>2.68</c:v>
                </c:pt>
                <c:pt idx="1057">
                  <c:v>2.6</c:v>
                </c:pt>
                <c:pt idx="1058">
                  <c:v>2.63</c:v>
                </c:pt>
                <c:pt idx="1059">
                  <c:v>2.72</c:v>
                </c:pt>
                <c:pt idx="1060">
                  <c:v>2.59</c:v>
                </c:pt>
                <c:pt idx="1061">
                  <c:v>2.59</c:v>
                </c:pt>
                <c:pt idx="1062">
                  <c:v>2.61</c:v>
                </c:pt>
                <c:pt idx="1063">
                  <c:v>2.5500000000000003</c:v>
                </c:pt>
                <c:pt idx="1064">
                  <c:v>2.4699999999999998</c:v>
                </c:pt>
                <c:pt idx="1065">
                  <c:v>2.41</c:v>
                </c:pt>
                <c:pt idx="1066">
                  <c:v>2.44</c:v>
                </c:pt>
                <c:pt idx="1067">
                  <c:v>2.41</c:v>
                </c:pt>
                <c:pt idx="1068">
                  <c:v>2.44</c:v>
                </c:pt>
                <c:pt idx="1069">
                  <c:v>2.4</c:v>
                </c:pt>
                <c:pt idx="1070">
                  <c:v>2.3699999999999997</c:v>
                </c:pt>
                <c:pt idx="1071">
                  <c:v>2.35</c:v>
                </c:pt>
                <c:pt idx="1072">
                  <c:v>2.4099999999999997</c:v>
                </c:pt>
                <c:pt idx="1073">
                  <c:v>2.41</c:v>
                </c:pt>
                <c:pt idx="1074">
                  <c:v>2.33</c:v>
                </c:pt>
                <c:pt idx="1075">
                  <c:v>2.29</c:v>
                </c:pt>
                <c:pt idx="1076">
                  <c:v>2.3200000000000003</c:v>
                </c:pt>
                <c:pt idx="1077">
                  <c:v>2.21</c:v>
                </c:pt>
                <c:pt idx="1078">
                  <c:v>2.25</c:v>
                </c:pt>
                <c:pt idx="1079">
                  <c:v>2.17</c:v>
                </c:pt>
                <c:pt idx="1080">
                  <c:v>2.1800000000000002</c:v>
                </c:pt>
                <c:pt idx="1081">
                  <c:v>2.23</c:v>
                </c:pt>
                <c:pt idx="1082">
                  <c:v>2.1999999999999997</c:v>
                </c:pt>
                <c:pt idx="1083">
                  <c:v>2.09</c:v>
                </c:pt>
                <c:pt idx="1084">
                  <c:v>2.0700000000000003</c:v>
                </c:pt>
                <c:pt idx="1085">
                  <c:v>1.9699999999999998</c:v>
                </c:pt>
                <c:pt idx="1086">
                  <c:v>1.9900000000000002</c:v>
                </c:pt>
                <c:pt idx="1087">
                  <c:v>1.9499999999999997</c:v>
                </c:pt>
                <c:pt idx="1088">
                  <c:v>1.9099999999999997</c:v>
                </c:pt>
                <c:pt idx="1089">
                  <c:v>1.85</c:v>
                </c:pt>
                <c:pt idx="1090">
                  <c:v>1.85</c:v>
                </c:pt>
                <c:pt idx="1091">
                  <c:v>1.79</c:v>
                </c:pt>
                <c:pt idx="1092">
                  <c:v>1.7799999999999998</c:v>
                </c:pt>
                <c:pt idx="1093">
                  <c:v>1.7399999999999998</c:v>
                </c:pt>
                <c:pt idx="1094">
                  <c:v>1.7100000000000002</c:v>
                </c:pt>
                <c:pt idx="1095">
                  <c:v>1.73</c:v>
                </c:pt>
                <c:pt idx="1096">
                  <c:v>1.6199999999999999</c:v>
                </c:pt>
                <c:pt idx="1097">
                  <c:v>1.6600000000000001</c:v>
                </c:pt>
                <c:pt idx="1098">
                  <c:v>1.66</c:v>
                </c:pt>
                <c:pt idx="1099">
                  <c:v>1.67</c:v>
                </c:pt>
                <c:pt idx="1100">
                  <c:v>1.59</c:v>
                </c:pt>
                <c:pt idx="1101">
                  <c:v>1.55</c:v>
                </c:pt>
                <c:pt idx="1102">
                  <c:v>1.5</c:v>
                </c:pt>
                <c:pt idx="1103">
                  <c:v>1.5500000000000003</c:v>
                </c:pt>
                <c:pt idx="1104">
                  <c:v>1.53</c:v>
                </c:pt>
                <c:pt idx="1105">
                  <c:v>1.4799999999999998</c:v>
                </c:pt>
                <c:pt idx="1106">
                  <c:v>1.43</c:v>
                </c:pt>
                <c:pt idx="1107">
                  <c:v>1.52</c:v>
                </c:pt>
                <c:pt idx="1108">
                  <c:v>1.4600000000000002</c:v>
                </c:pt>
                <c:pt idx="1109">
                  <c:v>1.45</c:v>
                </c:pt>
                <c:pt idx="1110">
                  <c:v>1.42</c:v>
                </c:pt>
                <c:pt idx="1111">
                  <c:v>1.3900000000000001</c:v>
                </c:pt>
                <c:pt idx="1112">
                  <c:v>1.35</c:v>
                </c:pt>
                <c:pt idx="1113">
                  <c:v>1.3599999999999999</c:v>
                </c:pt>
                <c:pt idx="1114">
                  <c:v>1.29</c:v>
                </c:pt>
                <c:pt idx="1115">
                  <c:v>1.36</c:v>
                </c:pt>
                <c:pt idx="1116">
                  <c:v>1.36</c:v>
                </c:pt>
                <c:pt idx="1117">
                  <c:v>1.3900000000000001</c:v>
                </c:pt>
                <c:pt idx="1118">
                  <c:v>1.46</c:v>
                </c:pt>
                <c:pt idx="1119">
                  <c:v>1.4200000000000002</c:v>
                </c:pt>
                <c:pt idx="1120">
                  <c:v>1.52</c:v>
                </c:pt>
                <c:pt idx="1121">
                  <c:v>1.51</c:v>
                </c:pt>
                <c:pt idx="1122">
                  <c:v>1.5599999999999998</c:v>
                </c:pt>
                <c:pt idx="1123">
                  <c:v>1.5199999999999998</c:v>
                </c:pt>
                <c:pt idx="1124">
                  <c:v>1.5199999999999998</c:v>
                </c:pt>
                <c:pt idx="1125">
                  <c:v>1.5399999999999998</c:v>
                </c:pt>
                <c:pt idx="1126">
                  <c:v>1.55</c:v>
                </c:pt>
                <c:pt idx="1127">
                  <c:v>1.53</c:v>
                </c:pt>
                <c:pt idx="1128">
                  <c:v>1.5999999999999999</c:v>
                </c:pt>
                <c:pt idx="1129">
                  <c:v>1.56</c:v>
                </c:pt>
                <c:pt idx="1130">
                  <c:v>1.57</c:v>
                </c:pt>
                <c:pt idx="1131">
                  <c:v>1.5299999999999998</c:v>
                </c:pt>
                <c:pt idx="1132">
                  <c:v>1.5299999999999998</c:v>
                </c:pt>
                <c:pt idx="1133">
                  <c:v>1.5099999999999998</c:v>
                </c:pt>
                <c:pt idx="1134">
                  <c:v>1.4999999999999998</c:v>
                </c:pt>
                <c:pt idx="1135">
                  <c:v>1.4400000000000002</c:v>
                </c:pt>
                <c:pt idx="1136">
                  <c:v>1.4799999999999998</c:v>
                </c:pt>
                <c:pt idx="1137">
                  <c:v>1.44</c:v>
                </c:pt>
                <c:pt idx="1138">
                  <c:v>1.55</c:v>
                </c:pt>
                <c:pt idx="1139">
                  <c:v>1.5499999999999998</c:v>
                </c:pt>
                <c:pt idx="1140">
                  <c:v>1.45</c:v>
                </c:pt>
                <c:pt idx="1141">
                  <c:v>1.5</c:v>
                </c:pt>
                <c:pt idx="1142">
                  <c:v>1.49</c:v>
                </c:pt>
                <c:pt idx="1143">
                  <c:v>1.68</c:v>
                </c:pt>
                <c:pt idx="1144">
                  <c:v>1.62</c:v>
                </c:pt>
                <c:pt idx="1145">
                  <c:v>1.6800000000000002</c:v>
                </c:pt>
                <c:pt idx="1146">
                  <c:v>1.5799999999999998</c:v>
                </c:pt>
                <c:pt idx="1147">
                  <c:v>1.5999999999999999</c:v>
                </c:pt>
                <c:pt idx="1148">
                  <c:v>1.5200000000000002</c:v>
                </c:pt>
                <c:pt idx="1149">
                  <c:v>1.7000000000000002</c:v>
                </c:pt>
                <c:pt idx="1150">
                  <c:v>1.74</c:v>
                </c:pt>
                <c:pt idx="1151">
                  <c:v>1.7599999999999998</c:v>
                </c:pt>
                <c:pt idx="1152">
                  <c:v>1.7199999999999998</c:v>
                </c:pt>
                <c:pt idx="1153">
                  <c:v>1.74</c:v>
                </c:pt>
                <c:pt idx="1154">
                  <c:v>1.93</c:v>
                </c:pt>
                <c:pt idx="1155">
                  <c:v>1.9200000000000002</c:v>
                </c:pt>
                <c:pt idx="1156">
                  <c:v>1.9599999999999997</c:v>
                </c:pt>
                <c:pt idx="1157">
                  <c:v>1.9400000000000002</c:v>
                </c:pt>
                <c:pt idx="1158">
                  <c:v>2</c:v>
                </c:pt>
                <c:pt idx="1159">
                  <c:v>2.0499999999999998</c:v>
                </c:pt>
                <c:pt idx="1160">
                  <c:v>2.2799999999999998</c:v>
                </c:pt>
                <c:pt idx="1161">
                  <c:v>2.13</c:v>
                </c:pt>
                <c:pt idx="1162">
                  <c:v>2.2400000000000002</c:v>
                </c:pt>
                <c:pt idx="1163">
                  <c:v>2.2200000000000002</c:v>
                </c:pt>
                <c:pt idx="1164">
                  <c:v>2.2699999999999996</c:v>
                </c:pt>
                <c:pt idx="1165">
                  <c:v>2.2599999999999998</c:v>
                </c:pt>
                <c:pt idx="1166">
                  <c:v>2.36</c:v>
                </c:pt>
                <c:pt idx="1167">
                  <c:v>2.38</c:v>
                </c:pt>
                <c:pt idx="1168">
                  <c:v>2.3299999999999996</c:v>
                </c:pt>
                <c:pt idx="1169">
                  <c:v>2.17</c:v>
                </c:pt>
                <c:pt idx="1170">
                  <c:v>2.1800000000000006</c:v>
                </c:pt>
                <c:pt idx="1171">
                  <c:v>2.4200000000000004</c:v>
                </c:pt>
                <c:pt idx="1172">
                  <c:v>2.6399999999999997</c:v>
                </c:pt>
                <c:pt idx="1173">
                  <c:v>2.6300000000000003</c:v>
                </c:pt>
                <c:pt idx="1174">
                  <c:v>2.34</c:v>
                </c:pt>
                <c:pt idx="1175">
                  <c:v>2.5599999999999996</c:v>
                </c:pt>
                <c:pt idx="1176">
                  <c:v>2.6</c:v>
                </c:pt>
                <c:pt idx="1177">
                  <c:v>2.5499999999999998</c:v>
                </c:pt>
                <c:pt idx="1178">
                  <c:v>2.27</c:v>
                </c:pt>
                <c:pt idx="1179">
                  <c:v>2.4099999999999997</c:v>
                </c:pt>
                <c:pt idx="1180">
                  <c:v>2.2599999999999998</c:v>
                </c:pt>
                <c:pt idx="1181">
                  <c:v>2.5</c:v>
                </c:pt>
                <c:pt idx="1182">
                  <c:v>2.4900000000000002</c:v>
                </c:pt>
                <c:pt idx="1183">
                  <c:v>2.5799999999999996</c:v>
                </c:pt>
                <c:pt idx="1184">
                  <c:v>2.5999999999999996</c:v>
                </c:pt>
                <c:pt idx="1185">
                  <c:v>2.7</c:v>
                </c:pt>
                <c:pt idx="1186">
                  <c:v>2.87</c:v>
                </c:pt>
                <c:pt idx="1187">
                  <c:v>2.91</c:v>
                </c:pt>
                <c:pt idx="1188">
                  <c:v>2.9699999999999998</c:v>
                </c:pt>
                <c:pt idx="1189">
                  <c:v>2.8200000000000003</c:v>
                </c:pt>
                <c:pt idx="1190">
                  <c:v>3.01</c:v>
                </c:pt>
                <c:pt idx="1191">
                  <c:v>2.83</c:v>
                </c:pt>
                <c:pt idx="1192">
                  <c:v>3</c:v>
                </c:pt>
                <c:pt idx="1193">
                  <c:v>2.8200000000000003</c:v>
                </c:pt>
                <c:pt idx="1194">
                  <c:v>2.83</c:v>
                </c:pt>
                <c:pt idx="1195">
                  <c:v>2.8600000000000003</c:v>
                </c:pt>
                <c:pt idx="1196">
                  <c:v>2.81</c:v>
                </c:pt>
                <c:pt idx="1197">
                  <c:v>2.8</c:v>
                </c:pt>
                <c:pt idx="1198">
                  <c:v>2.5999999999999996</c:v>
                </c:pt>
                <c:pt idx="1199">
                  <c:v>2.56</c:v>
                </c:pt>
                <c:pt idx="1200">
                  <c:v>2.7900000000000005</c:v>
                </c:pt>
                <c:pt idx="1201">
                  <c:v>2.81</c:v>
                </c:pt>
                <c:pt idx="1202">
                  <c:v>2.7100000000000004</c:v>
                </c:pt>
                <c:pt idx="1203">
                  <c:v>2.6399999999999997</c:v>
                </c:pt>
                <c:pt idx="1204">
                  <c:v>2.61</c:v>
                </c:pt>
                <c:pt idx="1205">
                  <c:v>2.4500000000000002</c:v>
                </c:pt>
                <c:pt idx="1206">
                  <c:v>2.5200000000000005</c:v>
                </c:pt>
                <c:pt idx="1207">
                  <c:v>2.57</c:v>
                </c:pt>
                <c:pt idx="1208">
                  <c:v>2.6700000000000004</c:v>
                </c:pt>
                <c:pt idx="1209">
                  <c:v>2.8200000000000003</c:v>
                </c:pt>
                <c:pt idx="1210">
                  <c:v>3.07</c:v>
                </c:pt>
                <c:pt idx="1211">
                  <c:v>2.96</c:v>
                </c:pt>
                <c:pt idx="1212">
                  <c:v>2.7800000000000002</c:v>
                </c:pt>
                <c:pt idx="1213">
                  <c:v>2.93</c:v>
                </c:pt>
                <c:pt idx="1214">
                  <c:v>2.8299999999999996</c:v>
                </c:pt>
                <c:pt idx="1215">
                  <c:v>2.8099999999999996</c:v>
                </c:pt>
                <c:pt idx="1216">
                  <c:v>2.9699999999999998</c:v>
                </c:pt>
                <c:pt idx="1217">
                  <c:v>2.9499999999999997</c:v>
                </c:pt>
                <c:pt idx="1218">
                  <c:v>2.8799999999999994</c:v>
                </c:pt>
                <c:pt idx="1219">
                  <c:v>2.8</c:v>
                </c:pt>
                <c:pt idx="1220">
                  <c:v>2.8100000000000005</c:v>
                </c:pt>
                <c:pt idx="1221">
                  <c:v>3.13</c:v>
                </c:pt>
                <c:pt idx="1222">
                  <c:v>2.98</c:v>
                </c:pt>
                <c:pt idx="1223">
                  <c:v>2.9100000000000006</c:v>
                </c:pt>
                <c:pt idx="1224">
                  <c:v>2.92</c:v>
                </c:pt>
                <c:pt idx="1225">
                  <c:v>2.94</c:v>
                </c:pt>
                <c:pt idx="1226">
                  <c:v>2.8299999999999996</c:v>
                </c:pt>
                <c:pt idx="1227">
                  <c:v>3.07</c:v>
                </c:pt>
                <c:pt idx="1228">
                  <c:v>2.97</c:v>
                </c:pt>
                <c:pt idx="1229">
                  <c:v>2.8899999999999997</c:v>
                </c:pt>
                <c:pt idx="1230">
                  <c:v>2.83</c:v>
                </c:pt>
                <c:pt idx="1231">
                  <c:v>2.8899999999999997</c:v>
                </c:pt>
                <c:pt idx="1232">
                  <c:v>2.84</c:v>
                </c:pt>
                <c:pt idx="1233">
                  <c:v>2.9600000000000009</c:v>
                </c:pt>
                <c:pt idx="1234">
                  <c:v>3.04</c:v>
                </c:pt>
                <c:pt idx="1235">
                  <c:v>2.84</c:v>
                </c:pt>
                <c:pt idx="1236">
                  <c:v>2.8899999999999997</c:v>
                </c:pt>
                <c:pt idx="1237">
                  <c:v>2.8000000000000007</c:v>
                </c:pt>
                <c:pt idx="1238">
                  <c:v>2.7299999999999995</c:v>
                </c:pt>
                <c:pt idx="1239">
                  <c:v>2.74</c:v>
                </c:pt>
                <c:pt idx="1240">
                  <c:v>2.9300000000000006</c:v>
                </c:pt>
                <c:pt idx="1241">
                  <c:v>2.76</c:v>
                </c:pt>
                <c:pt idx="1242">
                  <c:v>2.92</c:v>
                </c:pt>
                <c:pt idx="1243">
                  <c:v>3.01</c:v>
                </c:pt>
                <c:pt idx="1244">
                  <c:v>2.91</c:v>
                </c:pt>
                <c:pt idx="1245">
                  <c:v>2.9400000000000004</c:v>
                </c:pt>
              </c:numCache>
            </c:numRef>
          </c:val>
          <c:smooth val="0"/>
          <c:extLst>
            <c:ext xmlns:c16="http://schemas.microsoft.com/office/drawing/2014/chart" uri="{C3380CC4-5D6E-409C-BE32-E72D297353CC}">
              <c16:uniqueId val="{00000002-E890-3F43-8551-AAFE00631783}"/>
            </c:ext>
          </c:extLst>
        </c:ser>
        <c:dLbls>
          <c:showLegendKey val="0"/>
          <c:showVal val="0"/>
          <c:showCatName val="0"/>
          <c:showSerName val="0"/>
          <c:showPercent val="0"/>
          <c:showBubbleSize val="0"/>
        </c:dLbls>
        <c:smooth val="0"/>
        <c:axId val="1675226207"/>
        <c:axId val="1675227935"/>
      </c:lineChart>
      <c:dateAx>
        <c:axId val="167522620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227935"/>
        <c:crosses val="autoZero"/>
        <c:auto val="1"/>
        <c:lblOffset val="100"/>
        <c:baseTimeUnit val="days"/>
      </c:dateAx>
      <c:valAx>
        <c:axId val="1675227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226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809625</xdr:colOff>
      <xdr:row>11</xdr:row>
      <xdr:rowOff>57150</xdr:rowOff>
    </xdr:from>
    <xdr:to>
      <xdr:col>10</xdr:col>
      <xdr:colOff>295825</xdr:colOff>
      <xdr:row>39</xdr:row>
      <xdr:rowOff>75664</xdr:rowOff>
    </xdr:to>
    <xdr:pic>
      <xdr:nvPicPr>
        <xdr:cNvPr id="3" name="Picture 2" descr="A graph showing a line&#10;&#10;Description automatically generated">
          <a:extLst>
            <a:ext uri="{FF2B5EF4-FFF2-40B4-BE49-F238E27FC236}">
              <a16:creationId xmlns:a16="http://schemas.microsoft.com/office/drawing/2014/main" id="{495698E4-68BE-2907-5C09-02E51DA38944}"/>
            </a:ext>
          </a:extLst>
        </xdr:cNvPr>
        <xdr:cNvPicPr>
          <a:picLocks noChangeAspect="1"/>
        </xdr:cNvPicPr>
      </xdr:nvPicPr>
      <xdr:blipFill>
        <a:blip xmlns:r="http://schemas.openxmlformats.org/officeDocument/2006/relationships" r:embed="rId1"/>
        <a:stretch>
          <a:fillRect/>
        </a:stretch>
      </xdr:blipFill>
      <xdr:spPr>
        <a:xfrm>
          <a:off x="3648075" y="1733550"/>
          <a:ext cx="10840000" cy="4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690217</xdr:colOff>
      <xdr:row>11</xdr:row>
      <xdr:rowOff>9202</xdr:rowOff>
    </xdr:from>
    <xdr:to>
      <xdr:col>19</xdr:col>
      <xdr:colOff>311929</xdr:colOff>
      <xdr:row>37</xdr:row>
      <xdr:rowOff>178245</xdr:rowOff>
    </xdr:to>
    <xdr:graphicFrame macro="">
      <xdr:nvGraphicFramePr>
        <xdr:cNvPr id="2" name="Chart 1">
          <a:extLst>
            <a:ext uri="{FF2B5EF4-FFF2-40B4-BE49-F238E27FC236}">
              <a16:creationId xmlns:a16="http://schemas.microsoft.com/office/drawing/2014/main" id="{461B0EA2-7A86-9749-90FE-E55E30D33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umon/Downloads/nflx_mod.xlsx" TargetMode="External"/><Relationship Id="rId1" Type="http://schemas.openxmlformats.org/officeDocument/2006/relationships/externalLinkPath" Target="file:///C:/Users/dumon/Downloads/nflx_mo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_CIQHiddenCacheSheet"/>
      <sheetName val="MOD"/>
      <sheetName val="UNIT ECONOMICS"/>
      <sheetName val="MULTIPLE HISTORY"/>
      <sheetName val="CONSENSUS"/>
      <sheetName val="GUIDANCE"/>
      <sheetName val="BIZ MOMENTUM"/>
      <sheetName val="COST STRUCTURE"/>
    </sheetNames>
    <sheetDataSet>
      <sheetData sheetId="0"/>
      <sheetData sheetId="1"/>
      <sheetData sheetId="2">
        <row r="176">
          <cell r="AC176">
            <v>1.0822004888857393</v>
          </cell>
        </row>
      </sheetData>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https://www.bing.com/financeapi/forcetrigger?t=a1rrh7&amp;q=XNYS%3aEFX&amp;form=skydnc</v>
    <v>Learn more on Bing</v>
  </rv>
  <rv s="1">
    <v>0</v>
    <v>EQUIFAX INC. (XNYS:EFX)</v>
    <v>2</v>
    <v>3</v>
    <v>Finance</v>
    <v>4</v>
    <v>en-US</v>
    <v>a1rrh7</v>
    <v>268435456</v>
    <v>1</v>
    <v>Powered by Refinitiv</v>
    <v>252.6</v>
    <v>159.94999999999999</v>
    <v>1.5057</v>
    <v>-2.5350000000000001</v>
    <v>-1.0354E-2</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245.36500000000001</v>
    <v>Professional &amp; Commercial Services</v>
    <v>Stock</v>
    <v>45328.75877569375</v>
    <v>0</v>
    <v>239.97499999999999</v>
    <v>30168390000</v>
    <v>EQUIFAX INC.</v>
    <v>EQUIFAX INC.</v>
    <v>243.74</v>
    <v>58.103099999999998</v>
    <v>244.84</v>
    <v>242.30500000000001</v>
    <v>123216800</v>
    <v>EFX</v>
    <v>EQUIFAX INC. (XNYS:EFX)</v>
    <v>492229</v>
    <v>738749</v>
    <v>1913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F79BF56-DF79-5442-8481-29D7C12AF163}">
  <we:reference id="wa200003692" version="1.0.0.1" store="en-US" storeType="OMEX"/>
  <we:alternateReferences>
    <we:reference id="wa200003692" version="1.0.0.1"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0784E-850F-44C4-AC02-1561B7DFFBA3}">
  <sheetPr>
    <tabColor rgb="FF008000"/>
  </sheetPr>
  <dimension ref="B1:AB53"/>
  <sheetViews>
    <sheetView tabSelected="1" zoomScaleNormal="60" workbookViewId="0">
      <selection activeCell="C5" sqref="C5"/>
    </sheetView>
  </sheetViews>
  <sheetFormatPr baseColWidth="10" defaultColWidth="8.83203125" defaultRowHeight="15"/>
  <cols>
    <col min="1" max="1" width="1.6640625" customWidth="1"/>
    <col min="2" max="2" width="19.5" customWidth="1"/>
    <col min="3" max="3" width="11.6640625" bestFit="1" customWidth="1"/>
    <col min="4" max="4" width="1.5" customWidth="1"/>
    <col min="5" max="5" width="22" customWidth="1"/>
    <col min="6" max="15" width="10.1640625" bestFit="1" customWidth="1"/>
    <col min="16" max="16" width="10.1640625" customWidth="1"/>
    <col min="17" max="18" width="9.33203125" customWidth="1"/>
    <col min="20" max="20" width="10.1640625" bestFit="1" customWidth="1"/>
    <col min="24" max="24" width="1.6640625" customWidth="1"/>
    <col min="25" max="25" width="9.5" style="21" customWidth="1"/>
    <col min="26" max="26" width="9.5" customWidth="1"/>
    <col min="27" max="27" width="9.5" bestFit="1" customWidth="1"/>
    <col min="28" max="28" width="12.1640625" bestFit="1" customWidth="1"/>
  </cols>
  <sheetData>
    <row r="1" spans="2:27">
      <c r="B1" s="119"/>
      <c r="C1" s="37"/>
      <c r="E1" s="118" t="s">
        <v>324</v>
      </c>
      <c r="F1" s="117"/>
      <c r="G1" s="117"/>
      <c r="H1" s="117"/>
      <c r="I1" s="117"/>
      <c r="J1" s="117"/>
      <c r="K1" s="117"/>
      <c r="L1" s="117"/>
      <c r="M1" s="117"/>
      <c r="N1" s="117"/>
      <c r="O1" s="117"/>
      <c r="P1" s="117"/>
      <c r="Q1" s="32"/>
      <c r="S1" s="32"/>
      <c r="T1" s="116">
        <f>+C33</f>
        <v>216.70850930021601</v>
      </c>
      <c r="U1" s="116">
        <f>+C40</f>
        <v>157.65544051590715</v>
      </c>
      <c r="V1" s="32"/>
      <c r="W1" s="32"/>
    </row>
    <row r="2" spans="2:27">
      <c r="B2" s="21" t="s">
        <v>323</v>
      </c>
      <c r="C2" s="115" t="e" vm="1">
        <v>#VALUE!</v>
      </c>
      <c r="D2" s="250" cm="1">
        <f t="array" ref="D2">_FV(C2,"Price")</f>
        <v>242.30500000000001</v>
      </c>
      <c r="F2" s="112"/>
      <c r="G2" s="114"/>
      <c r="H2" s="114"/>
      <c r="I2" s="114"/>
      <c r="J2" s="114"/>
      <c r="K2" s="114"/>
      <c r="L2" s="114"/>
      <c r="M2" s="114"/>
      <c r="N2" s="114"/>
      <c r="O2" s="114"/>
      <c r="P2" s="114"/>
      <c r="S2" s="112" t="s">
        <v>321</v>
      </c>
      <c r="T2" s="112"/>
      <c r="U2" s="112"/>
      <c r="V2" s="112"/>
      <c r="W2" s="112"/>
      <c r="Y2" s="113" t="s">
        <v>320</v>
      </c>
      <c r="Z2" s="112" t="s">
        <v>392</v>
      </c>
      <c r="AA2" s="112"/>
    </row>
    <row r="3" spans="2:27" ht="16" thickBot="1">
      <c r="B3" s="21" t="s">
        <v>319</v>
      </c>
      <c r="C3" s="111">
        <v>45258</v>
      </c>
      <c r="F3" s="110" t="s">
        <v>288</v>
      </c>
      <c r="G3" s="110" t="s">
        <v>318</v>
      </c>
      <c r="H3" s="110" t="s">
        <v>287</v>
      </c>
      <c r="I3" s="110" t="s">
        <v>286</v>
      </c>
      <c r="J3" s="110" t="s">
        <v>326</v>
      </c>
      <c r="K3" s="110" t="s">
        <v>24</v>
      </c>
      <c r="L3" s="110" t="s">
        <v>268</v>
      </c>
      <c r="M3" s="110" t="s">
        <v>269</v>
      </c>
      <c r="N3" s="110" t="s">
        <v>270</v>
      </c>
      <c r="O3" s="110" t="s">
        <v>271</v>
      </c>
      <c r="P3" s="110" t="s">
        <v>272</v>
      </c>
      <c r="S3" s="109" t="s">
        <v>316</v>
      </c>
      <c r="T3" s="109" t="s">
        <v>315</v>
      </c>
      <c r="U3" s="109" t="s">
        <v>314</v>
      </c>
      <c r="V3" s="109" t="s">
        <v>313</v>
      </c>
      <c r="W3" s="109" t="s">
        <v>312</v>
      </c>
      <c r="Y3" s="109" t="s">
        <v>311</v>
      </c>
      <c r="Z3" s="109" t="s">
        <v>310</v>
      </c>
      <c r="AA3" s="109" t="s">
        <v>309</v>
      </c>
    </row>
    <row r="4" spans="2:27" ht="16" thickBot="1">
      <c r="B4" s="108" t="s">
        <v>308</v>
      </c>
      <c r="C4" s="107"/>
      <c r="E4" s="21" t="s">
        <v>45</v>
      </c>
      <c r="F4" s="90">
        <f>MODEL!F88</f>
        <v>3412.1000000000004</v>
      </c>
      <c r="G4" s="90">
        <f>MODEL!K88</f>
        <v>3507.6000000000004</v>
      </c>
      <c r="H4" s="90">
        <f>MODEL!P88</f>
        <v>4127.5</v>
      </c>
      <c r="I4" s="90">
        <f>MODEL!U88</f>
        <v>4923.9000000000005</v>
      </c>
      <c r="J4" s="90">
        <f>MODEL!Z88</f>
        <v>5122.2000000000007</v>
      </c>
      <c r="K4" s="90">
        <f>MODEL!AE88</f>
        <v>5250.3440000000001</v>
      </c>
      <c r="L4" s="90">
        <f>MODEL!AF88</f>
        <v>5778.7416400000002</v>
      </c>
      <c r="M4" s="90">
        <f>MODEL!AG88</f>
        <v>6383.4804756000012</v>
      </c>
      <c r="N4" s="90">
        <f>MODEL!AH88</f>
        <v>7057.8004295640021</v>
      </c>
      <c r="O4" s="90">
        <f>MODEL!AI88</f>
        <v>7720.2030717832822</v>
      </c>
      <c r="P4" s="90">
        <f>MODEL!AJ88</f>
        <v>8350.1062430704951</v>
      </c>
      <c r="S4" s="38">
        <v>300</v>
      </c>
      <c r="T4" s="37">
        <f>+$T$1/S4-1</f>
        <v>-0.27763830233261333</v>
      </c>
      <c r="U4" s="37">
        <f t="shared" ref="U4:U34" si="0">+$U$1/S4-1</f>
        <v>-0.4744818649469762</v>
      </c>
      <c r="V4" s="34">
        <f t="shared" ref="V4:V34" si="1">+T4/-U4</f>
        <v>-0.58513996602091356</v>
      </c>
      <c r="W4" s="37">
        <f t="shared" ref="W4:W34" si="2">+S4/$C$5-1</f>
        <v>0.41770237701431867</v>
      </c>
      <c r="Y4" s="36">
        <f t="shared" ref="Y4:Y6" si="3">+(S4*$C$6-$C$9)/$K$8</f>
        <v>21.514949527690497</v>
      </c>
      <c r="Z4" s="35">
        <f t="shared" ref="Z4:Z34" si="4">+S4/$K$13</f>
        <v>68.6622571037597</v>
      </c>
      <c r="AA4" s="35">
        <f t="shared" ref="AA4:AA34" si="5">+S4/$K$16</f>
        <v>45.045045045045043</v>
      </c>
    </row>
    <row r="5" spans="2:27">
      <c r="B5" s="106" t="s">
        <v>387</v>
      </c>
      <c r="C5" s="250">
        <v>211.61</v>
      </c>
      <c r="E5" s="73" t="s">
        <v>291</v>
      </c>
      <c r="F5" s="89"/>
      <c r="G5" s="88">
        <f t="shared" ref="G5:O5" si="6">+G4/F4-1</f>
        <v>2.7988628703730756E-2</v>
      </c>
      <c r="H5" s="88">
        <f t="shared" si="6"/>
        <v>0.17673052799635069</v>
      </c>
      <c r="I5" s="88">
        <f t="shared" si="6"/>
        <v>0.19294972743791661</v>
      </c>
      <c r="J5" s="88">
        <f t="shared" si="6"/>
        <v>4.0272954365442093E-2</v>
      </c>
      <c r="K5" s="88">
        <f t="shared" si="6"/>
        <v>2.501737534653059E-2</v>
      </c>
      <c r="L5" s="88">
        <f t="shared" si="6"/>
        <v>0.10064057516993175</v>
      </c>
      <c r="M5" s="88">
        <f t="shared" si="6"/>
        <v>0.10464887916325005</v>
      </c>
      <c r="N5" s="88">
        <f t="shared" si="6"/>
        <v>0.10563515570251969</v>
      </c>
      <c r="O5" s="88">
        <f t="shared" si="6"/>
        <v>9.3853977429650959E-2</v>
      </c>
      <c r="P5" s="88">
        <f>+P4/O4-1</f>
        <v>8.1591528801808089E-2</v>
      </c>
      <c r="S5" s="38">
        <f t="shared" ref="S5:S34" si="7">+S4-5</f>
        <v>295</v>
      </c>
      <c r="T5" s="37">
        <f t="shared" ref="T5:T34" si="8">+$T$1/S5-1</f>
        <v>-0.26539488372808129</v>
      </c>
      <c r="U5" s="37">
        <f t="shared" si="0"/>
        <v>-0.46557477791217916</v>
      </c>
      <c r="V5" s="34">
        <f t="shared" si="1"/>
        <v>-0.57003707313831853</v>
      </c>
      <c r="W5" s="37">
        <f t="shared" si="2"/>
        <v>0.39407400406408</v>
      </c>
      <c r="Y5" s="36">
        <f t="shared" si="3"/>
        <v>21.152322157133234</v>
      </c>
      <c r="Z5" s="35">
        <f t="shared" si="4"/>
        <v>67.517886152030371</v>
      </c>
      <c r="AA5" s="35">
        <f t="shared" si="5"/>
        <v>44.294294294294296</v>
      </c>
    </row>
    <row r="6" spans="2:27">
      <c r="B6" s="100" t="s">
        <v>305</v>
      </c>
      <c r="C6" s="251">
        <f>MODEL!AE164</f>
        <v>123.3</v>
      </c>
      <c r="E6" s="21" t="s">
        <v>298</v>
      </c>
      <c r="F6" s="21"/>
      <c r="G6" s="77"/>
      <c r="H6" s="76"/>
      <c r="I6" s="76"/>
      <c r="J6" s="76"/>
      <c r="K6" s="75">
        <v>5250</v>
      </c>
      <c r="L6" s="75">
        <v>5720</v>
      </c>
      <c r="M6" s="75">
        <v>6270</v>
      </c>
      <c r="N6" s="75">
        <v>6880</v>
      </c>
      <c r="O6" s="75">
        <v>7460</v>
      </c>
      <c r="P6" s="75"/>
      <c r="S6" s="38">
        <f t="shared" si="7"/>
        <v>290</v>
      </c>
      <c r="T6" s="37">
        <f t="shared" si="8"/>
        <v>-0.25272927827511726</v>
      </c>
      <c r="U6" s="37">
        <f t="shared" si="0"/>
        <v>-0.45636054994514774</v>
      </c>
      <c r="V6" s="34">
        <f t="shared" si="1"/>
        <v>-0.55379300052446268</v>
      </c>
      <c r="W6" s="37">
        <f t="shared" si="2"/>
        <v>0.37044563111384132</v>
      </c>
      <c r="Y6" s="36">
        <f t="shared" si="3"/>
        <v>20.789694786575975</v>
      </c>
      <c r="Z6" s="35">
        <f t="shared" si="4"/>
        <v>66.373515200301043</v>
      </c>
      <c r="AA6" s="35">
        <f t="shared" si="5"/>
        <v>43.543543543543542</v>
      </c>
    </row>
    <row r="7" spans="2:27">
      <c r="B7" s="98" t="s">
        <v>303</v>
      </c>
      <c r="C7" s="97">
        <f>C5*C6</f>
        <v>26091.513000000003</v>
      </c>
      <c r="P7" s="334">
        <f>(P4/K4)^(1/5)-1</f>
        <v>9.7238021673588859E-2</v>
      </c>
      <c r="S7" s="38">
        <f t="shared" si="7"/>
        <v>285</v>
      </c>
      <c r="T7" s="37">
        <f t="shared" si="8"/>
        <v>-0.23961926561327718</v>
      </c>
      <c r="U7" s="37">
        <f t="shared" si="0"/>
        <v>-0.44682301573365912</v>
      </c>
      <c r="V7" s="34">
        <f t="shared" si="1"/>
        <v>-0.53627332786301385</v>
      </c>
      <c r="W7" s="37">
        <f t="shared" si="2"/>
        <v>0.34681725816360287</v>
      </c>
      <c r="Y7" s="36">
        <f t="shared" ref="Y7:Y34" si="9">+(S7*$C$6-$C$9)/$K$8</f>
        <v>20.427067416018712</v>
      </c>
      <c r="Z7" s="35">
        <f t="shared" si="4"/>
        <v>65.229144248571714</v>
      </c>
      <c r="AA7" s="35">
        <f t="shared" si="5"/>
        <v>42.792792792792795</v>
      </c>
    </row>
    <row r="8" spans="2:27" s="21" customFormat="1">
      <c r="B8" s="100" t="s">
        <v>302</v>
      </c>
      <c r="C8" s="99">
        <f>MODEL!Z231</f>
        <v>5787.3</v>
      </c>
      <c r="E8" s="21" t="s">
        <v>296</v>
      </c>
      <c r="F8" s="90">
        <f>MODEL!F97</f>
        <v>1150</v>
      </c>
      <c r="G8" s="90">
        <f>MODEL!K97</f>
        <v>1177.5999999999999</v>
      </c>
      <c r="H8" s="90">
        <f>MODEL!P97</f>
        <v>1494.7000000000003</v>
      </c>
      <c r="I8" s="90">
        <f>MODEL!U97</f>
        <v>1669.8000000000002</v>
      </c>
      <c r="J8" s="90">
        <f>MODEL!Z97</f>
        <v>1721.6000000000001</v>
      </c>
      <c r="K8" s="90">
        <f>MODEL!AE97</f>
        <v>1700.0922987489978</v>
      </c>
      <c r="L8" s="90">
        <f>MODEL!AF97</f>
        <v>2012.6430335400003</v>
      </c>
      <c r="M8" s="90">
        <f>MODEL!AG97</f>
        <v>2279.9121444846005</v>
      </c>
      <c r="N8" s="90">
        <f>MODEL!AH97</f>
        <v>2583.1013983358953</v>
      </c>
      <c r="O8" s="90">
        <f>MODEL!AI97</f>
        <v>2888.4545770379195</v>
      </c>
      <c r="P8" s="90">
        <f>MODEL!AJ97</f>
        <v>3186.5949116187057</v>
      </c>
      <c r="Q8"/>
      <c r="S8" s="38">
        <f t="shared" si="7"/>
        <v>280</v>
      </c>
      <c r="T8" s="37">
        <f t="shared" si="8"/>
        <v>-0.22604103821351429</v>
      </c>
      <c r="U8" s="37">
        <f t="shared" si="0"/>
        <v>-0.43694485530033167</v>
      </c>
      <c r="V8" s="34">
        <f t="shared" si="1"/>
        <v>-0.51732166078061781</v>
      </c>
      <c r="W8" s="37">
        <f t="shared" si="2"/>
        <v>0.3231888852133642</v>
      </c>
      <c r="Y8" s="36">
        <f t="shared" si="9"/>
        <v>20.064440045461449</v>
      </c>
      <c r="Z8" s="35">
        <f t="shared" si="4"/>
        <v>64.084773296842386</v>
      </c>
      <c r="AA8" s="35">
        <f t="shared" si="5"/>
        <v>42.042042042042041</v>
      </c>
    </row>
    <row r="9" spans="2:27" s="21" customFormat="1">
      <c r="B9" s="100" t="s">
        <v>301</v>
      </c>
      <c r="C9" s="99">
        <f>MODEL!AE171</f>
        <v>412.6</v>
      </c>
      <c r="E9" s="73" t="s">
        <v>295</v>
      </c>
      <c r="F9" s="88">
        <f t="shared" ref="F9:O9" si="10">+F8/F$4</f>
        <v>0.33703584302921952</v>
      </c>
      <c r="G9" s="88">
        <f t="shared" si="10"/>
        <v>0.33572813319648759</v>
      </c>
      <c r="H9" s="88">
        <f t="shared" si="10"/>
        <v>0.36213204118715936</v>
      </c>
      <c r="I9" s="88">
        <f t="shared" si="10"/>
        <v>0.33912142813623347</v>
      </c>
      <c r="J9" s="88">
        <f t="shared" si="10"/>
        <v>0.33610557963375109</v>
      </c>
      <c r="K9" s="88">
        <f t="shared" si="10"/>
        <v>0.32380588752832151</v>
      </c>
      <c r="L9" s="88">
        <f t="shared" si="10"/>
        <v>0.34828396196304084</v>
      </c>
      <c r="M9" s="88">
        <f t="shared" si="10"/>
        <v>0.35715816053628724</v>
      </c>
      <c r="N9" s="88">
        <f t="shared" si="10"/>
        <v>0.36599241139147187</v>
      </c>
      <c r="O9" s="88">
        <f t="shared" si="10"/>
        <v>0.3741423056078651</v>
      </c>
      <c r="P9" s="88">
        <f>+P8/P$4</f>
        <v>0.38162327745987257</v>
      </c>
      <c r="Q9"/>
      <c r="S9" s="38">
        <f t="shared" si="7"/>
        <v>275</v>
      </c>
      <c r="T9" s="37">
        <f t="shared" si="8"/>
        <v>-0.21196905709012359</v>
      </c>
      <c r="U9" s="37">
        <f t="shared" si="0"/>
        <v>-0.42670748903306488</v>
      </c>
      <c r="V9" s="34">
        <f t="shared" si="1"/>
        <v>-0.49675494932243491</v>
      </c>
      <c r="W9" s="37">
        <f t="shared" si="2"/>
        <v>0.29956051226312552</v>
      </c>
      <c r="Y9" s="36">
        <f t="shared" si="9"/>
        <v>19.701812674904186</v>
      </c>
      <c r="Z9" s="35">
        <f t="shared" si="4"/>
        <v>62.940402345113064</v>
      </c>
      <c r="AA9" s="35">
        <f t="shared" si="5"/>
        <v>41.291291291291287</v>
      </c>
    </row>
    <row r="10" spans="2:27" s="21" customFormat="1">
      <c r="B10" s="98" t="s">
        <v>300</v>
      </c>
      <c r="C10" s="97">
        <f>+C8-C9</f>
        <v>5374.7</v>
      </c>
      <c r="E10" s="73" t="s">
        <v>291</v>
      </c>
      <c r="F10" s="89">
        <f>[1]MOD!$AC$176</f>
        <v>1.0822004888857393</v>
      </c>
      <c r="G10" s="88">
        <f>+G8/F8-1</f>
        <v>2.4000000000000021E-2</v>
      </c>
      <c r="H10" s="88">
        <f>+H8/G8-1</f>
        <v>0.26927649456521774</v>
      </c>
      <c r="I10" s="88">
        <f>+I8/H8-1</f>
        <v>0.11714725362949086</v>
      </c>
      <c r="J10" s="88">
        <f>+J8/I8-1</f>
        <v>3.1021679243023126E-2</v>
      </c>
      <c r="K10" s="88">
        <f t="shared" ref="K10:P10" si="11">+IFERROR(K8/J8-1,"n.a.")</f>
        <v>-1.2492856209922354E-2</v>
      </c>
      <c r="L10" s="88">
        <f t="shared" si="11"/>
        <v>0.18384339192700949</v>
      </c>
      <c r="M10" s="88">
        <f t="shared" si="11"/>
        <v>0.13279508908964632</v>
      </c>
      <c r="N10" s="88">
        <f t="shared" si="11"/>
        <v>0.13298286716211782</v>
      </c>
      <c r="O10" s="88">
        <f t="shared" si="11"/>
        <v>0.11821184367703919</v>
      </c>
      <c r="P10" s="88">
        <f t="shared" si="11"/>
        <v>0.10321794116164562</v>
      </c>
      <c r="Q10"/>
      <c r="S10" s="38">
        <f t="shared" si="7"/>
        <v>270</v>
      </c>
      <c r="T10" s="37">
        <f t="shared" si="8"/>
        <v>-0.19737589148068146</v>
      </c>
      <c r="U10" s="37">
        <f t="shared" si="0"/>
        <v>-0.41609096105219578</v>
      </c>
      <c r="V10" s="34">
        <f t="shared" si="1"/>
        <v>-0.47435755629385568</v>
      </c>
      <c r="W10" s="37">
        <f t="shared" si="2"/>
        <v>0.27593213931288685</v>
      </c>
      <c r="Y10" s="36">
        <f t="shared" si="9"/>
        <v>19.339185304346927</v>
      </c>
      <c r="Z10" s="35">
        <f t="shared" si="4"/>
        <v>61.796031393383736</v>
      </c>
      <c r="AA10" s="35">
        <f t="shared" si="5"/>
        <v>40.54054054054054</v>
      </c>
    </row>
    <row r="11" spans="2:27" ht="16" thickBot="1">
      <c r="B11" s="96" t="s">
        <v>299</v>
      </c>
      <c r="C11" s="95">
        <f>+C7+C10</f>
        <v>31466.213000000003</v>
      </c>
      <c r="E11" s="21" t="s">
        <v>298</v>
      </c>
      <c r="F11" s="21"/>
      <c r="G11" s="77"/>
      <c r="H11" s="76"/>
      <c r="I11" s="94"/>
      <c r="J11" s="94"/>
      <c r="K11" s="75"/>
      <c r="L11" s="93"/>
      <c r="M11" s="92"/>
      <c r="N11" s="91"/>
      <c r="O11" s="92"/>
      <c r="P11" s="92"/>
      <c r="S11" s="38">
        <f t="shared" si="7"/>
        <v>265</v>
      </c>
      <c r="T11" s="37">
        <f t="shared" si="8"/>
        <v>-0.18223204037654339</v>
      </c>
      <c r="U11" s="37">
        <f t="shared" si="0"/>
        <v>-0.40507380937393533</v>
      </c>
      <c r="V11" s="34">
        <f t="shared" si="1"/>
        <v>-0.44987366785868826</v>
      </c>
      <c r="W11" s="37">
        <f t="shared" si="2"/>
        <v>0.25230376636264817</v>
      </c>
      <c r="Y11" s="36">
        <f t="shared" si="9"/>
        <v>18.976557933789664</v>
      </c>
      <c r="Z11" s="35">
        <f t="shared" si="4"/>
        <v>60.651660441654407</v>
      </c>
      <c r="AA11" s="35">
        <f t="shared" si="5"/>
        <v>39.789789789789786</v>
      </c>
    </row>
    <row r="12" spans="2:27" s="21" customFormat="1">
      <c r="B12" s="21" t="s">
        <v>297</v>
      </c>
      <c r="C12" s="91">
        <f>+C9/C6</f>
        <v>3.3463098134630984</v>
      </c>
      <c r="E12"/>
      <c r="F12"/>
      <c r="G12"/>
      <c r="H12"/>
      <c r="I12"/>
      <c r="J12"/>
      <c r="K12"/>
      <c r="L12"/>
      <c r="M12"/>
      <c r="N12"/>
      <c r="O12"/>
      <c r="P12"/>
      <c r="Q12"/>
      <c r="S12" s="38">
        <f t="shared" si="7"/>
        <v>260</v>
      </c>
      <c r="T12" s="37">
        <f t="shared" si="8"/>
        <v>-0.16650573346070763</v>
      </c>
      <c r="U12" s="37">
        <f t="shared" si="0"/>
        <v>-0.39363292109266479</v>
      </c>
      <c r="V12" s="34">
        <f t="shared" si="1"/>
        <v>-0.42299747947532734</v>
      </c>
      <c r="W12" s="37">
        <f t="shared" si="2"/>
        <v>0.2286753934124095</v>
      </c>
      <c r="Y12" s="36">
        <f t="shared" si="9"/>
        <v>18.613930563232401</v>
      </c>
      <c r="Z12" s="35">
        <f t="shared" si="4"/>
        <v>59.507289489925078</v>
      </c>
      <c r="AA12" s="35">
        <f t="shared" si="5"/>
        <v>39.039039039039039</v>
      </c>
    </row>
    <row r="13" spans="2:27">
      <c r="E13" s="85" t="s">
        <v>393</v>
      </c>
      <c r="F13" s="84">
        <f>MODEL!F163</f>
        <v>2.4695222405271831</v>
      </c>
      <c r="G13" s="84">
        <f>MODEL!K163</f>
        <v>-3.2688524590163937</v>
      </c>
      <c r="H13" s="84">
        <f>MODEL!P163</f>
        <v>4.2353420195439746</v>
      </c>
      <c r="I13" s="84">
        <f>MODEL!U163</f>
        <v>6.0210355987055024</v>
      </c>
      <c r="J13" s="84">
        <f>MODEL!Z163</f>
        <v>5.6463909164639094</v>
      </c>
      <c r="K13" s="84">
        <f>MODEL!AE163</f>
        <v>4.3692126162798841</v>
      </c>
      <c r="L13" s="84">
        <f>MODEL!AF163</f>
        <v>5.4177127325054002</v>
      </c>
      <c r="M13" s="84">
        <f>MODEL!AG163</f>
        <v>6.4100372571318687</v>
      </c>
      <c r="N13" s="84">
        <f>MODEL!AH163</f>
        <v>7.54550883769239</v>
      </c>
      <c r="O13" s="84">
        <f>MODEL!AI163</f>
        <v>8.6880376966006825</v>
      </c>
      <c r="P13" s="84">
        <f>MODEL!AJ163</f>
        <v>9.7975930922157826</v>
      </c>
      <c r="S13" s="38">
        <f t="shared" si="7"/>
        <v>255</v>
      </c>
      <c r="T13" s="37">
        <f t="shared" si="8"/>
        <v>-0.15016270862660386</v>
      </c>
      <c r="U13" s="37">
        <f t="shared" si="0"/>
        <v>-0.38174337052585439</v>
      </c>
      <c r="V13" s="34">
        <f t="shared" si="1"/>
        <v>-0.39336035729907659</v>
      </c>
      <c r="W13" s="37">
        <f t="shared" si="2"/>
        <v>0.20504702046217083</v>
      </c>
      <c r="Y13" s="36">
        <f t="shared" si="9"/>
        <v>18.251303192675142</v>
      </c>
      <c r="Z13" s="35">
        <f t="shared" si="4"/>
        <v>58.36291853819575</v>
      </c>
      <c r="AA13" s="35">
        <f t="shared" si="5"/>
        <v>38.288288288288285</v>
      </c>
    </row>
    <row r="14" spans="2:27">
      <c r="B14" s="72" t="s">
        <v>388</v>
      </c>
      <c r="C14" s="71"/>
      <c r="E14" s="82" t="s">
        <v>291</v>
      </c>
      <c r="F14" s="81"/>
      <c r="G14" s="80">
        <f t="shared" ref="G14:O14" si="12">+G13/F13-1</f>
        <v>-2.3236780804689463</v>
      </c>
      <c r="H14" s="79">
        <f>+H13/G13-1</f>
        <v>-2.2956663149056293</v>
      </c>
      <c r="I14" s="79">
        <f t="shared" si="12"/>
        <v>0.42161732651612294</v>
      </c>
      <c r="J14" s="79">
        <f t="shared" si="12"/>
        <v>-6.2222631987450816E-2</v>
      </c>
      <c r="K14" s="79">
        <f t="shared" si="12"/>
        <v>-0.22619374377002344</v>
      </c>
      <c r="L14" s="79">
        <f t="shared" si="12"/>
        <v>0.23997461517866103</v>
      </c>
      <c r="M14" s="79">
        <f t="shared" si="12"/>
        <v>0.18316300136636654</v>
      </c>
      <c r="N14" s="79">
        <f t="shared" si="12"/>
        <v>0.17713962259691773</v>
      </c>
      <c r="O14" s="78">
        <f t="shared" si="12"/>
        <v>0.15141839781579347</v>
      </c>
      <c r="P14" s="78">
        <f>+P13/O13-1</f>
        <v>0.12771070227391279</v>
      </c>
      <c r="S14" s="38">
        <f t="shared" si="7"/>
        <v>250</v>
      </c>
      <c r="T14" s="44">
        <f t="shared" si="8"/>
        <v>-0.13316596279913595</v>
      </c>
      <c r="U14" s="44">
        <f t="shared" si="0"/>
        <v>-0.36937823793637137</v>
      </c>
      <c r="V14" s="45">
        <f t="shared" si="1"/>
        <v>-0.36051382870605103</v>
      </c>
      <c r="W14" s="37">
        <f t="shared" si="2"/>
        <v>0.18141864751193215</v>
      </c>
      <c r="Y14" s="36">
        <f t="shared" si="9"/>
        <v>17.888675822117879</v>
      </c>
      <c r="Z14" s="35">
        <f t="shared" si="4"/>
        <v>57.218547586466421</v>
      </c>
      <c r="AA14" s="35">
        <f t="shared" si="5"/>
        <v>37.537537537537538</v>
      </c>
    </row>
    <row r="15" spans="2:27">
      <c r="B15" t="s">
        <v>389</v>
      </c>
      <c r="C15" s="68">
        <f>P13</f>
        <v>9.7975930922157826</v>
      </c>
      <c r="E15" s="21"/>
      <c r="F15" s="21"/>
      <c r="G15" s="77"/>
      <c r="H15" s="76"/>
      <c r="I15" s="76"/>
      <c r="J15" s="75"/>
      <c r="K15" s="75"/>
      <c r="L15" s="75"/>
      <c r="M15" s="75"/>
      <c r="N15" s="75"/>
      <c r="O15" s="75"/>
      <c r="P15" s="75"/>
      <c r="S15" s="38">
        <f t="shared" si="7"/>
        <v>245</v>
      </c>
      <c r="T15" s="37">
        <f t="shared" si="8"/>
        <v>-0.11547547224401633</v>
      </c>
      <c r="U15" s="37">
        <f t="shared" si="0"/>
        <v>-0.35650840605752188</v>
      </c>
      <c r="V15" s="34">
        <f t="shared" si="1"/>
        <v>-0.32390673061825254</v>
      </c>
      <c r="W15" s="37">
        <f t="shared" si="2"/>
        <v>0.1577902745616937</v>
      </c>
      <c r="Y15" s="36">
        <f t="shared" si="9"/>
        <v>17.526048451560616</v>
      </c>
      <c r="Z15" s="35">
        <f t="shared" si="4"/>
        <v>56.074176634737093</v>
      </c>
      <c r="AA15" s="35">
        <f t="shared" si="5"/>
        <v>36.786786786786784</v>
      </c>
    </row>
    <row r="16" spans="2:27">
      <c r="B16" t="s">
        <v>279</v>
      </c>
      <c r="C16" s="46">
        <v>35</v>
      </c>
      <c r="E16" s="43" t="s">
        <v>394</v>
      </c>
      <c r="F16" s="253"/>
      <c r="G16" s="254"/>
      <c r="H16" s="255"/>
      <c r="I16" s="255"/>
      <c r="J16" s="256"/>
      <c r="K16" s="256">
        <v>6.66</v>
      </c>
      <c r="L16" s="256">
        <v>8.11</v>
      </c>
      <c r="M16" s="256">
        <v>9.81</v>
      </c>
      <c r="N16" s="256"/>
      <c r="O16" s="256"/>
      <c r="P16" s="257"/>
      <c r="S16" s="38">
        <f t="shared" si="7"/>
        <v>240</v>
      </c>
      <c r="T16" s="70">
        <f t="shared" si="8"/>
        <v>-9.7047877915766634E-2</v>
      </c>
      <c r="U16" s="70">
        <f t="shared" si="0"/>
        <v>-0.34310233118372024</v>
      </c>
      <c r="V16" s="69">
        <f t="shared" si="1"/>
        <v>-0.28285403244258522</v>
      </c>
      <c r="W16" s="37">
        <f t="shared" si="2"/>
        <v>0.13416190161145503</v>
      </c>
      <c r="Y16" s="36">
        <f t="shared" si="9"/>
        <v>17.163421081003353</v>
      </c>
      <c r="Z16" s="35">
        <f t="shared" si="4"/>
        <v>54.929805683007764</v>
      </c>
      <c r="AA16" s="35">
        <f t="shared" si="5"/>
        <v>36.036036036036037</v>
      </c>
    </row>
    <row r="17" spans="2:28">
      <c r="B17" s="21" t="s">
        <v>388</v>
      </c>
      <c r="C17" s="77">
        <f>+C15*C16</f>
        <v>342.91575822755237</v>
      </c>
      <c r="E17" s="266" t="s">
        <v>397</v>
      </c>
      <c r="F17" s="258"/>
      <c r="G17" s="259"/>
      <c r="H17" s="260"/>
      <c r="I17" s="260"/>
      <c r="J17" s="261"/>
      <c r="K17" s="55">
        <f>31.92</f>
        <v>31.92</v>
      </c>
      <c r="L17" s="55">
        <v>26.09</v>
      </c>
      <c r="M17" s="55">
        <v>21.73</v>
      </c>
      <c r="N17" s="261"/>
      <c r="O17" s="261"/>
      <c r="P17" s="262"/>
      <c r="S17" s="38">
        <f t="shared" si="7"/>
        <v>235</v>
      </c>
      <c r="T17" s="70">
        <f t="shared" si="8"/>
        <v>-7.7836130637378709E-2</v>
      </c>
      <c r="U17" s="70">
        <f t="shared" si="0"/>
        <v>-0.32912578503869305</v>
      </c>
      <c r="V17" s="69">
        <f t="shared" si="1"/>
        <v>-0.23649356621581033</v>
      </c>
      <c r="W17" s="37">
        <f t="shared" si="2"/>
        <v>0.11053352866121635</v>
      </c>
      <c r="Y17" s="36">
        <f t="shared" si="9"/>
        <v>16.800793710446094</v>
      </c>
      <c r="Z17" s="35">
        <f t="shared" si="4"/>
        <v>53.785434731278436</v>
      </c>
      <c r="AA17" s="35">
        <f t="shared" si="5"/>
        <v>35.285285285285283</v>
      </c>
    </row>
    <row r="18" spans="2:28">
      <c r="B18" s="87" t="s">
        <v>277</v>
      </c>
      <c r="C18" s="86">
        <f>+C17/C5-1</f>
        <v>0.62050828518289469</v>
      </c>
      <c r="E18" s="268" t="s">
        <v>395</v>
      </c>
      <c r="F18" s="263"/>
      <c r="G18" s="263"/>
      <c r="H18" s="264"/>
      <c r="I18" s="264"/>
      <c r="J18" s="264"/>
      <c r="K18" s="267">
        <f>K16*K17</f>
        <v>212.58720000000002</v>
      </c>
      <c r="L18" s="267">
        <f>L16*L17</f>
        <v>211.58989999999997</v>
      </c>
      <c r="M18" s="267">
        <f>M16*M17</f>
        <v>213.1713</v>
      </c>
      <c r="N18" s="264"/>
      <c r="O18" s="264"/>
      <c r="P18" s="265"/>
      <c r="S18" s="38">
        <f t="shared" si="7"/>
        <v>230</v>
      </c>
      <c r="T18" s="70">
        <f t="shared" si="8"/>
        <v>-5.778908999906085E-2</v>
      </c>
      <c r="U18" s="70">
        <f t="shared" si="0"/>
        <v>-0.31454156297431679</v>
      </c>
      <c r="V18" s="69">
        <f t="shared" si="1"/>
        <v>-0.18372481351146427</v>
      </c>
      <c r="W18" s="37">
        <f t="shared" si="2"/>
        <v>8.6905155710977677E-2</v>
      </c>
      <c r="Y18" s="36">
        <f t="shared" si="9"/>
        <v>16.438166339888831</v>
      </c>
      <c r="Z18" s="35">
        <f t="shared" si="4"/>
        <v>52.641063779549107</v>
      </c>
      <c r="AA18" s="35">
        <f t="shared" si="5"/>
        <v>34.534534534534536</v>
      </c>
    </row>
    <row r="19" spans="2:28">
      <c r="B19" s="61" t="s">
        <v>283</v>
      </c>
      <c r="C19" s="83">
        <f>+C17/C5</f>
        <v>1.6205082851828947</v>
      </c>
      <c r="S19" s="38">
        <f t="shared" si="7"/>
        <v>225</v>
      </c>
      <c r="T19" s="70">
        <f t="shared" si="8"/>
        <v>-3.6851069776817735E-2</v>
      </c>
      <c r="U19" s="70">
        <f t="shared" si="0"/>
        <v>-0.29930915326263496</v>
      </c>
      <c r="V19" s="69">
        <f t="shared" si="1"/>
        <v>-0.12312042373285527</v>
      </c>
      <c r="W19" s="37">
        <f t="shared" si="2"/>
        <v>6.3276782760739003E-2</v>
      </c>
      <c r="Y19" s="36">
        <f t="shared" si="9"/>
        <v>16.075538969331568</v>
      </c>
      <c r="Z19" s="35">
        <f t="shared" si="4"/>
        <v>51.496692827819778</v>
      </c>
      <c r="AA19" s="35">
        <f t="shared" si="5"/>
        <v>33.783783783783782</v>
      </c>
    </row>
    <row r="20" spans="2:28">
      <c r="B20" s="40" t="s">
        <v>292</v>
      </c>
      <c r="C20" s="39">
        <f>+RATE(5,0,-C5,C17,0,0)</f>
        <v>0.10136241362340577</v>
      </c>
      <c r="E20" s="33" t="s">
        <v>325</v>
      </c>
      <c r="F20" s="67" t="s">
        <v>288</v>
      </c>
      <c r="G20" s="67">
        <v>2019</v>
      </c>
      <c r="H20" s="67" t="s">
        <v>287</v>
      </c>
      <c r="I20" s="66" t="s">
        <v>286</v>
      </c>
      <c r="J20" s="66" t="s">
        <v>326</v>
      </c>
      <c r="K20" s="66" t="s">
        <v>24</v>
      </c>
      <c r="L20" s="66" t="s">
        <v>268</v>
      </c>
      <c r="M20" s="66">
        <v>2025</v>
      </c>
      <c r="N20" s="66">
        <v>2026</v>
      </c>
      <c r="O20" s="66">
        <v>2027</v>
      </c>
      <c r="P20" s="66" t="s">
        <v>272</v>
      </c>
      <c r="S20" s="38">
        <f t="shared" si="7"/>
        <v>220</v>
      </c>
      <c r="T20" s="70">
        <f t="shared" si="8"/>
        <v>-1.4961321362654489E-2</v>
      </c>
      <c r="U20" s="70">
        <f t="shared" si="0"/>
        <v>-0.28338436129133115</v>
      </c>
      <c r="V20" s="69">
        <f t="shared" si="1"/>
        <v>-5.2795155295367963E-2</v>
      </c>
      <c r="W20" s="37">
        <f t="shared" si="2"/>
        <v>3.9648409810500329E-2</v>
      </c>
      <c r="Y20" s="36">
        <f t="shared" si="9"/>
        <v>15.712911598774307</v>
      </c>
      <c r="Z20" s="35">
        <f t="shared" si="4"/>
        <v>50.35232187609045</v>
      </c>
      <c r="AA20" s="35">
        <f t="shared" si="5"/>
        <v>33.033033033033036</v>
      </c>
    </row>
    <row r="21" spans="2:28">
      <c r="E21" s="65" t="s">
        <v>284</v>
      </c>
      <c r="F21" s="64">
        <f t="shared" ref="F21:P21" si="13">+$C$11/F4</f>
        <v>9.221949239471293</v>
      </c>
      <c r="G21" s="64">
        <f t="shared" si="13"/>
        <v>8.9708669745695069</v>
      </c>
      <c r="H21" s="64">
        <f t="shared" si="13"/>
        <v>7.6235525136281046</v>
      </c>
      <c r="I21" s="64">
        <f t="shared" si="13"/>
        <v>6.390506102885924</v>
      </c>
      <c r="J21" s="64">
        <f t="shared" si="13"/>
        <v>6.1431051110850801</v>
      </c>
      <c r="K21" s="63">
        <f t="shared" si="13"/>
        <v>5.9931716855124169</v>
      </c>
      <c r="L21" s="63">
        <f t="shared" si="13"/>
        <v>5.4451669516064403</v>
      </c>
      <c r="M21" s="63">
        <f t="shared" si="13"/>
        <v>4.9293192201770468</v>
      </c>
      <c r="N21" s="63">
        <f t="shared" si="13"/>
        <v>4.4583596991766798</v>
      </c>
      <c r="O21" s="62">
        <f t="shared" si="13"/>
        <v>4.0758271132797619</v>
      </c>
      <c r="P21" s="62">
        <f t="shared" si="13"/>
        <v>3.7683607949435229</v>
      </c>
      <c r="S21" s="38">
        <f t="shared" si="7"/>
        <v>215</v>
      </c>
      <c r="T21" s="70">
        <f t="shared" si="8"/>
        <v>7.9465548847255096E-3</v>
      </c>
      <c r="U21" s="70">
        <f t="shared" si="0"/>
        <v>-0.26671888132136212</v>
      </c>
      <c r="V21" s="69">
        <f t="shared" si="1"/>
        <v>2.9793747054416172E-2</v>
      </c>
      <c r="W21" s="37">
        <f t="shared" si="2"/>
        <v>1.6020036860261655E-2</v>
      </c>
      <c r="Y21" s="36">
        <f t="shared" si="9"/>
        <v>15.350284228217046</v>
      </c>
      <c r="Z21" s="35">
        <f t="shared" si="4"/>
        <v>49.207950924361121</v>
      </c>
      <c r="AA21" s="35">
        <f t="shared" si="5"/>
        <v>32.282282282282281</v>
      </c>
    </row>
    <row r="22" spans="2:28">
      <c r="B22" s="72" t="s">
        <v>293</v>
      </c>
      <c r="C22" s="71"/>
      <c r="E22" s="58" t="s">
        <v>282</v>
      </c>
      <c r="F22" s="56">
        <f t="shared" ref="F22:O22" si="14">+$C$11/F8</f>
        <v>27.36192434782609</v>
      </c>
      <c r="G22" s="56">
        <f t="shared" si="14"/>
        <v>26.720629245923917</v>
      </c>
      <c r="H22" s="56">
        <f t="shared" si="14"/>
        <v>21.051858566936506</v>
      </c>
      <c r="I22" s="56">
        <f t="shared" si="14"/>
        <v>18.84430051503174</v>
      </c>
      <c r="J22" s="56">
        <f t="shared" si="14"/>
        <v>18.277307736988849</v>
      </c>
      <c r="K22" s="55">
        <f t="shared" si="14"/>
        <v>18.508532168020654</v>
      </c>
      <c r="L22" s="55">
        <f t="shared" si="14"/>
        <v>15.634274173624654</v>
      </c>
      <c r="M22" s="55">
        <f t="shared" si="14"/>
        <v>13.801502428995258</v>
      </c>
      <c r="N22" s="55">
        <f t="shared" si="14"/>
        <v>12.18156322483949</v>
      </c>
      <c r="O22" s="54">
        <f t="shared" si="14"/>
        <v>10.893788412026296</v>
      </c>
      <c r="P22" s="55"/>
      <c r="S22" s="38">
        <f t="shared" si="7"/>
        <v>210</v>
      </c>
      <c r="T22" s="70">
        <f t="shared" si="8"/>
        <v>3.1945282381981022E-2</v>
      </c>
      <c r="U22" s="70">
        <f t="shared" si="0"/>
        <v>-0.24925980706710882</v>
      </c>
      <c r="V22" s="69">
        <f t="shared" si="1"/>
        <v>0.12816058376142575</v>
      </c>
      <c r="W22" s="37">
        <f t="shared" si="2"/>
        <v>-7.6083360899769081E-3</v>
      </c>
      <c r="Y22" s="36">
        <f t="shared" si="9"/>
        <v>14.987656857659783</v>
      </c>
      <c r="Z22" s="35">
        <f t="shared" si="4"/>
        <v>48.063579972631793</v>
      </c>
      <c r="AA22" s="35">
        <f t="shared" si="5"/>
        <v>31.531531531531531</v>
      </c>
    </row>
    <row r="23" spans="2:28">
      <c r="B23" t="s">
        <v>294</v>
      </c>
      <c r="C23" s="68">
        <f>+O13</f>
        <v>8.6880376966006825</v>
      </c>
      <c r="E23" s="57" t="s">
        <v>281</v>
      </c>
      <c r="F23" s="56">
        <f>'PRICE HISTORY'!B1236/SUM!F13</f>
        <v>37.711747831887919</v>
      </c>
      <c r="G23" s="56"/>
      <c r="H23" s="56">
        <f>'PRICE HISTORY'!B731/SUM!H13</f>
        <v>45.531151701595839</v>
      </c>
      <c r="I23" s="56">
        <f>'PRICE HISTORY'!B479/SUM!I13</f>
        <v>48.627847352862133</v>
      </c>
      <c r="J23" s="56">
        <f>'PRICE HISTORY'!B208/SUM!J13</f>
        <v>39.352571100258544</v>
      </c>
      <c r="K23" s="55">
        <f>'PRICE HISTORY'!B2/SUM!K13</f>
        <v>48.232946873487734</v>
      </c>
      <c r="L23" s="55">
        <v>35</v>
      </c>
      <c r="M23" s="55">
        <v>35</v>
      </c>
      <c r="N23" s="55">
        <v>35</v>
      </c>
      <c r="O23" s="55">
        <v>35</v>
      </c>
      <c r="P23" s="55">
        <v>35</v>
      </c>
      <c r="S23" s="38">
        <f t="shared" si="7"/>
        <v>205</v>
      </c>
      <c r="T23" s="37">
        <f t="shared" si="8"/>
        <v>5.7114679513248889E-2</v>
      </c>
      <c r="U23" s="37">
        <f t="shared" si="0"/>
        <v>-0.23094907065411152</v>
      </c>
      <c r="V23" s="34">
        <f t="shared" si="1"/>
        <v>0.2473042188543316</v>
      </c>
      <c r="W23" s="37">
        <f t="shared" si="2"/>
        <v>-3.1236709040215582E-2</v>
      </c>
      <c r="Y23" s="36">
        <f t="shared" si="9"/>
        <v>14.625029487102521</v>
      </c>
      <c r="Z23" s="35">
        <f t="shared" si="4"/>
        <v>46.919209020902464</v>
      </c>
      <c r="AA23" s="35">
        <f t="shared" si="5"/>
        <v>30.780780780780781</v>
      </c>
    </row>
    <row r="24" spans="2:28">
      <c r="B24" t="s">
        <v>279</v>
      </c>
      <c r="C24" s="46">
        <v>35</v>
      </c>
      <c r="E24" s="51" t="s">
        <v>396</v>
      </c>
      <c r="F24" s="50"/>
      <c r="G24" s="50"/>
      <c r="H24" s="50"/>
      <c r="I24" s="50"/>
      <c r="J24" s="50"/>
      <c r="K24" s="49">
        <f>31.92</f>
        <v>31.92</v>
      </c>
      <c r="L24" s="49">
        <v>26.09</v>
      </c>
      <c r="M24" s="49">
        <v>21.73</v>
      </c>
      <c r="N24" s="49"/>
      <c r="O24" s="48"/>
      <c r="P24" s="55"/>
      <c r="S24" s="38">
        <f t="shared" si="7"/>
        <v>200</v>
      </c>
      <c r="T24" s="37">
        <f t="shared" si="8"/>
        <v>8.3542546501079951E-2</v>
      </c>
      <c r="U24" s="37">
        <f t="shared" si="0"/>
        <v>-0.21172279742046429</v>
      </c>
      <c r="V24" s="34">
        <f t="shared" si="1"/>
        <v>0.39458455829473682</v>
      </c>
      <c r="W24" s="37">
        <f t="shared" si="2"/>
        <v>-5.4865081990454145E-2</v>
      </c>
      <c r="Y24" s="36">
        <f t="shared" si="9"/>
        <v>14.262402116545259</v>
      </c>
      <c r="Z24" s="35">
        <f t="shared" si="4"/>
        <v>45.774838069173136</v>
      </c>
      <c r="AA24" s="35">
        <f t="shared" si="5"/>
        <v>30.03003003003003</v>
      </c>
    </row>
    <row r="25" spans="2:28">
      <c r="B25" s="21" t="s">
        <v>293</v>
      </c>
      <c r="C25" s="77">
        <f>+C23*C24</f>
        <v>304.08131938102389</v>
      </c>
      <c r="S25" s="38">
        <f t="shared" si="7"/>
        <v>195</v>
      </c>
      <c r="T25" s="37">
        <f t="shared" si="8"/>
        <v>0.11132568871905635</v>
      </c>
      <c r="U25" s="37">
        <f t="shared" si="0"/>
        <v>-0.19151056145688639</v>
      </c>
      <c r="V25" s="34">
        <f t="shared" si="1"/>
        <v>0.58130312956196117</v>
      </c>
      <c r="W25" s="37">
        <f t="shared" si="2"/>
        <v>-7.8493454940692819E-2</v>
      </c>
      <c r="Y25" s="36">
        <f t="shared" si="9"/>
        <v>13.899774745987997</v>
      </c>
      <c r="Z25" s="35">
        <f t="shared" si="4"/>
        <v>44.630467117443807</v>
      </c>
      <c r="AA25" s="35">
        <f t="shared" si="5"/>
        <v>29.27927927927928</v>
      </c>
    </row>
    <row r="26" spans="2:28">
      <c r="B26" s="87" t="s">
        <v>277</v>
      </c>
      <c r="C26" s="86">
        <f>+C25/C5-1</f>
        <v>0.43698936430709256</v>
      </c>
      <c r="F26" s="112" t="s">
        <v>322</v>
      </c>
      <c r="G26" s="112"/>
      <c r="H26" s="112"/>
      <c r="I26" s="112"/>
      <c r="S26" s="38">
        <f t="shared" si="7"/>
        <v>190</v>
      </c>
      <c r="T26" s="37">
        <f t="shared" si="8"/>
        <v>0.14057110158008435</v>
      </c>
      <c r="U26" s="37">
        <f t="shared" si="0"/>
        <v>-0.17023452360048874</v>
      </c>
      <c r="V26" s="34">
        <f t="shared" si="1"/>
        <v>0.82574966937952399</v>
      </c>
      <c r="W26" s="37">
        <f t="shared" si="2"/>
        <v>-0.10212182789093149</v>
      </c>
      <c r="Y26" s="36">
        <f t="shared" si="9"/>
        <v>13.537147375430736</v>
      </c>
      <c r="Z26" s="35">
        <f t="shared" si="4"/>
        <v>43.486096165714478</v>
      </c>
      <c r="AA26" s="35">
        <f t="shared" si="5"/>
        <v>28.528528528528529</v>
      </c>
    </row>
    <row r="27" spans="2:28">
      <c r="B27" s="61" t="s">
        <v>283</v>
      </c>
      <c r="C27" s="83">
        <f>+C25/C5</f>
        <v>1.4369893643070926</v>
      </c>
      <c r="E27" s="31"/>
      <c r="F27" s="74" t="s">
        <v>391</v>
      </c>
      <c r="G27" s="74" t="s">
        <v>279</v>
      </c>
      <c r="H27" s="74" t="s">
        <v>317</v>
      </c>
      <c r="I27" s="74" t="s">
        <v>277</v>
      </c>
      <c r="S27" s="38">
        <f t="shared" si="7"/>
        <v>185</v>
      </c>
      <c r="T27" s="37">
        <f t="shared" si="8"/>
        <v>0.17139734756873515</v>
      </c>
      <c r="U27" s="37">
        <f t="shared" si="0"/>
        <v>-0.14780842964374519</v>
      </c>
      <c r="V27" s="34">
        <f t="shared" si="1"/>
        <v>1.1595911544547566</v>
      </c>
      <c r="W27" s="37">
        <f t="shared" si="2"/>
        <v>-0.12575020084117017</v>
      </c>
      <c r="Y27" s="36">
        <f t="shared" si="9"/>
        <v>13.174520004873473</v>
      </c>
      <c r="Z27" s="35">
        <f t="shared" si="4"/>
        <v>42.34172521398515</v>
      </c>
      <c r="AA27" s="35">
        <f t="shared" si="5"/>
        <v>27.777777777777779</v>
      </c>
    </row>
    <row r="28" spans="2:28">
      <c r="B28" s="40" t="s">
        <v>292</v>
      </c>
      <c r="C28" s="39">
        <f>+RATE(3,0,-C5,C25,0,0)</f>
        <v>0.12845570871921635</v>
      </c>
      <c r="E28" s="31" t="s">
        <v>307</v>
      </c>
      <c r="F28" s="104">
        <f>+F29*1.08</f>
        <v>5.8511297511058329</v>
      </c>
      <c r="G28" s="103">
        <v>50</v>
      </c>
      <c r="H28" s="102">
        <f>+F28*G28</f>
        <v>292.55648755529165</v>
      </c>
      <c r="I28" s="101">
        <f>+H28/$C$5-1</f>
        <v>0.38252675939365632</v>
      </c>
      <c r="S28" s="38">
        <f t="shared" si="7"/>
        <v>180</v>
      </c>
      <c r="T28" s="44">
        <f t="shared" si="8"/>
        <v>0.20393616277897775</v>
      </c>
      <c r="U28" s="44">
        <f t="shared" si="0"/>
        <v>-0.12413644157829362</v>
      </c>
      <c r="V28" s="45">
        <f t="shared" si="1"/>
        <v>1.6428388004851415</v>
      </c>
      <c r="W28" s="37">
        <f t="shared" si="2"/>
        <v>-0.14937857379140873</v>
      </c>
      <c r="Y28" s="36">
        <f t="shared" si="9"/>
        <v>12.811892634316212</v>
      </c>
      <c r="Z28" s="35">
        <f t="shared" si="4"/>
        <v>41.197354262255821</v>
      </c>
      <c r="AA28" s="35">
        <f t="shared" si="5"/>
        <v>27.027027027027028</v>
      </c>
    </row>
    <row r="29" spans="2:28">
      <c r="E29" s="30" t="s">
        <v>306</v>
      </c>
      <c r="F29" s="105">
        <f>+L13</f>
        <v>5.4177127325054002</v>
      </c>
      <c r="G29" s="103">
        <v>40</v>
      </c>
      <c r="H29" s="102">
        <f>+F29*G29</f>
        <v>216.70850930021601</v>
      </c>
      <c r="I29" s="101">
        <f>+H29/$C$5-1</f>
        <v>2.4093895847152824E-2</v>
      </c>
      <c r="S29" s="38">
        <f t="shared" si="7"/>
        <v>175</v>
      </c>
      <c r="T29" s="44">
        <f t="shared" si="8"/>
        <v>0.23833433885837718</v>
      </c>
      <c r="U29" s="44">
        <f t="shared" si="0"/>
        <v>-9.9111768480530604E-2</v>
      </c>
      <c r="V29" s="45">
        <f t="shared" si="1"/>
        <v>2.4047027160573298</v>
      </c>
      <c r="W29" s="37">
        <f t="shared" si="2"/>
        <v>-0.1730069467416474</v>
      </c>
      <c r="X29" s="32"/>
      <c r="Y29" s="36">
        <f t="shared" si="9"/>
        <v>12.449265263758949</v>
      </c>
      <c r="Z29" s="35">
        <f t="shared" si="4"/>
        <v>40.052983310526493</v>
      </c>
      <c r="AA29" s="35">
        <f t="shared" si="5"/>
        <v>26.276276276276274</v>
      </c>
    </row>
    <row r="30" spans="2:28">
      <c r="B30" s="72" t="s">
        <v>290</v>
      </c>
      <c r="C30" s="71"/>
      <c r="E30" s="31" t="s">
        <v>304</v>
      </c>
      <c r="F30" s="104">
        <f>+F29*0.97</f>
        <v>5.255181350530238</v>
      </c>
      <c r="G30" s="103">
        <v>30</v>
      </c>
      <c r="H30" s="102">
        <f>+F30*G30</f>
        <v>157.65544051590715</v>
      </c>
      <c r="I30" s="101">
        <f>+H30/$C$5-1</f>
        <v>-0.25497169077119641</v>
      </c>
      <c r="S30" s="38">
        <f t="shared" si="7"/>
        <v>170</v>
      </c>
      <c r="T30" s="44">
        <f t="shared" si="8"/>
        <v>0.27475593706009427</v>
      </c>
      <c r="U30" s="44">
        <f t="shared" si="0"/>
        <v>-7.2615055788781468E-2</v>
      </c>
      <c r="V30" s="45">
        <f t="shared" si="1"/>
        <v>3.7837323689358398</v>
      </c>
      <c r="W30" s="37">
        <f t="shared" si="2"/>
        <v>-0.19663531969188608</v>
      </c>
      <c r="X30" s="32"/>
      <c r="Y30" s="36">
        <f t="shared" si="9"/>
        <v>12.086637893201688</v>
      </c>
      <c r="Z30" s="35">
        <f t="shared" si="4"/>
        <v>38.908612358797164</v>
      </c>
      <c r="AA30" s="35">
        <f t="shared" si="5"/>
        <v>25.525525525525524</v>
      </c>
    </row>
    <row r="31" spans="2:28">
      <c r="B31" t="s">
        <v>289</v>
      </c>
      <c r="C31" s="68">
        <f>L13</f>
        <v>5.4177127325054002</v>
      </c>
      <c r="S31" s="38">
        <f t="shared" si="7"/>
        <v>165</v>
      </c>
      <c r="T31" s="44">
        <f t="shared" si="8"/>
        <v>0.31338490484979409</v>
      </c>
      <c r="U31" s="44">
        <f t="shared" si="0"/>
        <v>-4.451248172177491E-2</v>
      </c>
      <c r="V31" s="45">
        <f t="shared" si="1"/>
        <v>7.0403826685873234</v>
      </c>
      <c r="W31" s="37">
        <f t="shared" si="2"/>
        <v>-0.22026369264212475</v>
      </c>
      <c r="X31" s="32"/>
      <c r="Y31" s="36">
        <f t="shared" si="9"/>
        <v>11.724010522644425</v>
      </c>
      <c r="Z31" s="35">
        <f t="shared" si="4"/>
        <v>37.764241407067836</v>
      </c>
      <c r="AA31" s="35">
        <f t="shared" si="5"/>
        <v>24.774774774774773</v>
      </c>
      <c r="AB31" s="33"/>
    </row>
    <row r="32" spans="2:28">
      <c r="B32" t="s">
        <v>279</v>
      </c>
      <c r="C32" s="46">
        <v>40</v>
      </c>
      <c r="S32" s="38">
        <f t="shared" si="7"/>
        <v>160</v>
      </c>
      <c r="T32" s="37">
        <f t="shared" si="8"/>
        <v>0.35442818312635005</v>
      </c>
      <c r="U32" s="37">
        <f t="shared" si="0"/>
        <v>-1.4653496775580366E-2</v>
      </c>
      <c r="V32" s="34">
        <f t="shared" si="1"/>
        <v>24.187276835996887</v>
      </c>
      <c r="W32" s="37">
        <f t="shared" si="2"/>
        <v>-0.24389206559236332</v>
      </c>
      <c r="Y32" s="36">
        <f t="shared" si="9"/>
        <v>11.361383152087164</v>
      </c>
      <c r="Z32" s="35">
        <f t="shared" si="4"/>
        <v>36.619870455338507</v>
      </c>
      <c r="AA32" s="35">
        <f t="shared" si="5"/>
        <v>24.024024024024023</v>
      </c>
      <c r="AB32" s="41"/>
    </row>
    <row r="33" spans="2:28">
      <c r="B33" s="43" t="s">
        <v>285</v>
      </c>
      <c r="C33" s="42">
        <f>+C31*C32</f>
        <v>216.70850930021601</v>
      </c>
      <c r="S33" s="38">
        <f t="shared" si="7"/>
        <v>155</v>
      </c>
      <c r="T33" s="37">
        <f t="shared" si="8"/>
        <v>0.39811941484010327</v>
      </c>
      <c r="U33" s="37">
        <f t="shared" si="0"/>
        <v>1.713187429617502E-2</v>
      </c>
      <c r="V33" s="34">
        <f t="shared" si="1"/>
        <v>-23.238520663730888</v>
      </c>
      <c r="W33" s="37">
        <f t="shared" si="2"/>
        <v>-0.26752043854260199</v>
      </c>
      <c r="Y33" s="36">
        <f t="shared" si="9"/>
        <v>10.998755781529903</v>
      </c>
      <c r="Z33" s="35">
        <f t="shared" si="4"/>
        <v>35.475499503609178</v>
      </c>
      <c r="AA33" s="35">
        <f t="shared" si="5"/>
        <v>23.273273273273272</v>
      </c>
    </row>
    <row r="34" spans="2:28">
      <c r="B34" s="61" t="s">
        <v>277</v>
      </c>
      <c r="C34" s="60">
        <f>+C33/C5-1</f>
        <v>2.4093895847152824E-2</v>
      </c>
      <c r="S34" s="38">
        <f t="shared" si="7"/>
        <v>150</v>
      </c>
      <c r="T34" s="37">
        <f t="shared" si="8"/>
        <v>0.44472339533477334</v>
      </c>
      <c r="U34" s="37">
        <f t="shared" si="0"/>
        <v>5.103627010604761E-2</v>
      </c>
      <c r="V34" s="34">
        <f t="shared" si="1"/>
        <v>-8.7138694581459095</v>
      </c>
      <c r="W34" s="37">
        <f t="shared" si="2"/>
        <v>-0.29114881149284066</v>
      </c>
      <c r="Y34" s="36">
        <f t="shared" si="9"/>
        <v>10.63612841097264</v>
      </c>
      <c r="Z34" s="35">
        <f t="shared" si="4"/>
        <v>34.33112855187985</v>
      </c>
      <c r="AA34" s="35">
        <f t="shared" si="5"/>
        <v>22.522522522522522</v>
      </c>
    </row>
    <row r="35" spans="2:28">
      <c r="B35" s="40" t="s">
        <v>283</v>
      </c>
      <c r="C35" s="59">
        <f>+C33/C5</f>
        <v>1.0240938958471528</v>
      </c>
      <c r="Y35"/>
    </row>
    <row r="36" spans="2:28">
      <c r="Y36"/>
      <c r="AB36" s="33"/>
    </row>
    <row r="37" spans="2:28">
      <c r="B37" s="53" t="s">
        <v>280</v>
      </c>
      <c r="C37" s="52"/>
      <c r="Y37"/>
    </row>
    <row r="38" spans="2:28">
      <c r="B38" t="s">
        <v>289</v>
      </c>
      <c r="C38" s="47">
        <f>F30</f>
        <v>5.255181350530238</v>
      </c>
      <c r="Y38"/>
    </row>
    <row r="39" spans="2:28">
      <c r="B39" t="s">
        <v>279</v>
      </c>
      <c r="C39" s="46">
        <v>30</v>
      </c>
      <c r="Y39"/>
    </row>
    <row r="40" spans="2:28">
      <c r="B40" s="43" t="s">
        <v>278</v>
      </c>
      <c r="C40" s="42">
        <f>+C38*C39</f>
        <v>157.65544051590715</v>
      </c>
      <c r="Y40"/>
    </row>
    <row r="41" spans="2:28">
      <c r="B41" s="40" t="s">
        <v>277</v>
      </c>
      <c r="C41" s="39">
        <f>+C40/C5-1</f>
        <v>-0.25497169077119641</v>
      </c>
      <c r="Y41"/>
      <c r="AB41" s="33"/>
    </row>
    <row r="42" spans="2:28">
      <c r="Y42"/>
    </row>
    <row r="43" spans="2:28">
      <c r="Y43"/>
    </row>
    <row r="44" spans="2:28">
      <c r="B44" s="32"/>
      <c r="Y44"/>
    </row>
    <row r="45" spans="2:28">
      <c r="Y45"/>
    </row>
    <row r="46" spans="2:28">
      <c r="Y46"/>
    </row>
    <row r="47" spans="2:28">
      <c r="Y47"/>
    </row>
    <row r="48" spans="2:28">
      <c r="Y48"/>
    </row>
    <row r="49" spans="25:25">
      <c r="Y49"/>
    </row>
    <row r="50" spans="25:25">
      <c r="Y50"/>
    </row>
    <row r="51" spans="25:25">
      <c r="Y51"/>
    </row>
    <row r="52" spans="25:25">
      <c r="Y52"/>
    </row>
    <row r="53" spans="25:25">
      <c r="Y53"/>
    </row>
  </sheetData>
  <conditionalFormatting sqref="W4:W34">
    <cfRule type="colorScale" priority="1">
      <colorScale>
        <cfvo type="min"/>
        <cfvo type="percentile" val="50"/>
        <cfvo type="max"/>
        <color rgb="FFF8696B"/>
        <color rgb="FFFCFCFF"/>
        <color rgb="FF63BE7B"/>
      </colorScale>
    </cfRule>
  </conditionalFormatting>
  <pageMargins left="0.7" right="0.7" top="0.75" bottom="0.75" header="0.3" footer="0.3"/>
  <pageSetup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E531C-370D-4F49-9EB1-D8A9D39226EC}">
  <dimension ref="A1:AM322"/>
  <sheetViews>
    <sheetView zoomScale="87" zoomScaleNormal="80" workbookViewId="0">
      <selection activeCell="A11" sqref="A11"/>
    </sheetView>
  </sheetViews>
  <sheetFormatPr baseColWidth="10" defaultColWidth="9.1640625" defaultRowHeight="13" outlineLevelRow="1" outlineLevelCol="1"/>
  <cols>
    <col min="1" max="1" width="63.6640625" style="1" bestFit="1" customWidth="1"/>
    <col min="2" max="5" width="13.83203125" style="1" hidden="1" customWidth="1" outlineLevel="1"/>
    <col min="6" max="6" width="8.1640625" style="1" bestFit="1" customWidth="1" collapsed="1"/>
    <col min="7" max="7" width="7.83203125" style="1" hidden="1" customWidth="1" outlineLevel="1"/>
    <col min="8" max="10" width="7.5" style="1" hidden="1" customWidth="1" outlineLevel="1"/>
    <col min="11" max="11" width="8.1640625" style="1" bestFit="1" customWidth="1" collapsed="1"/>
    <col min="12" max="15" width="7.5" style="1" hidden="1" customWidth="1" outlineLevel="1"/>
    <col min="16" max="16" width="8.1640625" style="1" bestFit="1" customWidth="1" collapsed="1"/>
    <col min="17" max="19" width="7.5" style="1" hidden="1" customWidth="1" outlineLevel="1"/>
    <col min="20" max="20" width="8" style="1" hidden="1" customWidth="1" outlineLevel="1"/>
    <col min="21" max="21" width="8.1640625" style="1" bestFit="1" customWidth="1" collapsed="1"/>
    <col min="22" max="22" width="8" style="1" hidden="1" customWidth="1" outlineLevel="1"/>
    <col min="23" max="24" width="7.83203125" style="1" hidden="1" customWidth="1" outlineLevel="1"/>
    <col min="25" max="25" width="8" style="1" hidden="1" customWidth="1" outlineLevel="1"/>
    <col min="26" max="26" width="8.1640625" style="1" bestFit="1" customWidth="1" collapsed="1"/>
    <col min="27" max="29" width="7.5" style="1" hidden="1" customWidth="1" outlineLevel="1"/>
    <col min="30" max="30" width="8.6640625" style="1" hidden="1" customWidth="1" outlineLevel="1"/>
    <col min="31" max="31" width="8.6640625" style="1" bestFit="1" customWidth="1" collapsed="1"/>
    <col min="32" max="32" width="10.1640625" style="1" bestFit="1" customWidth="1"/>
    <col min="33" max="33" width="11.1640625" style="1" bestFit="1" customWidth="1"/>
    <col min="34" max="36" width="12.1640625" style="1" bestFit="1" customWidth="1"/>
    <col min="37" max="16384" width="9.1640625" style="1"/>
  </cols>
  <sheetData>
    <row r="1" spans="1:36">
      <c r="A1" s="120" t="s">
        <v>325</v>
      </c>
    </row>
    <row r="2" spans="1:36">
      <c r="A2" s="8" t="s">
        <v>59</v>
      </c>
      <c r="B2" s="3"/>
      <c r="C2" s="3"/>
      <c r="D2" s="3"/>
      <c r="E2" s="3"/>
      <c r="F2" s="130"/>
      <c r="G2" s="3"/>
      <c r="H2" s="3"/>
      <c r="I2" s="3"/>
      <c r="J2" s="3"/>
      <c r="K2" s="130"/>
      <c r="L2" s="3"/>
      <c r="M2" s="3"/>
      <c r="N2" s="3"/>
      <c r="O2" s="3"/>
      <c r="P2" s="130"/>
      <c r="Q2" s="3"/>
      <c r="R2" s="3"/>
      <c r="S2" s="3"/>
      <c r="T2" s="3"/>
      <c r="U2" s="130"/>
      <c r="V2" s="3"/>
      <c r="W2" s="3"/>
      <c r="X2" s="3"/>
      <c r="Y2" s="3"/>
      <c r="Z2" s="130"/>
      <c r="AA2" s="3"/>
      <c r="AB2" s="3"/>
      <c r="AC2" s="3"/>
      <c r="AD2" s="6"/>
      <c r="AE2" s="130"/>
      <c r="AF2" s="130"/>
      <c r="AG2" s="130"/>
      <c r="AH2" s="130"/>
      <c r="AI2" s="130"/>
      <c r="AJ2" s="130"/>
    </row>
    <row r="3" spans="1:36">
      <c r="A3" s="1" t="s">
        <v>273</v>
      </c>
      <c r="B3" s="3" t="s">
        <v>0</v>
      </c>
      <c r="C3" s="3" t="s">
        <v>1</v>
      </c>
      <c r="D3" s="3" t="s">
        <v>2</v>
      </c>
      <c r="E3" s="3" t="s">
        <v>3</v>
      </c>
      <c r="F3" s="130" t="s">
        <v>288</v>
      </c>
      <c r="G3" s="3" t="s">
        <v>4</v>
      </c>
      <c r="H3" s="3" t="s">
        <v>5</v>
      </c>
      <c r="I3" s="3" t="s">
        <v>6</v>
      </c>
      <c r="J3" s="3" t="s">
        <v>7</v>
      </c>
      <c r="K3" s="130" t="s">
        <v>318</v>
      </c>
      <c r="L3" s="3" t="s">
        <v>8</v>
      </c>
      <c r="M3" s="3" t="s">
        <v>9</v>
      </c>
      <c r="N3" s="3" t="s">
        <v>10</v>
      </c>
      <c r="O3" s="3" t="s">
        <v>11</v>
      </c>
      <c r="P3" s="130" t="s">
        <v>287</v>
      </c>
      <c r="Q3" s="3" t="s">
        <v>12</v>
      </c>
      <c r="R3" s="3" t="s">
        <v>13</v>
      </c>
      <c r="S3" s="3" t="s">
        <v>14</v>
      </c>
      <c r="T3" s="3" t="s">
        <v>15</v>
      </c>
      <c r="U3" s="130" t="s">
        <v>286</v>
      </c>
      <c r="V3" s="3" t="s">
        <v>16</v>
      </c>
      <c r="W3" s="3" t="s">
        <v>17</v>
      </c>
      <c r="X3" s="3" t="s">
        <v>18</v>
      </c>
      <c r="Y3" s="3" t="s">
        <v>19</v>
      </c>
      <c r="Z3" s="130" t="s">
        <v>326</v>
      </c>
      <c r="AA3" s="3" t="s">
        <v>20</v>
      </c>
      <c r="AB3" s="3" t="s">
        <v>21</v>
      </c>
      <c r="AC3" s="3" t="s">
        <v>22</v>
      </c>
      <c r="AD3" s="6" t="s">
        <v>23</v>
      </c>
      <c r="AE3" s="130" t="s">
        <v>24</v>
      </c>
      <c r="AF3" s="130" t="s">
        <v>268</v>
      </c>
      <c r="AG3" s="130" t="s">
        <v>269</v>
      </c>
      <c r="AH3" s="130" t="s">
        <v>270</v>
      </c>
      <c r="AI3" s="130" t="s">
        <v>271</v>
      </c>
      <c r="AJ3" s="130" t="s">
        <v>272</v>
      </c>
    </row>
    <row r="4" spans="1:36">
      <c r="A4" s="277" t="s">
        <v>402</v>
      </c>
      <c r="B4" s="278"/>
      <c r="C4" s="278"/>
      <c r="D4" s="278"/>
      <c r="E4" s="279"/>
      <c r="F4" s="278"/>
      <c r="G4" s="279"/>
      <c r="H4" s="278"/>
      <c r="I4" s="279"/>
      <c r="J4" s="278"/>
      <c r="K4" s="279"/>
      <c r="L4" s="278"/>
      <c r="M4" s="279"/>
      <c r="N4" s="278"/>
      <c r="O4" s="279"/>
      <c r="P4" s="278"/>
      <c r="Q4" s="279"/>
      <c r="R4" s="278"/>
      <c r="S4" s="279"/>
      <c r="T4" s="278"/>
      <c r="U4" s="279"/>
      <c r="V4" s="278"/>
      <c r="W4" s="279"/>
      <c r="X4" s="278"/>
      <c r="Y4" s="279"/>
      <c r="Z4" s="278"/>
      <c r="AA4" s="279"/>
      <c r="AB4" s="278"/>
      <c r="AC4" s="279"/>
      <c r="AD4" s="278"/>
      <c r="AE4" s="279"/>
      <c r="AF4" s="279"/>
      <c r="AG4" s="279"/>
      <c r="AH4" s="279"/>
      <c r="AI4" s="279"/>
      <c r="AJ4" s="279"/>
    </row>
    <row r="5" spans="1:36" outlineLevel="1">
      <c r="A5" s="6" t="s">
        <v>26</v>
      </c>
      <c r="B5" s="6">
        <v>128.4</v>
      </c>
      <c r="C5" s="11">
        <v>149.30000000000001</v>
      </c>
      <c r="D5" s="6">
        <v>143.9</v>
      </c>
      <c r="E5" s="6">
        <v>145.39999999999998</v>
      </c>
      <c r="F5" s="134">
        <v>567</v>
      </c>
      <c r="G5" s="11">
        <v>148.9</v>
      </c>
      <c r="H5" s="153">
        <v>172.3</v>
      </c>
      <c r="I5" s="153">
        <v>185.3</v>
      </c>
      <c r="J5" s="6">
        <v>193.59999999999997</v>
      </c>
      <c r="K5" s="134">
        <v>700.1</v>
      </c>
      <c r="L5" s="6">
        <v>220.2</v>
      </c>
      <c r="M5" s="6">
        <v>251.9</v>
      </c>
      <c r="N5" s="6">
        <v>301.10000000000002</v>
      </c>
      <c r="O5" s="6">
        <v>330</v>
      </c>
      <c r="P5" s="134">
        <v>1103.2</v>
      </c>
      <c r="Q5" s="6">
        <v>385.2</v>
      </c>
      <c r="R5" s="6">
        <v>394.5</v>
      </c>
      <c r="S5" s="6">
        <v>402.7</v>
      </c>
      <c r="T5" s="6">
        <v>426.5</v>
      </c>
      <c r="U5" s="134">
        <v>1608.9</v>
      </c>
      <c r="V5" s="6">
        <v>513.29999999999995</v>
      </c>
      <c r="W5" s="6">
        <v>504.5</v>
      </c>
      <c r="X5" s="6">
        <v>454.5</v>
      </c>
      <c r="Y5" s="6">
        <v>398.70000000000005</v>
      </c>
      <c r="Z5" s="134">
        <v>1871</v>
      </c>
      <c r="AA5" s="6">
        <v>455.8</v>
      </c>
      <c r="AB5" s="6">
        <v>474</v>
      </c>
      <c r="AC5" s="6">
        <v>459.3</v>
      </c>
      <c r="AD5" s="6">
        <f>Y5*(1+AD6)</f>
        <v>430.59600000000006</v>
      </c>
      <c r="AE5" s="151">
        <f>SUM(AA5:AD5)</f>
        <v>1819.6959999999999</v>
      </c>
      <c r="AF5" s="151">
        <f>AF13*AF7</f>
        <v>2139.2849920000003</v>
      </c>
      <c r="AG5" s="151">
        <f>AG13*AG7</f>
        <v>2438.7848908800001</v>
      </c>
      <c r="AH5" s="151">
        <f>AH13*AH7</f>
        <v>2780.2147756032009</v>
      </c>
      <c r="AI5" s="151">
        <f>AI13*AI7</f>
        <v>3113.8405486755851</v>
      </c>
      <c r="AJ5" s="151">
        <f>AJ13*AJ7</f>
        <v>3425.224603543144</v>
      </c>
    </row>
    <row r="6" spans="1:36" outlineLevel="1">
      <c r="A6" s="7" t="s">
        <v>27</v>
      </c>
      <c r="B6" s="25"/>
      <c r="C6" s="26"/>
      <c r="D6" s="25"/>
      <c r="E6" s="25"/>
      <c r="F6" s="133"/>
      <c r="G6" s="26">
        <f>(G5-B5)/B5</f>
        <v>0.15965732087227413</v>
      </c>
      <c r="H6" s="26">
        <f t="shared" ref="H6:AC6" si="0">(H5-C5)/C5</f>
        <v>0.15405224380442062</v>
      </c>
      <c r="I6" s="26">
        <f t="shared" si="0"/>
        <v>0.28769979152189024</v>
      </c>
      <c r="J6" s="26">
        <f t="shared" si="0"/>
        <v>0.33149931224209078</v>
      </c>
      <c r="K6" s="187">
        <f t="shared" si="0"/>
        <v>0.23474426807760146</v>
      </c>
      <c r="L6" s="26">
        <f t="shared" si="0"/>
        <v>0.47884486232370704</v>
      </c>
      <c r="M6" s="26">
        <f t="shared" si="0"/>
        <v>0.46198491004062675</v>
      </c>
      <c r="N6" s="26">
        <f t="shared" si="0"/>
        <v>0.6249325418240691</v>
      </c>
      <c r="O6" s="26">
        <f t="shared" si="0"/>
        <v>0.70454545454545481</v>
      </c>
      <c r="P6" s="145">
        <f t="shared" si="0"/>
        <v>0.57577488930152831</v>
      </c>
      <c r="Q6" s="26">
        <f t="shared" si="0"/>
        <v>0.74931880108991833</v>
      </c>
      <c r="R6" s="26">
        <f t="shared" si="0"/>
        <v>0.56609765780071453</v>
      </c>
      <c r="S6" s="26">
        <f t="shared" si="0"/>
        <v>0.337429425440053</v>
      </c>
      <c r="T6" s="26">
        <f t="shared" si="0"/>
        <v>0.29242424242424242</v>
      </c>
      <c r="U6" s="187">
        <f t="shared" si="0"/>
        <v>0.45839376359680928</v>
      </c>
      <c r="V6" s="26">
        <f t="shared" si="0"/>
        <v>0.33255451713395628</v>
      </c>
      <c r="W6" s="26">
        <f t="shared" si="0"/>
        <v>0.27883396704689478</v>
      </c>
      <c r="X6" s="26">
        <f t="shared" si="0"/>
        <v>0.12863173578346165</v>
      </c>
      <c r="Y6" s="26">
        <f t="shared" si="0"/>
        <v>-6.5181711606096024E-2</v>
      </c>
      <c r="Z6" s="187">
        <f t="shared" si="0"/>
        <v>0.16290633351979608</v>
      </c>
      <c r="AA6" s="26">
        <f t="shared" si="0"/>
        <v>-0.11202026105591262</v>
      </c>
      <c r="AB6" s="26">
        <f t="shared" si="0"/>
        <v>-6.0455896927651138E-2</v>
      </c>
      <c r="AC6" s="26">
        <f t="shared" si="0"/>
        <v>1.0561056105610585E-2</v>
      </c>
      <c r="AD6" s="24">
        <v>0.08</v>
      </c>
      <c r="AE6" s="343">
        <f>AE5/Z5-1</f>
        <v>-2.7420630678781421E-2</v>
      </c>
      <c r="AF6" s="344">
        <v>0.1</v>
      </c>
      <c r="AG6" s="344">
        <v>0.15</v>
      </c>
      <c r="AH6" s="344">
        <v>0.2</v>
      </c>
      <c r="AI6" s="344">
        <v>0.25</v>
      </c>
      <c r="AJ6" s="344">
        <v>0.25</v>
      </c>
    </row>
    <row r="7" spans="1:36" outlineLevel="1">
      <c r="A7" s="7" t="s">
        <v>29</v>
      </c>
      <c r="B7" s="25">
        <f>B5/B$13</f>
        <v>0.60824253908100434</v>
      </c>
      <c r="C7" s="25">
        <f t="shared" ref="C7:Z7" si="1">C5/C13</f>
        <v>0.71917148362235073</v>
      </c>
      <c r="D7" s="25">
        <f t="shared" si="1"/>
        <v>0.71167161226508413</v>
      </c>
      <c r="E7" s="25">
        <f t="shared" si="1"/>
        <v>0.70616804273919376</v>
      </c>
      <c r="F7" s="133">
        <f t="shared" si="1"/>
        <v>0.68577648766328014</v>
      </c>
      <c r="G7" s="25">
        <f t="shared" si="1"/>
        <v>0.65164113785557987</v>
      </c>
      <c r="H7" s="25">
        <f t="shared" si="1"/>
        <v>0.74880486744893526</v>
      </c>
      <c r="I7" s="25">
        <f t="shared" si="1"/>
        <v>0.77015793848711556</v>
      </c>
      <c r="J7" s="25">
        <f t="shared" si="1"/>
        <v>0.77285429141716555</v>
      </c>
      <c r="K7" s="133">
        <f t="shared" si="1"/>
        <v>0.73718016215647042</v>
      </c>
      <c r="L7" s="25">
        <f t="shared" si="1"/>
        <v>0.73010610079575589</v>
      </c>
      <c r="M7" s="25">
        <f t="shared" si="1"/>
        <v>0.71379994332672148</v>
      </c>
      <c r="N7" s="25">
        <f t="shared" si="1"/>
        <v>0.79909766454352449</v>
      </c>
      <c r="O7" s="25">
        <f t="shared" si="1"/>
        <v>0.81160846040334456</v>
      </c>
      <c r="P7" s="133">
        <f t="shared" si="1"/>
        <v>0.76722998817720289</v>
      </c>
      <c r="Q7" s="25">
        <f t="shared" si="1"/>
        <v>0.8009981285090455</v>
      </c>
      <c r="R7" s="25">
        <f t="shared" si="1"/>
        <v>0.79584426064151703</v>
      </c>
      <c r="S7" s="25">
        <f t="shared" si="1"/>
        <v>0.79271653543307086</v>
      </c>
      <c r="T7" s="25">
        <f t="shared" si="1"/>
        <v>0.80229495861550038</v>
      </c>
      <c r="U7" s="133">
        <f t="shared" si="1"/>
        <v>0.79045887786184532</v>
      </c>
      <c r="V7" s="25">
        <f t="shared" si="1"/>
        <v>0.79090909090909078</v>
      </c>
      <c r="W7" s="25">
        <f t="shared" si="1"/>
        <v>0.82813525935653309</v>
      </c>
      <c r="X7" s="25">
        <f t="shared" si="1"/>
        <v>0.81320450885668283</v>
      </c>
      <c r="Y7" s="25">
        <f t="shared" si="1"/>
        <v>0.78437930356088903</v>
      </c>
      <c r="Z7" s="133">
        <f t="shared" si="1"/>
        <v>0.80459275823514231</v>
      </c>
      <c r="AA7" s="187">
        <f>AA5/AA13</f>
        <v>0.76438034546369282</v>
      </c>
      <c r="AB7" s="187">
        <f>AB5/AB13</f>
        <v>0.81331503088538093</v>
      </c>
      <c r="AC7" s="187">
        <f>AC5/AC13</f>
        <v>0.79573804573804574</v>
      </c>
      <c r="AD7" s="187">
        <f>AD5/AD13</f>
        <v>0.78437930356088892</v>
      </c>
      <c r="AE7" s="187">
        <f>AE5/AE13</f>
        <v>0.7893655563961437</v>
      </c>
      <c r="AF7" s="187">
        <v>0.8</v>
      </c>
      <c r="AG7" s="187">
        <v>0.8</v>
      </c>
      <c r="AH7" s="187">
        <v>0.8</v>
      </c>
      <c r="AI7" s="187">
        <v>0.8</v>
      </c>
      <c r="AJ7" s="187">
        <v>0.8</v>
      </c>
    </row>
    <row r="8" spans="1:36" outlineLevel="1">
      <c r="C8" s="8"/>
      <c r="F8" s="132"/>
      <c r="G8" s="8"/>
      <c r="H8" s="9"/>
      <c r="I8" s="9"/>
      <c r="K8" s="132"/>
      <c r="P8" s="132"/>
      <c r="U8" s="132"/>
      <c r="Z8" s="132"/>
      <c r="AE8" s="132"/>
      <c r="AF8" s="132"/>
      <c r="AG8" s="132"/>
      <c r="AH8" s="132"/>
      <c r="AI8" s="132"/>
      <c r="AJ8" s="132"/>
    </row>
    <row r="9" spans="1:36" outlineLevel="1">
      <c r="A9" s="6" t="s">
        <v>30</v>
      </c>
      <c r="B9" s="6">
        <v>82.7</v>
      </c>
      <c r="C9" s="11">
        <v>58.3</v>
      </c>
      <c r="D9" s="6">
        <v>58.3</v>
      </c>
      <c r="E9" s="6">
        <v>60.5</v>
      </c>
      <c r="F9" s="134">
        <v>259.8</v>
      </c>
      <c r="G9" s="11">
        <v>79.599999999999994</v>
      </c>
      <c r="H9" s="153">
        <v>57.8</v>
      </c>
      <c r="I9" s="153">
        <v>55.3</v>
      </c>
      <c r="J9" s="6">
        <v>56.900000000000006</v>
      </c>
      <c r="K9" s="134">
        <v>249.6</v>
      </c>
      <c r="L9" s="6">
        <v>81.400000000000006</v>
      </c>
      <c r="M9" s="6">
        <v>101</v>
      </c>
      <c r="N9" s="6">
        <v>75.7</v>
      </c>
      <c r="O9" s="6">
        <v>76.599999999999966</v>
      </c>
      <c r="P9" s="134">
        <f>SUM(L9:O9)</f>
        <v>334.7</v>
      </c>
      <c r="Q9" s="6">
        <v>95.7</v>
      </c>
      <c r="R9" s="6">
        <v>101.2</v>
      </c>
      <c r="S9" s="6">
        <v>105.3</v>
      </c>
      <c r="T9" s="6">
        <v>124.30000000000001</v>
      </c>
      <c r="U9" s="134">
        <v>426.5</v>
      </c>
      <c r="V9" s="6">
        <v>135.69999999999999</v>
      </c>
      <c r="W9" s="6">
        <v>104.7</v>
      </c>
      <c r="X9" s="6">
        <v>104.4</v>
      </c>
      <c r="Y9" s="6">
        <v>109.60000000000002</v>
      </c>
      <c r="Z9" s="134">
        <v>454.4</v>
      </c>
      <c r="AA9" s="6">
        <v>140.5</v>
      </c>
      <c r="AB9" s="6">
        <v>108.8</v>
      </c>
      <c r="AC9" s="6">
        <v>117.9</v>
      </c>
      <c r="AD9" s="6">
        <f>Y9*(1+AD10)</f>
        <v>119.46400000000003</v>
      </c>
      <c r="AE9" s="151">
        <f>SUM(AA9:AD9)</f>
        <v>486.6640000000001</v>
      </c>
      <c r="AF9" s="151">
        <f>AF13*AF11</f>
        <v>534.82124800000008</v>
      </c>
      <c r="AG9" s="151">
        <f>AG13*AG11</f>
        <v>609.69622272000004</v>
      </c>
      <c r="AH9" s="151">
        <f>AH13*AH11</f>
        <v>695.05369390080023</v>
      </c>
      <c r="AI9" s="151">
        <f>AI13*AI11</f>
        <v>778.46013716889627</v>
      </c>
      <c r="AJ9" s="151">
        <f>AJ13*AJ11</f>
        <v>856.306150885786</v>
      </c>
    </row>
    <row r="10" spans="1:36" outlineLevel="1">
      <c r="A10" s="7" t="s">
        <v>27</v>
      </c>
      <c r="B10" s="25"/>
      <c r="C10" s="26"/>
      <c r="D10" s="25"/>
      <c r="E10" s="25"/>
      <c r="F10" s="133"/>
      <c r="G10" s="26">
        <f>(G9-B9)/B9</f>
        <v>-3.7484885126965038E-2</v>
      </c>
      <c r="H10" s="26">
        <f t="shared" ref="H10" si="2">(H9-C9)/C9</f>
        <v>-8.5763293310463125E-3</v>
      </c>
      <c r="I10" s="26">
        <f t="shared" ref="I10" si="3">(I9-D9)/D9</f>
        <v>-5.1457975986277875E-2</v>
      </c>
      <c r="J10" s="26">
        <f t="shared" ref="J10" si="4">(J9-E9)/E9</f>
        <v>-5.9504132231404862E-2</v>
      </c>
      <c r="K10" s="187">
        <f t="shared" ref="K10" si="5">(K9-F9)/F9</f>
        <v>-3.9260969976905376E-2</v>
      </c>
      <c r="L10" s="26">
        <f t="shared" ref="L10" si="6">(L9-G9)/G9</f>
        <v>2.2613065326633309E-2</v>
      </c>
      <c r="M10" s="26">
        <f t="shared" ref="M10" si="7">(M9-H9)/H9</f>
        <v>0.74740484429065757</v>
      </c>
      <c r="N10" s="26">
        <f t="shared" ref="N10" si="8">(N9-I9)/I9</f>
        <v>0.36889692585895129</v>
      </c>
      <c r="O10" s="26">
        <f t="shared" ref="O10" si="9">(O9-J9)/J9</f>
        <v>0.34622144112477959</v>
      </c>
      <c r="P10" s="145">
        <f t="shared" ref="P10" si="10">(P9-K9)/K9</f>
        <v>0.34094551282051283</v>
      </c>
      <c r="Q10" s="26">
        <f t="shared" ref="Q10" si="11">(Q9-L9)/L9</f>
        <v>0.17567567567567563</v>
      </c>
      <c r="R10" s="26">
        <f t="shared" ref="R10" si="12">(R9-M9)/M9</f>
        <v>1.9801980198020084E-3</v>
      </c>
      <c r="S10" s="26">
        <f t="shared" ref="S10" si="13">(S9-N9)/N9</f>
        <v>0.39101717305151906</v>
      </c>
      <c r="T10" s="26">
        <f t="shared" ref="T10" si="14">(T9-O9)/O9</f>
        <v>0.62271540469973974</v>
      </c>
      <c r="U10" s="187">
        <f t="shared" ref="U10" si="15">(U9-P9)/P9</f>
        <v>0.27427547057066032</v>
      </c>
      <c r="V10" s="26">
        <f t="shared" ref="V10" si="16">(V9-Q9)/Q9</f>
        <v>0.41797283176593503</v>
      </c>
      <c r="W10" s="26">
        <f t="shared" ref="W10" si="17">(W9-R9)/R9</f>
        <v>3.4584980237154152E-2</v>
      </c>
      <c r="X10" s="26">
        <f t="shared" ref="X10" si="18">(X9-S9)/S9</f>
        <v>-8.5470085470084663E-3</v>
      </c>
      <c r="Y10" s="26">
        <f t="shared" ref="Y10" si="19">(Y9-T9)/T9</f>
        <v>-0.11826226870474647</v>
      </c>
      <c r="Z10" s="187">
        <f t="shared" ref="Z10" si="20">(Z9-U9)/U9</f>
        <v>6.5416178194607211E-2</v>
      </c>
      <c r="AA10" s="26">
        <f t="shared" ref="AA10" si="21">(AA9-V9)/V9</f>
        <v>3.5372144436256532E-2</v>
      </c>
      <c r="AB10" s="26">
        <f t="shared" ref="AB10" si="22">(AB9-W9)/W9</f>
        <v>3.9159503342884379E-2</v>
      </c>
      <c r="AC10" s="26">
        <f t="shared" ref="AC10" si="23">(AC9-X9)/X9</f>
        <v>0.12931034482758619</v>
      </c>
      <c r="AD10" s="24">
        <v>0.09</v>
      </c>
      <c r="AE10" s="343">
        <f>AE9/Z9-1</f>
        <v>7.1003521126760782E-2</v>
      </c>
      <c r="AF10" s="343">
        <f>AF9/AE9-1</f>
        <v>9.8953791527624846E-2</v>
      </c>
      <c r="AG10" s="343">
        <f>AG9/AF9-1</f>
        <v>0.1399999999999999</v>
      </c>
      <c r="AH10" s="343">
        <f>AH9/AG9-1</f>
        <v>0.14000000000000035</v>
      </c>
      <c r="AI10" s="343">
        <f>AI9/AH9-1</f>
        <v>0.12000000000000011</v>
      </c>
      <c r="AJ10" s="343">
        <f>AJ9/AI9-1</f>
        <v>0.10000000000000009</v>
      </c>
    </row>
    <row r="11" spans="1:36" outlineLevel="1">
      <c r="A11" s="7" t="s">
        <v>29</v>
      </c>
      <c r="B11" s="25">
        <f t="shared" ref="B11:Z11" si="24">B9/B$13</f>
        <v>0.39175746091899577</v>
      </c>
      <c r="C11" s="25">
        <f t="shared" si="24"/>
        <v>0.28082851637764933</v>
      </c>
      <c r="D11" s="25">
        <f t="shared" si="24"/>
        <v>0.28832838773491593</v>
      </c>
      <c r="E11" s="25">
        <f t="shared" si="24"/>
        <v>0.29383195726080624</v>
      </c>
      <c r="F11" s="133">
        <f t="shared" si="24"/>
        <v>0.31422351233671991</v>
      </c>
      <c r="G11" s="25">
        <f t="shared" si="24"/>
        <v>0.34835886214442013</v>
      </c>
      <c r="H11" s="25">
        <f t="shared" si="24"/>
        <v>0.25119513255106474</v>
      </c>
      <c r="I11" s="25">
        <f t="shared" si="24"/>
        <v>0.22984206151288444</v>
      </c>
      <c r="J11" s="25">
        <f t="shared" si="24"/>
        <v>0.22714570858283437</v>
      </c>
      <c r="K11" s="133">
        <f t="shared" si="24"/>
        <v>0.26281983784352952</v>
      </c>
      <c r="L11" s="25">
        <f t="shared" si="24"/>
        <v>0.269893899204244</v>
      </c>
      <c r="M11" s="25">
        <f t="shared" si="24"/>
        <v>0.28620005667327858</v>
      </c>
      <c r="N11" s="25">
        <f t="shared" si="24"/>
        <v>0.20090233545647559</v>
      </c>
      <c r="O11" s="25">
        <f t="shared" si="24"/>
        <v>0.18839153959665506</v>
      </c>
      <c r="P11" s="133">
        <f t="shared" si="24"/>
        <v>0.23277001182279711</v>
      </c>
      <c r="Q11" s="25">
        <f t="shared" si="24"/>
        <v>0.19900187149095447</v>
      </c>
      <c r="R11" s="25">
        <f t="shared" si="24"/>
        <v>0.20415573935848297</v>
      </c>
      <c r="S11" s="25">
        <f t="shared" si="24"/>
        <v>0.20728346456692912</v>
      </c>
      <c r="T11" s="25">
        <f t="shared" si="24"/>
        <v>0.23382242287434163</v>
      </c>
      <c r="U11" s="133">
        <f t="shared" si="24"/>
        <v>0.20954112213815465</v>
      </c>
      <c r="V11" s="25">
        <f t="shared" si="24"/>
        <v>0.20909090909090908</v>
      </c>
      <c r="W11" s="25">
        <f t="shared" si="24"/>
        <v>0.17186474064346682</v>
      </c>
      <c r="X11" s="25">
        <f t="shared" si="24"/>
        <v>0.18679549114331725</v>
      </c>
      <c r="Y11" s="25">
        <f t="shared" si="24"/>
        <v>0.21562069643911072</v>
      </c>
      <c r="Z11" s="133">
        <f t="shared" si="24"/>
        <v>0.19540724176485763</v>
      </c>
      <c r="AA11" s="187">
        <f>AA9/AA$13</f>
        <v>0.23561965453630723</v>
      </c>
      <c r="AB11" s="187">
        <f>AB9/AB$13</f>
        <v>0.1866849691146191</v>
      </c>
      <c r="AC11" s="187">
        <f>AC9/AC$13</f>
        <v>0.20426195426195426</v>
      </c>
      <c r="AD11" s="187">
        <f>AD9/AD$13</f>
        <v>0.21761718436910246</v>
      </c>
      <c r="AE11" s="187">
        <f>AE9/AE$13</f>
        <v>0.21110987722013622</v>
      </c>
      <c r="AF11" s="187">
        <v>0.2</v>
      </c>
      <c r="AG11" s="187">
        <v>0.2</v>
      </c>
      <c r="AH11" s="187">
        <v>0.2</v>
      </c>
      <c r="AI11" s="187">
        <v>0.2</v>
      </c>
      <c r="AJ11" s="187">
        <v>0.2</v>
      </c>
    </row>
    <row r="12" spans="1:36" outlineLevel="1">
      <c r="C12" s="8"/>
      <c r="F12" s="339" t="s">
        <v>288</v>
      </c>
      <c r="G12" s="340"/>
      <c r="H12" s="340"/>
      <c r="I12" s="340"/>
      <c r="J12" s="340"/>
      <c r="K12" s="341" t="s">
        <v>318</v>
      </c>
      <c r="L12" s="340"/>
      <c r="M12" s="340"/>
      <c r="N12" s="340"/>
      <c r="O12" s="340"/>
      <c r="P12" s="341" t="s">
        <v>287</v>
      </c>
      <c r="Q12" s="340"/>
      <c r="R12" s="340"/>
      <c r="S12" s="340"/>
      <c r="T12" s="340"/>
      <c r="U12" s="341" t="s">
        <v>286</v>
      </c>
      <c r="V12" s="340"/>
      <c r="W12" s="340"/>
      <c r="X12" s="340"/>
      <c r="Y12" s="340"/>
      <c r="Z12" s="341" t="s">
        <v>326</v>
      </c>
      <c r="AA12" s="340"/>
      <c r="AB12" s="340"/>
      <c r="AC12" s="340"/>
      <c r="AD12" s="342"/>
      <c r="AE12" s="341" t="s">
        <v>24</v>
      </c>
      <c r="AF12" s="341" t="s">
        <v>268</v>
      </c>
      <c r="AG12" s="341" t="s">
        <v>269</v>
      </c>
      <c r="AH12" s="341" t="s">
        <v>270</v>
      </c>
      <c r="AI12" s="341" t="s">
        <v>271</v>
      </c>
      <c r="AJ12" s="341" t="s">
        <v>272</v>
      </c>
    </row>
    <row r="13" spans="1:36">
      <c r="A13" s="126" t="s">
        <v>31</v>
      </c>
      <c r="B13" s="126">
        <v>211.1</v>
      </c>
      <c r="C13" s="155">
        <v>207.6</v>
      </c>
      <c r="D13" s="126">
        <v>202.2</v>
      </c>
      <c r="E13" s="126">
        <v>205.89999999999998</v>
      </c>
      <c r="F13" s="126">
        <f>SUM(B13:E13)</f>
        <v>826.8</v>
      </c>
      <c r="G13" s="157">
        <v>228.5</v>
      </c>
      <c r="H13" s="158">
        <v>230.1</v>
      </c>
      <c r="I13" s="158">
        <v>240.6</v>
      </c>
      <c r="J13" s="156">
        <v>250.5</v>
      </c>
      <c r="K13" s="126">
        <f>SUM(G13:J13)</f>
        <v>949.7</v>
      </c>
      <c r="L13" s="156">
        <v>301.60000000000002</v>
      </c>
      <c r="M13" s="156">
        <v>352.9</v>
      </c>
      <c r="N13" s="156">
        <v>376.8</v>
      </c>
      <c r="O13" s="156">
        <v>406.60000000000014</v>
      </c>
      <c r="P13" s="196">
        <f>SUM(L13:O13)</f>
        <v>1437.9</v>
      </c>
      <c r="Q13" s="156">
        <v>480.9</v>
      </c>
      <c r="R13" s="156">
        <v>495.7</v>
      </c>
      <c r="S13" s="156">
        <v>508</v>
      </c>
      <c r="T13" s="156">
        <v>531.6</v>
      </c>
      <c r="U13" s="196">
        <v>2035.4</v>
      </c>
      <c r="V13" s="156">
        <v>649</v>
      </c>
      <c r="W13" s="156">
        <v>609.20000000000005</v>
      </c>
      <c r="X13" s="156">
        <v>558.9</v>
      </c>
      <c r="Y13" s="156">
        <v>508.30000000000018</v>
      </c>
      <c r="Z13" s="126">
        <v>2325.4</v>
      </c>
      <c r="AA13" s="126">
        <v>596.29999999999995</v>
      </c>
      <c r="AB13" s="126">
        <v>582.79999999999995</v>
      </c>
      <c r="AC13" s="126">
        <v>577.20000000000005</v>
      </c>
      <c r="AD13" s="126">
        <f>Y13*(1+AD20)</f>
        <v>548.96400000000028</v>
      </c>
      <c r="AE13" s="247">
        <f>SUM(AA13:AD13)</f>
        <v>2305.2640000000001</v>
      </c>
      <c r="AF13" s="247">
        <f>AE13*(1+AF20)</f>
        <v>2674.1062400000001</v>
      </c>
      <c r="AG13" s="247">
        <f>AF13*(1+AG20)</f>
        <v>3048.4811136000003</v>
      </c>
      <c r="AH13" s="247">
        <f>AG13*(1+AH20)</f>
        <v>3475.2684695040007</v>
      </c>
      <c r="AI13" s="247">
        <f>AH13*(1+AI20)</f>
        <v>3892.300685844481</v>
      </c>
      <c r="AJ13" s="247">
        <f>AI13*(1+AJ20)</f>
        <v>4281.5307544289299</v>
      </c>
    </row>
    <row r="14" spans="1:36">
      <c r="A14" s="174" t="s">
        <v>339</v>
      </c>
      <c r="B14" s="1">
        <v>90.1</v>
      </c>
      <c r="C14" s="1">
        <v>83.9</v>
      </c>
      <c r="D14" s="1">
        <v>77</v>
      </c>
      <c r="E14" s="1">
        <v>81.7</v>
      </c>
      <c r="F14" s="186">
        <f>SUM(B14:E14)</f>
        <v>332.7</v>
      </c>
      <c r="G14" s="1">
        <v>96.2</v>
      </c>
      <c r="H14" s="1">
        <v>95.6</v>
      </c>
      <c r="I14" s="1">
        <v>99.6</v>
      </c>
      <c r="J14" s="1">
        <v>98.3</v>
      </c>
      <c r="K14" s="186">
        <f>SUM(G14:J14)</f>
        <v>389.7</v>
      </c>
      <c r="L14" s="1">
        <v>133.5</v>
      </c>
      <c r="M14" s="1">
        <v>174.2</v>
      </c>
      <c r="N14" s="1">
        <v>193.2</v>
      </c>
      <c r="O14" s="1">
        <v>199.8</v>
      </c>
      <c r="P14" s="186">
        <f>SUM(L14:O14)</f>
        <v>700.7</v>
      </c>
      <c r="Q14" s="1">
        <v>264.8</v>
      </c>
      <c r="R14" s="1">
        <v>265.2</v>
      </c>
      <c r="S14" s="1">
        <v>253.1</v>
      </c>
      <c r="T14" s="1">
        <v>215.2</v>
      </c>
      <c r="U14" s="132">
        <v>1000.7</v>
      </c>
      <c r="V14" s="1">
        <v>308.39999999999998</v>
      </c>
      <c r="W14" s="1">
        <v>281.10000000000002</v>
      </c>
      <c r="X14" s="1">
        <v>231</v>
      </c>
      <c r="Y14" s="1">
        <v>185.4</v>
      </c>
      <c r="Z14" s="132">
        <v>1006</v>
      </c>
      <c r="AA14" s="1">
        <v>248.7</v>
      </c>
      <c r="AB14" s="1">
        <v>244.6</v>
      </c>
      <c r="AC14" s="1">
        <v>241.2</v>
      </c>
      <c r="AD14" s="166">
        <f>AD13*AC15</f>
        <v>229.40075675675686</v>
      </c>
      <c r="AE14" s="216">
        <f>SUM(AA14:AD14)</f>
        <v>963.90075675675689</v>
      </c>
      <c r="AF14" s="215">
        <f>AF15*AF13</f>
        <v>1129.1229749303075</v>
      </c>
      <c r="AG14" s="216">
        <f>AG15*AG13</f>
        <v>1299.7380221059659</v>
      </c>
      <c r="AH14" s="216">
        <f>AH15*AH13</f>
        <v>1495.9944721821746</v>
      </c>
      <c r="AI14" s="216">
        <f>AI15*AI13</f>
        <v>1691.5221110631742</v>
      </c>
      <c r="AJ14" s="216">
        <f>AJ15*AJ13</f>
        <v>1878.2834546105439</v>
      </c>
    </row>
    <row r="15" spans="1:36">
      <c r="A15" s="174" t="s">
        <v>340</v>
      </c>
      <c r="B15" s="25">
        <f t="shared" ref="B15:AE15" si="25">B14/B13</f>
        <v>0.42681193747039314</v>
      </c>
      <c r="C15" s="172">
        <f t="shared" si="25"/>
        <v>0.40414258188824664</v>
      </c>
      <c r="D15" s="25">
        <f t="shared" si="25"/>
        <v>0.38081107814045501</v>
      </c>
      <c r="E15" s="25">
        <f t="shared" si="25"/>
        <v>0.39679456046624578</v>
      </c>
      <c r="F15" s="187">
        <f t="shared" si="25"/>
        <v>0.40239477503628446</v>
      </c>
      <c r="G15" s="172">
        <f t="shared" si="25"/>
        <v>0.42100656455142232</v>
      </c>
      <c r="H15" s="172">
        <f t="shared" si="25"/>
        <v>0.41547153411560189</v>
      </c>
      <c r="I15" s="172">
        <f t="shared" si="25"/>
        <v>0.41396508728179549</v>
      </c>
      <c r="J15" s="172">
        <f t="shared" si="25"/>
        <v>0.39241516966067863</v>
      </c>
      <c r="K15" s="187">
        <f t="shared" si="25"/>
        <v>0.41034010740233756</v>
      </c>
      <c r="L15" s="172">
        <f t="shared" si="25"/>
        <v>0.44263925729442966</v>
      </c>
      <c r="M15" s="172">
        <f t="shared" si="25"/>
        <v>0.49362425616321903</v>
      </c>
      <c r="N15" s="172">
        <f t="shared" si="25"/>
        <v>0.51273885350318471</v>
      </c>
      <c r="O15" s="172">
        <f t="shared" si="25"/>
        <v>0.49139203148057042</v>
      </c>
      <c r="P15" s="187">
        <f t="shared" si="25"/>
        <v>0.48730787954656096</v>
      </c>
      <c r="Q15" s="172">
        <f t="shared" si="25"/>
        <v>0.5506342274901227</v>
      </c>
      <c r="R15" s="172">
        <f t="shared" si="25"/>
        <v>0.53500100867460154</v>
      </c>
      <c r="S15" s="172">
        <f t="shared" si="25"/>
        <v>0.49822834645669289</v>
      </c>
      <c r="T15" s="172">
        <f t="shared" si="25"/>
        <v>0.40481565086531224</v>
      </c>
      <c r="U15" s="187">
        <f t="shared" si="25"/>
        <v>0.49164783334971013</v>
      </c>
      <c r="V15" s="172">
        <f t="shared" si="25"/>
        <v>0.47519260400616331</v>
      </c>
      <c r="W15" s="172">
        <f t="shared" si="25"/>
        <v>0.46142481943532504</v>
      </c>
      <c r="X15" s="172">
        <f t="shared" si="25"/>
        <v>0.41331186258722491</v>
      </c>
      <c r="Y15" s="172">
        <f t="shared" si="25"/>
        <v>0.36474522919535696</v>
      </c>
      <c r="Z15" s="187">
        <f t="shared" si="25"/>
        <v>0.43261374387202201</v>
      </c>
      <c r="AA15" s="172">
        <f t="shared" si="25"/>
        <v>0.41707194365252392</v>
      </c>
      <c r="AB15" s="172">
        <f t="shared" si="25"/>
        <v>0.41969800960878517</v>
      </c>
      <c r="AC15" s="172">
        <f t="shared" si="25"/>
        <v>0.41787941787941785</v>
      </c>
      <c r="AD15" s="172">
        <f t="shared" si="25"/>
        <v>0.41787941787941785</v>
      </c>
      <c r="AE15" s="187">
        <f t="shared" si="25"/>
        <v>0.41813031251811367</v>
      </c>
      <c r="AF15" s="187">
        <f>AF18*AE15/AE18</f>
        <v>0.42224312483946314</v>
      </c>
      <c r="AG15" s="187">
        <f>AG18*AF15/AF18</f>
        <v>0.42635593716081266</v>
      </c>
      <c r="AH15" s="187">
        <f>AH18*AG15/AG18</f>
        <v>0.43046874948216213</v>
      </c>
      <c r="AI15" s="187">
        <f>AI18*AH15/AH18</f>
        <v>0.43458156180351165</v>
      </c>
      <c r="AJ15" s="187">
        <f>AJ18*AI15/AI18</f>
        <v>0.43869437412486112</v>
      </c>
    </row>
    <row r="16" spans="1:36">
      <c r="A16" s="174" t="s">
        <v>342</v>
      </c>
      <c r="B16" s="25"/>
      <c r="C16" s="172"/>
      <c r="D16" s="25"/>
      <c r="E16" s="25"/>
      <c r="F16" s="187"/>
      <c r="G16" s="172"/>
      <c r="H16" s="172"/>
      <c r="I16" s="172"/>
      <c r="J16" s="172"/>
      <c r="K16" s="323">
        <f t="shared" ref="K16:AE16" si="26">(K15-F15)*10000</f>
        <v>79.453323660531041</v>
      </c>
      <c r="L16" s="323">
        <f t="shared" si="26"/>
        <v>216.32692743007331</v>
      </c>
      <c r="M16" s="323">
        <f t="shared" si="26"/>
        <v>781.52722047617135</v>
      </c>
      <c r="N16" s="323">
        <f t="shared" si="26"/>
        <v>987.73766221389224</v>
      </c>
      <c r="O16" s="323">
        <f t="shared" si="26"/>
        <v>989.76861819891792</v>
      </c>
      <c r="P16" s="323">
        <f t="shared" si="26"/>
        <v>769.67772144223397</v>
      </c>
      <c r="Q16" s="323">
        <f t="shared" si="26"/>
        <v>1079.9497019569303</v>
      </c>
      <c r="R16" s="323">
        <f t="shared" si="26"/>
        <v>413.76752511382506</v>
      </c>
      <c r="S16" s="323">
        <f t="shared" si="26"/>
        <v>-145.10507046491816</v>
      </c>
      <c r="T16" s="323">
        <f t="shared" si="26"/>
        <v>-865.76380615258188</v>
      </c>
      <c r="U16" s="323">
        <f t="shared" si="26"/>
        <v>43.399538031491659</v>
      </c>
      <c r="V16" s="323">
        <f t="shared" si="26"/>
        <v>-754.41623483959381</v>
      </c>
      <c r="W16" s="323">
        <f t="shared" si="26"/>
        <v>-735.76189239276505</v>
      </c>
      <c r="X16" s="323">
        <f t="shared" si="26"/>
        <v>-849.16483869467982</v>
      </c>
      <c r="Y16" s="323">
        <f t="shared" si="26"/>
        <v>-400.70421669955283</v>
      </c>
      <c r="Z16" s="323">
        <f t="shared" si="26"/>
        <v>-590.34089477688121</v>
      </c>
      <c r="AA16" s="323">
        <f t="shared" si="26"/>
        <v>-581.20660353639391</v>
      </c>
      <c r="AB16" s="323">
        <f t="shared" si="26"/>
        <v>-417.26809826539869</v>
      </c>
      <c r="AC16" s="323">
        <f t="shared" si="26"/>
        <v>45.675552921929373</v>
      </c>
      <c r="AD16" s="323">
        <f t="shared" si="26"/>
        <v>531.34188684060894</v>
      </c>
      <c r="AE16" s="323">
        <f t="shared" si="26"/>
        <v>-144.83431353908338</v>
      </c>
      <c r="AF16" s="323">
        <f>(AF15-AE15)*10000</f>
        <v>41.128123213494682</v>
      </c>
      <c r="AG16" s="323">
        <f>(AG15-AF15)*10000</f>
        <v>41.128123213495236</v>
      </c>
      <c r="AH16" s="323">
        <f>(AH15-AG15)*10000</f>
        <v>41.128123213494682</v>
      </c>
      <c r="AI16" s="323">
        <f>(AI15-AH15)*10000</f>
        <v>41.128123213495236</v>
      </c>
      <c r="AJ16" s="323">
        <f>(AJ15-AI15)*10000</f>
        <v>41.128123213494682</v>
      </c>
    </row>
    <row r="17" spans="1:37" s="165" customFormat="1">
      <c r="A17" s="174" t="s">
        <v>296</v>
      </c>
      <c r="B17" s="180">
        <v>103.3</v>
      </c>
      <c r="C17" s="179">
        <v>98.8</v>
      </c>
      <c r="D17" s="178">
        <v>95.9</v>
      </c>
      <c r="E17" s="178">
        <v>100.2</v>
      </c>
      <c r="F17" s="186">
        <f>SUM(B17:E17)</f>
        <v>398.2</v>
      </c>
      <c r="G17" s="179">
        <v>112.8</v>
      </c>
      <c r="H17" s="179">
        <v>113.3</v>
      </c>
      <c r="I17" s="179">
        <v>117.5</v>
      </c>
      <c r="J17" s="179">
        <v>117.6</v>
      </c>
      <c r="K17" s="186">
        <f>SUM(G17:J17)</f>
        <v>461.20000000000005</v>
      </c>
      <c r="L17" s="179">
        <v>155.30000000000001</v>
      </c>
      <c r="M17" s="179">
        <v>198.9</v>
      </c>
      <c r="N17" s="179">
        <v>217.7</v>
      </c>
      <c r="O17" s="179">
        <v>228.5</v>
      </c>
      <c r="P17" s="186">
        <f>SUM(L17:O17)</f>
        <v>800.40000000000009</v>
      </c>
      <c r="Q17" s="179">
        <v>285.39999999999998</v>
      </c>
      <c r="R17" s="179">
        <v>287.39999999999998</v>
      </c>
      <c r="S17" s="179">
        <v>275.8</v>
      </c>
      <c r="T17" s="179">
        <v>257.3</v>
      </c>
      <c r="U17" s="208">
        <v>1110.4000000000001</v>
      </c>
      <c r="V17" s="179">
        <v>354.1</v>
      </c>
      <c r="W17" s="179">
        <v>325.39999999999998</v>
      </c>
      <c r="X17" s="179">
        <v>276.5</v>
      </c>
      <c r="Y17" s="179">
        <v>237.6</v>
      </c>
      <c r="Z17" s="208">
        <v>1193.5</v>
      </c>
      <c r="AA17" s="179">
        <v>300.8</v>
      </c>
      <c r="AB17" s="179">
        <v>300.10000000000002</v>
      </c>
      <c r="AC17" s="179">
        <v>293.7</v>
      </c>
      <c r="AD17" s="179">
        <f>AD13*AD18</f>
        <v>277.22682000000015</v>
      </c>
      <c r="AE17" s="216">
        <f>SUM(AA17:AD17)</f>
        <v>1171.8268200000002</v>
      </c>
      <c r="AF17" s="208">
        <f>AF18*AF13</f>
        <v>1372.6896424000004</v>
      </c>
      <c r="AG17" s="208">
        <f>AG18*AG13</f>
        <v>1580.1085979040006</v>
      </c>
      <c r="AH17" s="208">
        <f>AH18*AH13</f>
        <v>1818.7001439580808</v>
      </c>
      <c r="AI17" s="208">
        <f>AI18*AI13</f>
        <v>2056.405664662273</v>
      </c>
      <c r="AJ17" s="208">
        <f>AJ18*AJ13</f>
        <v>2283.4538849006453</v>
      </c>
    </row>
    <row r="18" spans="1:37">
      <c r="A18" s="174" t="s">
        <v>341</v>
      </c>
      <c r="B18" s="25">
        <f t="shared" ref="B18:AC18" si="27">B17/B13</f>
        <v>0.48934154429180482</v>
      </c>
      <c r="C18" s="172">
        <f t="shared" si="27"/>
        <v>0.47591522157996147</v>
      </c>
      <c r="D18" s="25">
        <f t="shared" si="27"/>
        <v>0.47428288822947584</v>
      </c>
      <c r="E18" s="25">
        <f t="shared" si="27"/>
        <v>0.4866440019426907</v>
      </c>
      <c r="F18" s="187">
        <f t="shared" si="27"/>
        <v>0.48161586840832127</v>
      </c>
      <c r="G18" s="172">
        <f t="shared" si="27"/>
        <v>0.49365426695842451</v>
      </c>
      <c r="H18" s="172">
        <f t="shared" si="27"/>
        <v>0.49239461103867882</v>
      </c>
      <c r="I18" s="172">
        <f t="shared" si="27"/>
        <v>0.48836242726517043</v>
      </c>
      <c r="J18" s="172">
        <f t="shared" si="27"/>
        <v>0.46946107784431135</v>
      </c>
      <c r="K18" s="187">
        <f t="shared" si="27"/>
        <v>0.48562704011793201</v>
      </c>
      <c r="L18" s="172">
        <f t="shared" si="27"/>
        <v>0.51492042440318297</v>
      </c>
      <c r="M18" s="172">
        <f t="shared" si="27"/>
        <v>0.56361575517143669</v>
      </c>
      <c r="N18" s="172">
        <f t="shared" si="27"/>
        <v>0.57776008492568998</v>
      </c>
      <c r="O18" s="172">
        <f t="shared" si="27"/>
        <v>0.56197737333989162</v>
      </c>
      <c r="P18" s="187">
        <f t="shared" si="27"/>
        <v>0.55664510744836226</v>
      </c>
      <c r="Q18" s="172">
        <f t="shared" si="27"/>
        <v>0.59347057600332709</v>
      </c>
      <c r="R18" s="172">
        <f t="shared" si="27"/>
        <v>0.57978616098446634</v>
      </c>
      <c r="S18" s="172">
        <f t="shared" si="27"/>
        <v>0.54291338582677162</v>
      </c>
      <c r="T18" s="172">
        <f t="shared" si="27"/>
        <v>0.48401053423626789</v>
      </c>
      <c r="U18" s="187">
        <f t="shared" si="27"/>
        <v>0.54554387344011013</v>
      </c>
      <c r="V18" s="172">
        <f t="shared" si="27"/>
        <v>0.54560862865947612</v>
      </c>
      <c r="W18" s="172">
        <f t="shared" si="27"/>
        <v>0.53414313854235052</v>
      </c>
      <c r="X18" s="172">
        <f t="shared" si="27"/>
        <v>0.49472177491501163</v>
      </c>
      <c r="Y18" s="172">
        <f t="shared" si="27"/>
        <v>0.4674404879008458</v>
      </c>
      <c r="Z18" s="187">
        <f t="shared" si="27"/>
        <v>0.51324503311258274</v>
      </c>
      <c r="AA18" s="172">
        <f t="shared" si="27"/>
        <v>0.50444407177595174</v>
      </c>
      <c r="AB18" s="172">
        <f t="shared" si="27"/>
        <v>0.51492793411118742</v>
      </c>
      <c r="AC18" s="172">
        <f t="shared" si="27"/>
        <v>0.50883575883575882</v>
      </c>
      <c r="AD18" s="211">
        <v>0.505</v>
      </c>
      <c r="AE18" s="187">
        <f>AE17/AE13</f>
        <v>0.50832651704967424</v>
      </c>
      <c r="AF18" s="187">
        <f>AE18+0.5%</f>
        <v>0.51332651704967425</v>
      </c>
      <c r="AG18" s="187">
        <f>AF18+0.5%</f>
        <v>0.51832651704967425</v>
      </c>
      <c r="AH18" s="187">
        <f>AG18+0.5%</f>
        <v>0.52332651704967426</v>
      </c>
      <c r="AI18" s="187">
        <f>AH18+0.5%</f>
        <v>0.52832651704967426</v>
      </c>
      <c r="AJ18" s="187">
        <f>AI18+0.5%</f>
        <v>0.53332651704967426</v>
      </c>
    </row>
    <row r="19" spans="1:37">
      <c r="A19" s="174" t="s">
        <v>342</v>
      </c>
      <c r="B19" s="25"/>
      <c r="C19" s="172"/>
      <c r="D19" s="25"/>
      <c r="E19" s="25"/>
      <c r="F19" s="187">
        <f>F18/F14</f>
        <v>1.447598041503821E-3</v>
      </c>
      <c r="G19" s="172">
        <f>G18/G14</f>
        <v>5.1315412365740588E-3</v>
      </c>
      <c r="H19" s="172">
        <f>H18/H14</f>
        <v>5.1505712451744646E-3</v>
      </c>
      <c r="I19" s="172">
        <f>I18/I14</f>
        <v>4.9032372215378562E-3</v>
      </c>
      <c r="J19" s="172">
        <f>J18/J14</f>
        <v>4.7757993676939099E-3</v>
      </c>
      <c r="K19" s="323">
        <f t="shared" ref="K19:AE19" si="28">(K18-F18)*10000</f>
        <v>40.111717096107391</v>
      </c>
      <c r="L19" s="323">
        <f t="shared" si="28"/>
        <v>212.6615744475846</v>
      </c>
      <c r="M19" s="323">
        <f t="shared" si="28"/>
        <v>712.21144132757877</v>
      </c>
      <c r="N19" s="323">
        <f t="shared" si="28"/>
        <v>893.97657660519542</v>
      </c>
      <c r="O19" s="323">
        <f t="shared" si="28"/>
        <v>925.16295495580266</v>
      </c>
      <c r="P19" s="323">
        <f t="shared" si="28"/>
        <v>710.18067330430256</v>
      </c>
      <c r="Q19" s="323">
        <f t="shared" si="28"/>
        <v>785.50151600144113</v>
      </c>
      <c r="R19" s="323">
        <f t="shared" si="28"/>
        <v>161.70405813029643</v>
      </c>
      <c r="S19" s="323">
        <f t="shared" si="28"/>
        <v>-348.46699098918356</v>
      </c>
      <c r="T19" s="323">
        <f t="shared" si="28"/>
        <v>-779.66839103623727</v>
      </c>
      <c r="U19" s="323">
        <f t="shared" si="28"/>
        <v>-111.01234008252136</v>
      </c>
      <c r="V19" s="323">
        <f t="shared" si="28"/>
        <v>-478.61947343850966</v>
      </c>
      <c r="W19" s="323">
        <f t="shared" si="28"/>
        <v>-456.43022442115819</v>
      </c>
      <c r="X19" s="323">
        <f t="shared" si="28"/>
        <v>-481.91610911759994</v>
      </c>
      <c r="Y19" s="323">
        <f t="shared" si="28"/>
        <v>-165.70046335422083</v>
      </c>
      <c r="Z19" s="323">
        <f t="shared" si="28"/>
        <v>-322.98840327527387</v>
      </c>
      <c r="AA19" s="323">
        <f t="shared" si="28"/>
        <v>-411.64556883524381</v>
      </c>
      <c r="AB19" s="323">
        <f t="shared" si="28"/>
        <v>-192.1520443116309</v>
      </c>
      <c r="AC19" s="323">
        <f t="shared" si="28"/>
        <v>141.13983920747197</v>
      </c>
      <c r="AD19" s="323">
        <f t="shared" si="28"/>
        <v>375.59512099154205</v>
      </c>
      <c r="AE19" s="323">
        <f t="shared" si="28"/>
        <v>-49.185160629084955</v>
      </c>
      <c r="AF19" s="323">
        <f>(AF18-AE18)*10000</f>
        <v>50.000000000000043</v>
      </c>
      <c r="AG19" s="323">
        <f>(AG18-AF18)*10000</f>
        <v>50.000000000000043</v>
      </c>
      <c r="AH19" s="323">
        <f>(AH18-AG18)*10000</f>
        <v>50.000000000000043</v>
      </c>
      <c r="AI19" s="323">
        <f>(AI18-AH18)*10000</f>
        <v>50.000000000000043</v>
      </c>
      <c r="AJ19" s="323">
        <f>(AJ18-AI18)*10000</f>
        <v>50.000000000000043</v>
      </c>
    </row>
    <row r="20" spans="1:37">
      <c r="A20" s="7" t="s">
        <v>27</v>
      </c>
      <c r="B20" s="25"/>
      <c r="C20" s="26"/>
      <c r="D20" s="25"/>
      <c r="E20" s="25"/>
      <c r="F20" s="133"/>
      <c r="G20" s="26">
        <f t="shared" ref="G20:AC20" si="29">(G13-B13)/B13</f>
        <v>8.2425390810042659E-2</v>
      </c>
      <c r="H20" s="26">
        <f t="shared" si="29"/>
        <v>0.10838150289017341</v>
      </c>
      <c r="I20" s="26">
        <f t="shared" si="29"/>
        <v>0.18991097922848668</v>
      </c>
      <c r="J20" s="26">
        <f t="shared" si="29"/>
        <v>0.21661000485672671</v>
      </c>
      <c r="K20" s="187">
        <f t="shared" si="29"/>
        <v>0.14864537977745537</v>
      </c>
      <c r="L20" s="26">
        <f t="shared" si="29"/>
        <v>0.31991247264770251</v>
      </c>
      <c r="M20" s="26">
        <f t="shared" si="29"/>
        <v>0.53368100825727938</v>
      </c>
      <c r="N20" s="26">
        <f t="shared" si="29"/>
        <v>0.56608478802992523</v>
      </c>
      <c r="O20" s="26">
        <f t="shared" si="29"/>
        <v>0.62315369261477105</v>
      </c>
      <c r="P20" s="145">
        <f t="shared" si="29"/>
        <v>0.51405707065389072</v>
      </c>
      <c r="Q20" s="26">
        <f t="shared" si="29"/>
        <v>0.59449602122015899</v>
      </c>
      <c r="R20" s="26">
        <f t="shared" si="29"/>
        <v>0.4046472088410315</v>
      </c>
      <c r="S20" s="26">
        <f t="shared" si="29"/>
        <v>0.34819532908704881</v>
      </c>
      <c r="T20" s="26">
        <f t="shared" si="29"/>
        <v>0.30742744712247871</v>
      </c>
      <c r="U20" s="187">
        <f t="shared" si="29"/>
        <v>0.41553654635231935</v>
      </c>
      <c r="V20" s="26">
        <f t="shared" si="29"/>
        <v>0.34955292160532342</v>
      </c>
      <c r="W20" s="26">
        <f t="shared" si="29"/>
        <v>0.22896913455719198</v>
      </c>
      <c r="X20" s="26">
        <f t="shared" si="29"/>
        <v>0.10019685039370074</v>
      </c>
      <c r="Y20" s="26">
        <f t="shared" si="29"/>
        <v>-4.3829947328818362E-2</v>
      </c>
      <c r="Z20" s="187">
        <f t="shared" si="29"/>
        <v>0.14247813697553305</v>
      </c>
      <c r="AA20" s="26">
        <f t="shared" si="29"/>
        <v>-8.1201848998459239E-2</v>
      </c>
      <c r="AB20" s="26">
        <f t="shared" si="29"/>
        <v>-4.3335521996060555E-2</v>
      </c>
      <c r="AC20" s="26">
        <f t="shared" si="29"/>
        <v>3.2742887815351708E-2</v>
      </c>
      <c r="AD20" s="210">
        <v>0.08</v>
      </c>
      <c r="AE20" s="187">
        <f>(AE13-Z13)/Z13</f>
        <v>-8.6591554141222868E-3</v>
      </c>
      <c r="AF20" s="212">
        <v>0.16</v>
      </c>
      <c r="AG20" s="212">
        <v>0.14000000000000001</v>
      </c>
      <c r="AH20" s="212">
        <v>0.14000000000000001</v>
      </c>
      <c r="AI20" s="212">
        <v>0.12</v>
      </c>
      <c r="AJ20" s="212">
        <v>0.1</v>
      </c>
      <c r="AK20" s="345"/>
    </row>
    <row r="21" spans="1:37">
      <c r="A21" s="7" t="s">
        <v>32</v>
      </c>
      <c r="B21" s="25">
        <f t="shared" ref="B21:AJ21" si="30">B13/B$88</f>
        <v>0.24384890839782833</v>
      </c>
      <c r="C21" s="25">
        <f t="shared" si="30"/>
        <v>0.23674307218611015</v>
      </c>
      <c r="D21" s="25">
        <f t="shared" si="30"/>
        <v>0.24238791656677053</v>
      </c>
      <c r="E21" s="25">
        <f t="shared" si="30"/>
        <v>0.24649826409673167</v>
      </c>
      <c r="F21" s="187">
        <f t="shared" si="30"/>
        <v>0.24231411740570319</v>
      </c>
      <c r="G21" s="25">
        <f t="shared" si="30"/>
        <v>0.27006264034984045</v>
      </c>
      <c r="H21" s="25">
        <f t="shared" si="30"/>
        <v>0.26147727272727272</v>
      </c>
      <c r="I21" s="25">
        <f t="shared" si="30"/>
        <v>0.27475162726961289</v>
      </c>
      <c r="J21" s="25">
        <f t="shared" si="30"/>
        <v>0.27655111503643187</v>
      </c>
      <c r="K21" s="187">
        <f t="shared" si="30"/>
        <v>0.2707549321473372</v>
      </c>
      <c r="L21" s="25">
        <f t="shared" si="30"/>
        <v>0.31485541288234681</v>
      </c>
      <c r="M21" s="25">
        <f t="shared" si="30"/>
        <v>0.3590761090761091</v>
      </c>
      <c r="N21" s="25">
        <f t="shared" si="30"/>
        <v>0.35270991294580178</v>
      </c>
      <c r="O21" s="25">
        <f t="shared" si="30"/>
        <v>0.36352257487706746</v>
      </c>
      <c r="P21" s="187">
        <f t="shared" si="30"/>
        <v>0.34837068443367658</v>
      </c>
      <c r="Q21" s="25">
        <f t="shared" si="30"/>
        <v>0.39645507007419617</v>
      </c>
      <c r="R21" s="25">
        <f t="shared" si="30"/>
        <v>0.40144152899254931</v>
      </c>
      <c r="S21" s="25">
        <f t="shared" si="30"/>
        <v>0.41540600212609369</v>
      </c>
      <c r="T21" s="25">
        <f t="shared" si="30"/>
        <v>0.42419406319821257</v>
      </c>
      <c r="U21" s="187">
        <f t="shared" si="30"/>
        <v>0.41337151444992787</v>
      </c>
      <c r="V21" s="25">
        <f t="shared" si="30"/>
        <v>0.47608568075117369</v>
      </c>
      <c r="W21" s="25">
        <f t="shared" si="30"/>
        <v>0.46267183109288385</v>
      </c>
      <c r="X21" s="25">
        <f t="shared" si="30"/>
        <v>0.4491682070240296</v>
      </c>
      <c r="Y21" s="25">
        <f t="shared" si="30"/>
        <v>0.42429048414023379</v>
      </c>
      <c r="Z21" s="187">
        <f t="shared" si="30"/>
        <v>0.45398461598531875</v>
      </c>
      <c r="AA21" s="25">
        <f t="shared" si="30"/>
        <v>0.45798771121351761</v>
      </c>
      <c r="AB21" s="25">
        <f t="shared" si="30"/>
        <v>0.44231936854887677</v>
      </c>
      <c r="AC21" s="25">
        <f t="shared" si="30"/>
        <v>0.43757107118489885</v>
      </c>
      <c r="AD21" s="172">
        <f t="shared" si="30"/>
        <v>0.41853124780809442</v>
      </c>
      <c r="AE21" s="187">
        <f t="shared" si="30"/>
        <v>0.43906913527951696</v>
      </c>
      <c r="AF21" s="187">
        <f t="shared" si="30"/>
        <v>0.46274888316342866</v>
      </c>
      <c r="AG21" s="187">
        <f t="shared" si="30"/>
        <v>0.47755783467223106</v>
      </c>
      <c r="AH21" s="187">
        <f t="shared" si="30"/>
        <v>0.49240106803624745</v>
      </c>
      <c r="AI21" s="187">
        <f t="shared" si="30"/>
        <v>0.50417076463578081</v>
      </c>
      <c r="AJ21" s="187">
        <f t="shared" si="30"/>
        <v>0.51275165007415868</v>
      </c>
    </row>
    <row r="22" spans="1:37">
      <c r="F22" s="132"/>
      <c r="K22" s="132"/>
      <c r="P22" s="132"/>
      <c r="U22" s="132"/>
      <c r="Z22" s="132"/>
      <c r="AE22" s="132"/>
      <c r="AF22" s="132"/>
      <c r="AG22" s="132"/>
      <c r="AH22" s="132"/>
      <c r="AI22" s="132"/>
      <c r="AJ22" s="132"/>
    </row>
    <row r="23" spans="1:37" hidden="1" outlineLevel="1">
      <c r="A23" s="6" t="s">
        <v>33</v>
      </c>
      <c r="B23" s="6">
        <v>219.7</v>
      </c>
      <c r="C23" s="11">
        <v>224.1</v>
      </c>
      <c r="D23" s="6">
        <v>222.4</v>
      </c>
      <c r="E23" s="6">
        <v>211.30000000000007</v>
      </c>
      <c r="F23" s="134">
        <v>877.5</v>
      </c>
      <c r="G23" s="11">
        <v>217.7</v>
      </c>
      <c r="H23" s="153">
        <v>246.1</v>
      </c>
      <c r="I23" s="153">
        <v>233</v>
      </c>
      <c r="J23" s="6">
        <v>227.30000000000007</v>
      </c>
      <c r="K23" s="134">
        <v>924.1</v>
      </c>
      <c r="L23" s="6">
        <v>252.8</v>
      </c>
      <c r="M23" s="6">
        <v>262.89999999999998</v>
      </c>
      <c r="N23" s="6">
        <v>284.7</v>
      </c>
      <c r="O23" s="6">
        <v>267.29999999999995</v>
      </c>
      <c r="P23" s="134">
        <f t="shared" ref="P23:P57" si="31">SUM(L23:O23)</f>
        <v>1067.7</v>
      </c>
      <c r="Q23" s="6">
        <v>302</v>
      </c>
      <c r="R23" s="6">
        <v>298</v>
      </c>
      <c r="S23" s="6">
        <v>286.3</v>
      </c>
      <c r="T23" s="6">
        <v>463.5</v>
      </c>
      <c r="U23" s="134">
        <v>1349.8</v>
      </c>
      <c r="V23" s="6">
        <v>343.8</v>
      </c>
      <c r="W23" s="6">
        <v>329.2</v>
      </c>
      <c r="X23" s="6">
        <v>314.39999999999998</v>
      </c>
      <c r="Y23" s="6">
        <v>308.00000000000011</v>
      </c>
      <c r="Z23" s="134">
        <v>1295.4000000000001</v>
      </c>
      <c r="AA23" s="6">
        <v>341</v>
      </c>
      <c r="AB23" s="6">
        <v>358.6</v>
      </c>
      <c r="AC23" s="6">
        <v>348.2</v>
      </c>
      <c r="AD23" s="6">
        <f>Y23*(1+AD24)</f>
        <v>326.48000000000013</v>
      </c>
      <c r="AE23" s="134">
        <f>SUM(AA23:AD23)</f>
        <v>1374.2800000000002</v>
      </c>
      <c r="AF23" s="151">
        <f>AF25*AF35</f>
        <v>1440.5496000000003</v>
      </c>
      <c r="AG23" s="151">
        <f>AG25*AG35</f>
        <v>1541.3880720000006</v>
      </c>
      <c r="AH23" s="151">
        <f>AH25*AH35</f>
        <v>1649.2852370400008</v>
      </c>
      <c r="AI23" s="151">
        <f>AI25*AI35</f>
        <v>1748.2423512624009</v>
      </c>
      <c r="AJ23" s="151">
        <f>AJ25*AJ35</f>
        <v>1835.654468825521</v>
      </c>
    </row>
    <row r="24" spans="1:37" hidden="1" outlineLevel="1">
      <c r="A24" s="7" t="s">
        <v>27</v>
      </c>
      <c r="C24" s="12"/>
      <c r="D24" s="10"/>
      <c r="E24" s="10"/>
      <c r="F24" s="135"/>
      <c r="G24" s="13">
        <f>(G23-B23)/B23</f>
        <v>-9.1033227127901694E-3</v>
      </c>
      <c r="H24" s="13">
        <f t="shared" ref="H24:AC24" si="32">(H23-C23)/C23</f>
        <v>9.8170459616242753E-2</v>
      </c>
      <c r="I24" s="13">
        <f t="shared" si="32"/>
        <v>4.7661870503597097E-2</v>
      </c>
      <c r="J24" s="13">
        <f t="shared" si="32"/>
        <v>7.5721722669190694E-2</v>
      </c>
      <c r="K24" s="201">
        <f t="shared" si="32"/>
        <v>5.3105413105413134E-2</v>
      </c>
      <c r="L24" s="13">
        <f t="shared" si="32"/>
        <v>0.16123105190629317</v>
      </c>
      <c r="M24" s="13">
        <f t="shared" si="32"/>
        <v>6.8264932954083632E-2</v>
      </c>
      <c r="N24" s="13">
        <f t="shared" si="32"/>
        <v>0.22188841201716733</v>
      </c>
      <c r="O24" s="13">
        <f t="shared" si="32"/>
        <v>0.17597888253409535</v>
      </c>
      <c r="P24" s="136">
        <f t="shared" si="32"/>
        <v>0.15539443783140355</v>
      </c>
      <c r="Q24" s="13">
        <f t="shared" si="32"/>
        <v>0.19462025316455692</v>
      </c>
      <c r="R24" s="13">
        <f t="shared" si="32"/>
        <v>0.13351084062381144</v>
      </c>
      <c r="S24" s="13">
        <f t="shared" si="32"/>
        <v>5.6199508254303572E-3</v>
      </c>
      <c r="T24" s="13">
        <f t="shared" si="32"/>
        <v>0.73400673400673433</v>
      </c>
      <c r="U24" s="201">
        <f t="shared" si="32"/>
        <v>0.26421279385595198</v>
      </c>
      <c r="V24" s="13">
        <f t="shared" si="32"/>
        <v>0.13841059602649011</v>
      </c>
      <c r="W24" s="13">
        <f t="shared" si="32"/>
        <v>0.10469798657718117</v>
      </c>
      <c r="X24" s="13">
        <f t="shared" si="32"/>
        <v>9.8148794970310746E-2</v>
      </c>
      <c r="Y24" s="13">
        <f t="shared" si="32"/>
        <v>-0.33549083063646146</v>
      </c>
      <c r="Z24" s="201">
        <f t="shared" si="32"/>
        <v>-4.0302267002518793E-2</v>
      </c>
      <c r="AA24" s="13">
        <f t="shared" si="32"/>
        <v>-8.1442699243746697E-3</v>
      </c>
      <c r="AB24" s="13">
        <f t="shared" si="32"/>
        <v>8.9307411907655024E-2</v>
      </c>
      <c r="AC24" s="13">
        <f t="shared" si="32"/>
        <v>0.10750636132315526</v>
      </c>
      <c r="AD24" s="161">
        <v>0.06</v>
      </c>
      <c r="AE24" s="163">
        <f>AE23/Z23-1</f>
        <v>6.0892388451443624E-2</v>
      </c>
      <c r="AF24" s="187">
        <f>AF23/AE23-1</f>
        <v>4.8221323165585028E-2</v>
      </c>
      <c r="AG24" s="187">
        <f>AG23/AF23-1</f>
        <v>7.0000000000000284E-2</v>
      </c>
      <c r="AH24" s="187">
        <f>AH23/AG23-1</f>
        <v>7.0000000000000062E-2</v>
      </c>
      <c r="AI24" s="187">
        <f>AI23/AH23-1</f>
        <v>6.0000000000000053E-2</v>
      </c>
      <c r="AJ24" s="187">
        <f>AJ23/AI23-1</f>
        <v>5.0000000000000044E-2</v>
      </c>
    </row>
    <row r="25" spans="1:37" hidden="1" outlineLevel="1">
      <c r="A25" s="7" t="s">
        <v>34</v>
      </c>
      <c r="C25" s="13">
        <f t="shared" ref="C25:O25" si="33">C23/C$35</f>
        <v>0.69038817005545283</v>
      </c>
      <c r="D25" s="13">
        <f t="shared" si="33"/>
        <v>0.72137528381446647</v>
      </c>
      <c r="E25" s="13">
        <f t="shared" si="33"/>
        <v>0.68715447154471565</v>
      </c>
      <c r="F25" s="201">
        <f t="shared" si="33"/>
        <v>0.7035196023410567</v>
      </c>
      <c r="G25" s="13">
        <f t="shared" si="33"/>
        <v>0.7298022125377136</v>
      </c>
      <c r="H25" s="13">
        <f t="shared" si="33"/>
        <v>0.73970544033663965</v>
      </c>
      <c r="I25" s="13">
        <f t="shared" si="33"/>
        <v>0.73851030110935023</v>
      </c>
      <c r="J25" s="13">
        <f t="shared" si="33"/>
        <v>0.6869144756724086</v>
      </c>
      <c r="K25" s="201">
        <f t="shared" si="33"/>
        <v>0.72342257710975411</v>
      </c>
      <c r="L25" s="13">
        <f t="shared" si="33"/>
        <v>0.73659673659673663</v>
      </c>
      <c r="M25" s="13">
        <f t="shared" si="33"/>
        <v>0.71909190371991238</v>
      </c>
      <c r="N25" s="13">
        <f t="shared" si="33"/>
        <v>0.73699197514884796</v>
      </c>
      <c r="O25" s="13">
        <f t="shared" si="33"/>
        <v>0.68998451213216283</v>
      </c>
      <c r="P25" s="201">
        <f>P23/P$35</f>
        <v>0.72020236087689715</v>
      </c>
      <c r="Q25" s="13">
        <f t="shared" ref="Q25:AC25" si="34">Q23/Q$35</f>
        <v>0.73766487542745485</v>
      </c>
      <c r="R25" s="13">
        <f t="shared" si="34"/>
        <v>0.73435189748644647</v>
      </c>
      <c r="S25" s="13">
        <f t="shared" si="34"/>
        <v>0.73826714801444049</v>
      </c>
      <c r="T25" s="13">
        <f t="shared" si="34"/>
        <v>1.0679723502304148</v>
      </c>
      <c r="U25" s="201">
        <f t="shared" si="34"/>
        <v>0.75547098001902946</v>
      </c>
      <c r="V25" s="13">
        <f t="shared" si="34"/>
        <v>0.79417879417879422</v>
      </c>
      <c r="W25" s="13">
        <f t="shared" si="34"/>
        <v>0.78120550545799716</v>
      </c>
      <c r="X25" s="13">
        <f t="shared" si="34"/>
        <v>0.79114242576748861</v>
      </c>
      <c r="Y25" s="13">
        <f t="shared" si="34"/>
        <v>0.75862068965517226</v>
      </c>
      <c r="Z25" s="201">
        <f t="shared" si="34"/>
        <v>0.78144416963262353</v>
      </c>
      <c r="AA25" s="13">
        <f t="shared" si="34"/>
        <v>0.80863172871709743</v>
      </c>
      <c r="AB25" s="13">
        <f t="shared" si="34"/>
        <v>0.80584269662921348</v>
      </c>
      <c r="AC25" s="13">
        <f t="shared" si="34"/>
        <v>0.81737089201877933</v>
      </c>
      <c r="AD25" s="13"/>
      <c r="AE25" s="201">
        <f>AE23/AE$35</f>
        <v>0.80135748189441025</v>
      </c>
      <c r="AF25" s="201">
        <v>0.8</v>
      </c>
      <c r="AG25" s="201">
        <v>0.8</v>
      </c>
      <c r="AH25" s="201">
        <v>0.8</v>
      </c>
      <c r="AI25" s="201">
        <v>0.8</v>
      </c>
      <c r="AJ25" s="201">
        <v>0.8</v>
      </c>
    </row>
    <row r="26" spans="1:37" hidden="1" outlineLevel="1">
      <c r="C26" s="8"/>
      <c r="F26" s="132"/>
      <c r="G26" s="8"/>
      <c r="H26" s="14"/>
      <c r="I26" s="14"/>
      <c r="K26" s="132"/>
      <c r="P26" s="132"/>
      <c r="U26" s="132"/>
      <c r="Z26" s="132"/>
      <c r="AE26" s="132"/>
      <c r="AF26" s="132"/>
      <c r="AG26" s="132"/>
      <c r="AH26" s="132"/>
      <c r="AI26" s="132"/>
      <c r="AJ26" s="132"/>
    </row>
    <row r="27" spans="1:37" hidden="1" outlineLevel="1">
      <c r="A27" s="6" t="s">
        <v>35</v>
      </c>
      <c r="B27" s="6">
        <v>41.7</v>
      </c>
      <c r="C27" s="11">
        <v>45.5</v>
      </c>
      <c r="D27" s="6">
        <v>39</v>
      </c>
      <c r="E27" s="6">
        <v>27.399999999999991</v>
      </c>
      <c r="F27" s="134">
        <v>153.6</v>
      </c>
      <c r="G27" s="11">
        <v>32.200000000000003</v>
      </c>
      <c r="H27" s="153">
        <v>35.6</v>
      </c>
      <c r="I27" s="153">
        <v>36.700000000000003</v>
      </c>
      <c r="J27" s="6">
        <v>32.399999999999991</v>
      </c>
      <c r="K27" s="134">
        <v>136.9</v>
      </c>
      <c r="L27" s="6">
        <v>42.8</v>
      </c>
      <c r="M27" s="6">
        <v>51.2</v>
      </c>
      <c r="N27" s="6">
        <v>55.4</v>
      </c>
      <c r="O27" s="6">
        <v>50.400000000000006</v>
      </c>
      <c r="P27" s="134">
        <f t="shared" si="31"/>
        <v>199.8</v>
      </c>
      <c r="Q27" s="6">
        <v>54.1</v>
      </c>
      <c r="R27" s="6">
        <v>49.3</v>
      </c>
      <c r="S27" s="6">
        <v>46.2</v>
      </c>
      <c r="T27" s="6">
        <v>40.799999999999983</v>
      </c>
      <c r="U27" s="134">
        <v>190.4</v>
      </c>
      <c r="V27" s="6">
        <v>43.4</v>
      </c>
      <c r="W27" s="6">
        <v>36.799999999999997</v>
      </c>
      <c r="X27" s="6">
        <v>32.1</v>
      </c>
      <c r="Y27" s="6">
        <v>26.000000000000028</v>
      </c>
      <c r="Z27" s="134">
        <v>138.30000000000001</v>
      </c>
      <c r="AA27" s="6">
        <v>33.299999999999997</v>
      </c>
      <c r="AB27" s="6">
        <v>30.3</v>
      </c>
      <c r="AC27" s="6">
        <v>27.3</v>
      </c>
      <c r="AD27" s="6">
        <f>Y27*(1+AD28)</f>
        <v>22.880000000000024</v>
      </c>
      <c r="AE27" s="134">
        <f>SUM(AA27:AD27)</f>
        <v>113.78000000000002</v>
      </c>
      <c r="AF27" s="151">
        <f>AF29*AF35</f>
        <v>144.05496000000002</v>
      </c>
      <c r="AG27" s="151">
        <f>AG29*AG35</f>
        <v>154.13880720000006</v>
      </c>
      <c r="AH27" s="151">
        <f>AH29*AH35</f>
        <v>164.92852370400007</v>
      </c>
      <c r="AI27" s="151">
        <f>AI29*AI35</f>
        <v>174.8242351262401</v>
      </c>
      <c r="AJ27" s="151">
        <f>AJ29*AJ35</f>
        <v>183.5654468825521</v>
      </c>
    </row>
    <row r="28" spans="1:37" hidden="1" outlineLevel="1">
      <c r="A28" s="7" t="s">
        <v>27</v>
      </c>
      <c r="C28" s="8"/>
      <c r="F28" s="132"/>
      <c r="G28" s="8"/>
      <c r="H28" s="9"/>
      <c r="I28" s="9"/>
      <c r="K28" s="187">
        <f t="shared" ref="K28" si="35">(K27-F27)/F27</f>
        <v>-0.10872395833333326</v>
      </c>
      <c r="L28" s="26">
        <f t="shared" ref="L28" si="36">(L27-G27)/G27</f>
        <v>0.32919254658385072</v>
      </c>
      <c r="M28" s="26">
        <f t="shared" ref="M28" si="37">(M27-H27)/H27</f>
        <v>0.43820224719101125</v>
      </c>
      <c r="N28" s="26">
        <f t="shared" ref="N28" si="38">(N27-I27)/I27</f>
        <v>0.50953678474114428</v>
      </c>
      <c r="O28" s="26">
        <f t="shared" ref="O28" si="39">(O27-J27)/J27</f>
        <v>0.55555555555555614</v>
      </c>
      <c r="P28" s="145">
        <f t="shared" ref="P28" si="40">(P27-K27)/K27</f>
        <v>0.45945945945945948</v>
      </c>
      <c r="Q28" s="26">
        <f t="shared" ref="Q28" si="41">(Q27-L27)/L27</f>
        <v>0.26401869158878516</v>
      </c>
      <c r="R28" s="26">
        <f t="shared" ref="R28" si="42">(R27-M27)/M27</f>
        <v>-3.7109375000000111E-2</v>
      </c>
      <c r="S28" s="26">
        <f t="shared" ref="S28" si="43">(S27-N27)/N27</f>
        <v>-0.1660649819494584</v>
      </c>
      <c r="T28" s="26">
        <f t="shared" ref="T28" si="44">(T27-O27)/O27</f>
        <v>-0.19047619047619091</v>
      </c>
      <c r="U28" s="187">
        <f t="shared" ref="U28" si="45">(U27-P27)/P27</f>
        <v>-4.7047047047047076E-2</v>
      </c>
      <c r="V28" s="26">
        <f t="shared" ref="V28" si="46">(V27-Q27)/Q27</f>
        <v>-0.19778188539741226</v>
      </c>
      <c r="W28" s="26">
        <f t="shared" ref="W28" si="47">(W27-R27)/R27</f>
        <v>-0.25354969574036512</v>
      </c>
      <c r="X28" s="26">
        <f t="shared" ref="X28" si="48">(X27-S27)/S27</f>
        <v>-0.30519480519480519</v>
      </c>
      <c r="Y28" s="26">
        <f t="shared" ref="Y28" si="49">(Y27-T27)/T27</f>
        <v>-0.36274509803921473</v>
      </c>
      <c r="Z28" s="187">
        <f t="shared" ref="Z28" si="50">(Z27-U27)/U27</f>
        <v>-0.27363445378151258</v>
      </c>
      <c r="AA28" s="26">
        <f t="shared" ref="AA28" si="51">(AA27-V27)/V27</f>
        <v>-0.23271889400921664</v>
      </c>
      <c r="AB28" s="26">
        <f t="shared" ref="AB28" si="52">(AB27-W27)/W27</f>
        <v>-0.17663043478260862</v>
      </c>
      <c r="AC28" s="26">
        <f>(AC27-X27)/X27</f>
        <v>-0.14953271028037385</v>
      </c>
      <c r="AD28" s="154">
        <v>-0.12</v>
      </c>
      <c r="AE28" s="164">
        <f>AE27/Z27-1</f>
        <v>-0.17729573391178588</v>
      </c>
      <c r="AF28" s="187">
        <f>AF27/AE27-1</f>
        <v>0.26608331868518187</v>
      </c>
      <c r="AG28" s="187">
        <f>AG27/AF27-1</f>
        <v>7.0000000000000284E-2</v>
      </c>
      <c r="AH28" s="187">
        <f>AH27/AG27-1</f>
        <v>7.0000000000000062E-2</v>
      </c>
      <c r="AI28" s="187">
        <f>AI27/AH27-1</f>
        <v>6.0000000000000053E-2</v>
      </c>
      <c r="AJ28" s="187">
        <f>AJ27/AI27-1</f>
        <v>5.0000000000000044E-2</v>
      </c>
    </row>
    <row r="29" spans="1:37" hidden="1" outlineLevel="1">
      <c r="A29" s="7" t="s">
        <v>34</v>
      </c>
      <c r="C29" s="15">
        <f>C27/C$35</f>
        <v>0.1401725200246457</v>
      </c>
      <c r="F29" s="201">
        <f>F27/F$35</f>
        <v>0.12314599534995591</v>
      </c>
      <c r="G29" s="8"/>
      <c r="H29" s="9"/>
      <c r="I29" s="9"/>
      <c r="K29" s="201">
        <f>K27/K$35</f>
        <v>0.10717081571943009</v>
      </c>
      <c r="P29" s="201">
        <f>P27/P$35</f>
        <v>0.13477234401349072</v>
      </c>
      <c r="U29" s="201">
        <f>U27/U$35</f>
        <v>0.1065651760228354</v>
      </c>
      <c r="Z29" s="201">
        <f>Z27/Z$35</f>
        <v>8.3428847197924844E-2</v>
      </c>
      <c r="AE29" s="201">
        <f>AE27/AE$35</f>
        <v>6.6346344478524027E-2</v>
      </c>
      <c r="AF29" s="201">
        <v>0.08</v>
      </c>
      <c r="AG29" s="201">
        <v>0.08</v>
      </c>
      <c r="AH29" s="201">
        <v>0.08</v>
      </c>
      <c r="AI29" s="201">
        <v>0.08</v>
      </c>
      <c r="AJ29" s="201">
        <v>0.08</v>
      </c>
    </row>
    <row r="30" spans="1:37" hidden="1" outlineLevel="1">
      <c r="C30" s="8"/>
      <c r="F30" s="132"/>
      <c r="G30" s="8"/>
      <c r="H30" s="9"/>
      <c r="I30" s="9"/>
      <c r="K30" s="132"/>
      <c r="P30" s="132"/>
      <c r="U30" s="132"/>
      <c r="Z30" s="132"/>
      <c r="AE30" s="132"/>
      <c r="AF30" s="132"/>
      <c r="AG30" s="132"/>
      <c r="AH30" s="132"/>
      <c r="AI30" s="132"/>
      <c r="AJ30" s="132"/>
    </row>
    <row r="31" spans="1:37" hidden="1" outlineLevel="1">
      <c r="A31" s="6" t="s">
        <v>36</v>
      </c>
      <c r="B31" s="1">
        <v>45.5</v>
      </c>
      <c r="C31" s="8">
        <v>55</v>
      </c>
      <c r="D31" s="1">
        <v>46.9</v>
      </c>
      <c r="E31" s="1">
        <v>68.799999999999983</v>
      </c>
      <c r="F31" s="132">
        <v>216.2</v>
      </c>
      <c r="G31" s="8">
        <v>48.4</v>
      </c>
      <c r="H31" s="9">
        <v>51</v>
      </c>
      <c r="I31" s="9">
        <v>45.8</v>
      </c>
      <c r="J31" s="1">
        <v>71.200000000000017</v>
      </c>
      <c r="K31" s="132">
        <v>216.4</v>
      </c>
      <c r="L31" s="1">
        <v>47.6</v>
      </c>
      <c r="M31" s="1">
        <v>51.5</v>
      </c>
      <c r="N31" s="1">
        <v>46.2</v>
      </c>
      <c r="O31" s="1">
        <v>69.699999999999989</v>
      </c>
      <c r="P31" s="132">
        <f t="shared" si="31"/>
        <v>215</v>
      </c>
      <c r="Q31" s="1">
        <v>53.3</v>
      </c>
      <c r="R31" s="1">
        <v>58.5</v>
      </c>
      <c r="S31" s="1">
        <v>55.3</v>
      </c>
      <c r="T31" s="1">
        <v>79.400000000000006</v>
      </c>
      <c r="U31" s="132">
        <v>246.5</v>
      </c>
      <c r="V31" s="1">
        <v>45.7</v>
      </c>
      <c r="W31" s="1">
        <v>55.4</v>
      </c>
      <c r="X31" s="1">
        <v>50.9</v>
      </c>
      <c r="Y31" s="1">
        <v>72</v>
      </c>
      <c r="Z31" s="132">
        <v>224</v>
      </c>
      <c r="AA31" s="1">
        <v>47.4</v>
      </c>
      <c r="AB31" s="1">
        <v>56.1</v>
      </c>
      <c r="AC31" s="1">
        <v>50.5</v>
      </c>
      <c r="AD31" s="1">
        <f>Y31*(1+AD32)</f>
        <v>72.72</v>
      </c>
      <c r="AE31" s="134">
        <f>SUM(AA31:AD31)</f>
        <v>226.72</v>
      </c>
      <c r="AF31" s="151">
        <f>AF33*AF35</f>
        <v>216.08244000000005</v>
      </c>
      <c r="AG31" s="151">
        <f>AG33*AG35</f>
        <v>231.20821080000007</v>
      </c>
      <c r="AH31" s="151">
        <f>AH33*AH35</f>
        <v>247.39278555600009</v>
      </c>
      <c r="AI31" s="151">
        <f>AI33*AI35</f>
        <v>262.2363526893601</v>
      </c>
      <c r="AJ31" s="151">
        <f>AJ33*AJ35</f>
        <v>275.34817032382813</v>
      </c>
    </row>
    <row r="32" spans="1:37" hidden="1" outlineLevel="1">
      <c r="A32" s="7" t="s">
        <v>27</v>
      </c>
      <c r="C32" s="8"/>
      <c r="F32" s="132"/>
      <c r="G32" s="26">
        <f t="shared" ref="G32" si="53">(G31-B31)/B31</f>
        <v>6.3736263736263704E-2</v>
      </c>
      <c r="H32" s="26">
        <f t="shared" ref="H32" si="54">(H31-C31)/C31</f>
        <v>-7.2727272727272724E-2</v>
      </c>
      <c r="I32" s="26">
        <f t="shared" ref="I32" si="55">(I31-D31)/D31</f>
        <v>-2.3454157782516024E-2</v>
      </c>
      <c r="J32" s="26">
        <f t="shared" ref="J32" si="56">(J31-E31)/E31</f>
        <v>3.4883720930233064E-2</v>
      </c>
      <c r="K32" s="187">
        <f t="shared" ref="K32" si="57">(K31-F31)/F31</f>
        <v>9.2506938020359424E-4</v>
      </c>
      <c r="L32" s="26">
        <f t="shared" ref="L32" si="58">(L31-G31)/G31</f>
        <v>-1.6528925619834652E-2</v>
      </c>
      <c r="M32" s="26">
        <f t="shared" ref="M32" si="59">(M31-H31)/H31</f>
        <v>9.8039215686274508E-3</v>
      </c>
      <c r="N32" s="26">
        <f t="shared" ref="N32" si="60">(N31-I31)/I31</f>
        <v>8.7336244541485961E-3</v>
      </c>
      <c r="O32" s="26">
        <f t="shared" ref="O32" si="61">(O31-J31)/J31</f>
        <v>-2.1067415730337474E-2</v>
      </c>
      <c r="P32" s="145">
        <f t="shared" ref="P32" si="62">(P31-K31)/K31</f>
        <v>-6.4695009242144441E-3</v>
      </c>
      <c r="Q32" s="26">
        <f t="shared" ref="Q32" si="63">(Q31-L31)/L31</f>
        <v>0.11974789915966377</v>
      </c>
      <c r="R32" s="26">
        <f t="shared" ref="R32" si="64">(R31-M31)/M31</f>
        <v>0.13592233009708737</v>
      </c>
      <c r="S32" s="26">
        <f t="shared" ref="S32" si="65">(S31-N31)/N31</f>
        <v>0.19696969696969682</v>
      </c>
      <c r="T32" s="26">
        <f t="shared" ref="T32" si="66">(T31-O31)/O31</f>
        <v>0.13916786226685823</v>
      </c>
      <c r="U32" s="187">
        <f t="shared" ref="U32" si="67">(U31-P31)/P31</f>
        <v>0.14651162790697675</v>
      </c>
      <c r="V32" s="26">
        <f t="shared" ref="V32" si="68">(V31-Q31)/Q31</f>
        <v>-0.14258911819887421</v>
      </c>
      <c r="W32" s="26">
        <f t="shared" ref="W32" si="69">(W31-R31)/R31</f>
        <v>-5.2991452991453018E-2</v>
      </c>
      <c r="X32" s="26">
        <f t="shared" ref="X32" si="70">(X31-S31)/S31</f>
        <v>-7.9566003616636502E-2</v>
      </c>
      <c r="Y32" s="26">
        <f t="shared" ref="Y32" si="71">(Y31-T31)/T31</f>
        <v>-9.3198992443324996E-2</v>
      </c>
      <c r="Z32" s="187">
        <f t="shared" ref="Z32" si="72">(Z31-U31)/U31</f>
        <v>-9.1277890466531439E-2</v>
      </c>
      <c r="AA32" s="26">
        <f t="shared" ref="AA32" si="73">(AA31-V31)/V31</f>
        <v>3.7199124726476927E-2</v>
      </c>
      <c r="AB32" s="26">
        <f t="shared" ref="AB32" si="74">(AB31-W31)/W31</f>
        <v>1.2635379061371892E-2</v>
      </c>
      <c r="AC32" s="26">
        <f>(AC31-X31)/X31</f>
        <v>-7.8585461689587143E-3</v>
      </c>
      <c r="AD32" s="154">
        <v>0.01</v>
      </c>
      <c r="AE32" s="164">
        <f>AE31/Z31-1</f>
        <v>1.2142857142857233E-2</v>
      </c>
      <c r="AF32" s="187">
        <f>AF31/AE31-1</f>
        <v>-4.6919371912490959E-2</v>
      </c>
      <c r="AG32" s="187">
        <f>AG31/AF31-1</f>
        <v>7.0000000000000062E-2</v>
      </c>
      <c r="AH32" s="187">
        <f>AH31/AG31-1</f>
        <v>7.0000000000000062E-2</v>
      </c>
      <c r="AI32" s="187">
        <f>AI31/AH31-1</f>
        <v>6.0000000000000053E-2</v>
      </c>
      <c r="AJ32" s="187">
        <f>AJ31/AI31-1</f>
        <v>5.0000000000000044E-2</v>
      </c>
    </row>
    <row r="33" spans="1:36" hidden="1" outlineLevel="1">
      <c r="A33" s="7" t="s">
        <v>34</v>
      </c>
      <c r="C33" s="15">
        <f>C31/C$35</f>
        <v>0.16943930991990142</v>
      </c>
      <c r="F33" s="201">
        <f>F31/F$35</f>
        <v>0.17333440230898742</v>
      </c>
      <c r="G33" s="8"/>
      <c r="H33" s="9"/>
      <c r="I33" s="9"/>
      <c r="K33" s="201">
        <f>K31/K$35</f>
        <v>0.16940660717081571</v>
      </c>
      <c r="P33" s="201">
        <f>P31/P$35</f>
        <v>0.14502529510961215</v>
      </c>
      <c r="U33" s="201">
        <f>U31/U$35</f>
        <v>0.1379638439581351</v>
      </c>
      <c r="Z33" s="201">
        <f>Z31/Z$35</f>
        <v>0.13512698316945165</v>
      </c>
      <c r="AE33" s="201">
        <f>AE31/AE$35</f>
        <v>0.1322028759023639</v>
      </c>
      <c r="AF33" s="201">
        <v>0.12</v>
      </c>
      <c r="AG33" s="201">
        <v>0.12</v>
      </c>
      <c r="AH33" s="201">
        <v>0.12</v>
      </c>
      <c r="AI33" s="201">
        <v>0.12</v>
      </c>
      <c r="AJ33" s="201">
        <v>0.12</v>
      </c>
    </row>
    <row r="34" spans="1:36" hidden="1" outlineLevel="1">
      <c r="A34" s="7"/>
      <c r="C34" s="8"/>
      <c r="F34" s="132"/>
      <c r="K34" s="132"/>
      <c r="P34" s="132"/>
      <c r="U34" s="132"/>
      <c r="Z34" s="132"/>
      <c r="AE34" s="132"/>
      <c r="AF34" s="132"/>
      <c r="AG34" s="132"/>
      <c r="AH34" s="132"/>
      <c r="AI34" s="132"/>
      <c r="AJ34" s="132"/>
    </row>
    <row r="35" spans="1:36" ht="15" collapsed="1">
      <c r="A35" s="126" t="s">
        <v>37</v>
      </c>
      <c r="B35" s="126">
        <v>306.89999999999998</v>
      </c>
      <c r="C35" s="155">
        <v>324.60000000000002</v>
      </c>
      <c r="D35" s="126">
        <v>308.3</v>
      </c>
      <c r="E35" s="126">
        <v>307.5</v>
      </c>
      <c r="F35" s="126">
        <f>SUM(B35:E35)</f>
        <v>1247.3</v>
      </c>
      <c r="G35" s="157">
        <v>298.3</v>
      </c>
      <c r="H35" s="158">
        <v>332.7</v>
      </c>
      <c r="I35" s="158">
        <v>315.5</v>
      </c>
      <c r="J35" s="156">
        <v>330.90000000000009</v>
      </c>
      <c r="K35" s="126">
        <f>SUM(G35:J35)</f>
        <v>1277.4000000000001</v>
      </c>
      <c r="L35" s="156">
        <v>343.2</v>
      </c>
      <c r="M35" s="156">
        <v>365.6</v>
      </c>
      <c r="N35" s="156">
        <v>386.3</v>
      </c>
      <c r="O35" s="156">
        <v>387.40000000000009</v>
      </c>
      <c r="P35" s="196">
        <f>SUM(L35:O35)</f>
        <v>1482.5</v>
      </c>
      <c r="Q35" s="156">
        <v>409.4</v>
      </c>
      <c r="R35" s="156">
        <v>405.8</v>
      </c>
      <c r="S35" s="156">
        <v>387.8</v>
      </c>
      <c r="T35" s="156">
        <v>434</v>
      </c>
      <c r="U35" s="322">
        <v>1786.7</v>
      </c>
      <c r="V35" s="159">
        <v>432.9</v>
      </c>
      <c r="W35" s="159">
        <v>421.4</v>
      </c>
      <c r="X35" s="159">
        <v>397.4</v>
      </c>
      <c r="Y35" s="159">
        <v>406.00000000000023</v>
      </c>
      <c r="Z35" s="322">
        <v>1657.7</v>
      </c>
      <c r="AA35" s="126">
        <v>421.7</v>
      </c>
      <c r="AB35" s="126">
        <v>445</v>
      </c>
      <c r="AC35" s="126">
        <v>426</v>
      </c>
      <c r="AD35" s="126">
        <f>Y35*(1+AD42)</f>
        <v>422.24000000000024</v>
      </c>
      <c r="AE35" s="247">
        <f>SUM(AA35:AD35)</f>
        <v>1714.9400000000003</v>
      </c>
      <c r="AF35" s="247">
        <f>AE35*(1+AF42)</f>
        <v>1800.6870000000004</v>
      </c>
      <c r="AG35" s="247">
        <f>AF35*(1+AG42)</f>
        <v>1926.7350900000006</v>
      </c>
      <c r="AH35" s="247">
        <f>AG35*(1+AH42)</f>
        <v>2061.6065463000009</v>
      </c>
      <c r="AI35" s="247">
        <f>AH35*(1+AI42)</f>
        <v>2185.3029390780011</v>
      </c>
      <c r="AJ35" s="247">
        <f>AI35*(1+AJ42)</f>
        <v>2294.5680860319012</v>
      </c>
    </row>
    <row r="36" spans="1:36">
      <c r="A36" s="174" t="s">
        <v>339</v>
      </c>
      <c r="B36" s="1">
        <v>110.9</v>
      </c>
      <c r="C36" s="1">
        <v>126.3</v>
      </c>
      <c r="D36" s="1">
        <v>95.4</v>
      </c>
      <c r="E36" s="1">
        <v>109.2</v>
      </c>
      <c r="F36" s="186">
        <f>SUM(B36:E36)</f>
        <v>441.8</v>
      </c>
      <c r="G36" s="1">
        <v>96</v>
      </c>
      <c r="H36" s="1">
        <v>117.9</v>
      </c>
      <c r="I36" s="1">
        <v>98.2</v>
      </c>
      <c r="J36" s="1">
        <v>111.2</v>
      </c>
      <c r="K36" s="186">
        <f>SUM(G36:J36)</f>
        <v>423.3</v>
      </c>
      <c r="L36" s="1">
        <v>107.6</v>
      </c>
      <c r="M36" s="1">
        <v>113.1</v>
      </c>
      <c r="N36" s="1">
        <v>128.6</v>
      </c>
      <c r="O36" s="1">
        <v>114.6</v>
      </c>
      <c r="P36" s="186">
        <f>SUM(L36:O36)</f>
        <v>463.9</v>
      </c>
      <c r="Q36" s="1">
        <v>139.69999999999999</v>
      </c>
      <c r="R36" s="1">
        <v>126.1</v>
      </c>
      <c r="S36" s="1">
        <v>116.7</v>
      </c>
      <c r="T36" s="1">
        <v>132.5</v>
      </c>
      <c r="U36" s="132">
        <v>551.79999999999995</v>
      </c>
      <c r="V36" s="1">
        <v>121.5</v>
      </c>
      <c r="W36" s="1">
        <v>112</v>
      </c>
      <c r="X36" s="1">
        <v>82</v>
      </c>
      <c r="Y36" s="1">
        <v>86.7</v>
      </c>
      <c r="Z36" s="132">
        <v>402.1</v>
      </c>
      <c r="AA36" s="1">
        <v>78.599999999999994</v>
      </c>
      <c r="AB36" s="1">
        <v>102.8</v>
      </c>
      <c r="AC36" s="1">
        <v>89.7</v>
      </c>
      <c r="AD36" s="166">
        <f>AD35*AC37</f>
        <v>88.908281690140896</v>
      </c>
      <c r="AE36" s="216">
        <f>SUM(AA36:AD36)</f>
        <v>360.00828169014085</v>
      </c>
      <c r="AF36" s="215">
        <f>AF37*AF35</f>
        <v>383.9870117588581</v>
      </c>
      <c r="AG36" s="216">
        <f>AG37*AG35</f>
        <v>416.73561833314938</v>
      </c>
      <c r="AH36" s="216">
        <f>AH37*AH35</f>
        <v>452.18749347022299</v>
      </c>
      <c r="AI36" s="216">
        <f>AI37*AI35</f>
        <v>485.9759478434147</v>
      </c>
      <c r="AJ36" s="216">
        <f>AJ37*AJ35</f>
        <v>517.26481023881263</v>
      </c>
    </row>
    <row r="37" spans="1:36">
      <c r="A37" s="174" t="s">
        <v>340</v>
      </c>
      <c r="B37" s="25">
        <f t="shared" ref="B37:AE37" si="75">B36/B35</f>
        <v>0.3613554903877485</v>
      </c>
      <c r="C37" s="172">
        <f t="shared" si="75"/>
        <v>0.38909426987060997</v>
      </c>
      <c r="D37" s="172">
        <f t="shared" si="75"/>
        <v>0.30943885825494649</v>
      </c>
      <c r="E37" s="172">
        <f t="shared" si="75"/>
        <v>0.35512195121951218</v>
      </c>
      <c r="F37" s="187">
        <f t="shared" si="75"/>
        <v>0.3542050829792352</v>
      </c>
      <c r="G37" s="172">
        <f t="shared" si="75"/>
        <v>0.32182366744887697</v>
      </c>
      <c r="H37" s="172">
        <f t="shared" si="75"/>
        <v>0.35437330928764654</v>
      </c>
      <c r="I37" s="172">
        <f t="shared" si="75"/>
        <v>0.31125198098256734</v>
      </c>
      <c r="J37" s="172">
        <f t="shared" si="75"/>
        <v>0.33605318827440306</v>
      </c>
      <c r="K37" s="187">
        <f t="shared" si="75"/>
        <v>0.33137623297322683</v>
      </c>
      <c r="L37" s="172">
        <f t="shared" si="75"/>
        <v>0.31351981351981351</v>
      </c>
      <c r="M37" s="172">
        <f t="shared" si="75"/>
        <v>0.30935448577680524</v>
      </c>
      <c r="N37" s="172">
        <f t="shared" si="75"/>
        <v>0.33290188972301316</v>
      </c>
      <c r="O37" s="172">
        <f t="shared" si="75"/>
        <v>0.29581827568404739</v>
      </c>
      <c r="P37" s="187">
        <f t="shared" si="75"/>
        <v>0.31291736930860031</v>
      </c>
      <c r="Q37" s="172">
        <f t="shared" si="75"/>
        <v>0.34123106985832924</v>
      </c>
      <c r="R37" s="172">
        <f t="shared" si="75"/>
        <v>0.31074420896993593</v>
      </c>
      <c r="S37" s="172">
        <f t="shared" si="75"/>
        <v>0.30092831356369265</v>
      </c>
      <c r="T37" s="172">
        <f t="shared" si="75"/>
        <v>0.3052995391705069</v>
      </c>
      <c r="U37" s="187">
        <f t="shared" si="75"/>
        <v>0.30883752168802819</v>
      </c>
      <c r="V37" s="172">
        <f t="shared" si="75"/>
        <v>0.28066528066528068</v>
      </c>
      <c r="W37" s="172">
        <f t="shared" si="75"/>
        <v>0.26578073089700999</v>
      </c>
      <c r="X37" s="172">
        <f t="shared" si="75"/>
        <v>0.20634121791645699</v>
      </c>
      <c r="Y37" s="172">
        <f t="shared" si="75"/>
        <v>0.21354679802955653</v>
      </c>
      <c r="Z37" s="187">
        <f t="shared" si="75"/>
        <v>0.24256499969837728</v>
      </c>
      <c r="AA37" s="172">
        <f t="shared" si="75"/>
        <v>0.18638842779226938</v>
      </c>
      <c r="AB37" s="172">
        <f t="shared" si="75"/>
        <v>0.23101123595505618</v>
      </c>
      <c r="AC37" s="172">
        <f t="shared" si="75"/>
        <v>0.21056338028169014</v>
      </c>
      <c r="AD37" s="172">
        <f t="shared" si="75"/>
        <v>0.21056338028169014</v>
      </c>
      <c r="AE37" s="187">
        <f t="shared" si="75"/>
        <v>0.20992470972170502</v>
      </c>
      <c r="AF37" s="187">
        <f>AF40*AE37/AE40</f>
        <v>0.21324472923881721</v>
      </c>
      <c r="AG37" s="187">
        <f>AG40*AF37/AF40</f>
        <v>0.21629108251365747</v>
      </c>
      <c r="AH37" s="187">
        <f>AH40*AG37/AG40</f>
        <v>0.21933743578849771</v>
      </c>
      <c r="AI37" s="187">
        <f>AI40*AH37/AH40</f>
        <v>0.22238378906333797</v>
      </c>
      <c r="AJ37" s="187">
        <f>AJ40*AI37/AI40</f>
        <v>0.22543014233817821</v>
      </c>
    </row>
    <row r="38" spans="1:36">
      <c r="A38" s="174" t="s">
        <v>342</v>
      </c>
      <c r="B38" s="25"/>
      <c r="C38" s="172"/>
      <c r="D38" s="172"/>
      <c r="E38" s="172"/>
      <c r="F38" s="323"/>
      <c r="G38" s="172" t="e">
        <f>G37/G33</f>
        <v>#DIV/0!</v>
      </c>
      <c r="H38" s="172" t="e">
        <f>H37/H33</f>
        <v>#DIV/0!</v>
      </c>
      <c r="I38" s="172" t="e">
        <f>I37/I33</f>
        <v>#DIV/0!</v>
      </c>
      <c r="J38" s="172" t="e">
        <f>J37/J33</f>
        <v>#DIV/0!</v>
      </c>
      <c r="K38" s="323">
        <f t="shared" ref="K38:AE38" si="76">(K37-F37)*10000</f>
        <v>-228.28850006008372</v>
      </c>
      <c r="L38" s="323">
        <f t="shared" si="76"/>
        <v>-83.038539290634645</v>
      </c>
      <c r="M38" s="323">
        <f t="shared" si="76"/>
        <v>-450.18823510841298</v>
      </c>
      <c r="N38" s="323">
        <f t="shared" si="76"/>
        <v>216.49908740445812</v>
      </c>
      <c r="O38" s="323">
        <f t="shared" si="76"/>
        <v>-402.34912590355663</v>
      </c>
      <c r="P38" s="323">
        <f t="shared" si="76"/>
        <v>-184.58863664626512</v>
      </c>
      <c r="Q38" s="323">
        <f t="shared" si="76"/>
        <v>277.11256338515733</v>
      </c>
      <c r="R38" s="323">
        <f t="shared" si="76"/>
        <v>13.897231931306875</v>
      </c>
      <c r="S38" s="323">
        <f t="shared" si="76"/>
        <v>-319.73576159320504</v>
      </c>
      <c r="T38" s="323">
        <f t="shared" si="76"/>
        <v>94.812634864595012</v>
      </c>
      <c r="U38" s="323">
        <f t="shared" si="76"/>
        <v>-40.798476205721187</v>
      </c>
      <c r="V38" s="323">
        <f t="shared" si="76"/>
        <v>-605.65789193048556</v>
      </c>
      <c r="W38" s="323">
        <f t="shared" si="76"/>
        <v>-449.63478072925943</v>
      </c>
      <c r="X38" s="323">
        <f t="shared" si="76"/>
        <v>-945.87095647235662</v>
      </c>
      <c r="Y38" s="323">
        <f t="shared" si="76"/>
        <v>-917.52741140950366</v>
      </c>
      <c r="Z38" s="323">
        <f t="shared" si="76"/>
        <v>-662.7252198965092</v>
      </c>
      <c r="AA38" s="323">
        <f t="shared" si="76"/>
        <v>-942.76852873011296</v>
      </c>
      <c r="AB38" s="323">
        <f t="shared" si="76"/>
        <v>-347.69494941953803</v>
      </c>
      <c r="AC38" s="323">
        <f t="shared" si="76"/>
        <v>42.221623652331509</v>
      </c>
      <c r="AD38" s="323">
        <f t="shared" si="76"/>
        <v>-29.83417747866396</v>
      </c>
      <c r="AE38" s="323">
        <f t="shared" si="76"/>
        <v>-326.40289976672261</v>
      </c>
      <c r="AF38" s="323">
        <f>(AF37-AE37)*10000</f>
        <v>33.200195171121941</v>
      </c>
      <c r="AG38" s="323">
        <f>(AG37-AF37)*10000</f>
        <v>30.463532748402635</v>
      </c>
      <c r="AH38" s="323">
        <f>(AH37-AG37)*10000</f>
        <v>30.463532748402354</v>
      </c>
      <c r="AI38" s="323">
        <f>(AI37-AH37)*10000</f>
        <v>30.463532748402635</v>
      </c>
      <c r="AJ38" s="323">
        <f>(AJ37-AI37)*10000</f>
        <v>30.463532748402354</v>
      </c>
    </row>
    <row r="39" spans="1:36" s="165" customFormat="1">
      <c r="A39" s="181" t="s">
        <v>296</v>
      </c>
      <c r="B39" s="180">
        <v>135.4</v>
      </c>
      <c r="C39" s="182">
        <v>154.9</v>
      </c>
      <c r="D39" s="182">
        <v>142.6</v>
      </c>
      <c r="E39" s="182">
        <v>146</v>
      </c>
      <c r="F39" s="186">
        <f>SUM(B39:E39)</f>
        <v>578.9</v>
      </c>
      <c r="G39" s="182">
        <v>128.1</v>
      </c>
      <c r="H39" s="182">
        <v>151.80000000000001</v>
      </c>
      <c r="I39" s="182">
        <v>149.1</v>
      </c>
      <c r="J39" s="182">
        <v>149.30000000000001</v>
      </c>
      <c r="K39" s="186">
        <f>SUM(G39:J39)</f>
        <v>578.29999999999995</v>
      </c>
      <c r="L39" s="182">
        <v>153.30000000000001</v>
      </c>
      <c r="M39" s="182">
        <v>161.19999999999999</v>
      </c>
      <c r="N39" s="182">
        <v>177.5</v>
      </c>
      <c r="O39" s="182">
        <v>168.7</v>
      </c>
      <c r="P39" s="186">
        <f>SUM(L39:O39)</f>
        <v>660.7</v>
      </c>
      <c r="Q39" s="182">
        <v>175.7</v>
      </c>
      <c r="R39" s="182">
        <v>163.69999999999999</v>
      </c>
      <c r="S39" s="182">
        <v>155.4</v>
      </c>
      <c r="T39" s="182">
        <v>171.1</v>
      </c>
      <c r="U39" s="188">
        <v>712.1</v>
      </c>
      <c r="V39" s="182">
        <v>170.2</v>
      </c>
      <c r="W39" s="182">
        <v>160.80000000000001</v>
      </c>
      <c r="X39" s="182">
        <v>135.6</v>
      </c>
      <c r="Y39" s="182">
        <v>143.1</v>
      </c>
      <c r="Z39" s="188">
        <v>609.70000000000005</v>
      </c>
      <c r="AA39" s="182">
        <v>137.30000000000001</v>
      </c>
      <c r="AB39" s="182">
        <v>160</v>
      </c>
      <c r="AC39" s="182">
        <v>145.80000000000001</v>
      </c>
      <c r="AD39" s="182">
        <f>AD35*AD40</f>
        <v>147.78400000000008</v>
      </c>
      <c r="AE39" s="216">
        <f>SUM(AA39:AD39)</f>
        <v>590.88400000000013</v>
      </c>
      <c r="AF39" s="188">
        <f>AF40*AF35</f>
        <v>630.24045000000012</v>
      </c>
      <c r="AG39" s="188">
        <f>AG40*AG35</f>
        <v>683.99095695000017</v>
      </c>
      <c r="AH39" s="188">
        <f>AH40*AH35</f>
        <v>742.17835666800033</v>
      </c>
      <c r="AI39" s="188">
        <f>AI40*AI35</f>
        <v>797.63557276347035</v>
      </c>
      <c r="AJ39" s="188">
        <f>AJ40*AJ35</f>
        <v>848.99019183180349</v>
      </c>
    </row>
    <row r="40" spans="1:36">
      <c r="A40" s="173" t="s">
        <v>341</v>
      </c>
      <c r="B40" s="25">
        <f t="shared" ref="B40:AC40" si="77">B39/B35</f>
        <v>0.44118605408927997</v>
      </c>
      <c r="C40" s="172">
        <f t="shared" si="77"/>
        <v>0.47720271102895873</v>
      </c>
      <c r="D40" s="172">
        <f t="shared" si="77"/>
        <v>0.46253649043139794</v>
      </c>
      <c r="E40" s="172">
        <f t="shared" si="77"/>
        <v>0.47479674796747967</v>
      </c>
      <c r="F40" s="187">
        <f t="shared" si="77"/>
        <v>0.46412250460995752</v>
      </c>
      <c r="G40" s="172">
        <f t="shared" si="77"/>
        <v>0.42943345625209517</v>
      </c>
      <c r="H40" s="172">
        <f t="shared" si="77"/>
        <v>0.45626690712353479</v>
      </c>
      <c r="I40" s="172">
        <f t="shared" si="77"/>
        <v>0.47258320126782882</v>
      </c>
      <c r="J40" s="172">
        <f t="shared" si="77"/>
        <v>0.451193714113025</v>
      </c>
      <c r="K40" s="187">
        <f t="shared" si="77"/>
        <v>0.45271645529982768</v>
      </c>
      <c r="L40" s="172">
        <f t="shared" si="77"/>
        <v>0.44667832167832172</v>
      </c>
      <c r="M40" s="172">
        <f t="shared" si="77"/>
        <v>0.44091903719912467</v>
      </c>
      <c r="N40" s="172">
        <f t="shared" si="77"/>
        <v>0.45948744499093969</v>
      </c>
      <c r="O40" s="172">
        <f t="shared" si="77"/>
        <v>0.43546721734641186</v>
      </c>
      <c r="P40" s="187">
        <f t="shared" si="77"/>
        <v>0.44566610455311978</v>
      </c>
      <c r="Q40" s="172">
        <f t="shared" si="77"/>
        <v>0.42916463116756226</v>
      </c>
      <c r="R40" s="172">
        <f t="shared" si="77"/>
        <v>0.40340068999507145</v>
      </c>
      <c r="S40" s="172">
        <f t="shared" si="77"/>
        <v>0.4007220216606498</v>
      </c>
      <c r="T40" s="172">
        <f t="shared" si="77"/>
        <v>0.39423963133640549</v>
      </c>
      <c r="U40" s="187">
        <f t="shared" si="77"/>
        <v>0.39855599708960654</v>
      </c>
      <c r="V40" s="172">
        <f t="shared" si="77"/>
        <v>0.39316239316239315</v>
      </c>
      <c r="W40" s="172">
        <f t="shared" si="77"/>
        <v>0.38158519221642151</v>
      </c>
      <c r="X40" s="172">
        <f t="shared" si="77"/>
        <v>0.3412179164569703</v>
      </c>
      <c r="Y40" s="172">
        <f t="shared" si="77"/>
        <v>0.35246305418719193</v>
      </c>
      <c r="Z40" s="187">
        <f t="shared" si="77"/>
        <v>0.36779875731435124</v>
      </c>
      <c r="AA40" s="172">
        <f t="shared" si="77"/>
        <v>0.32558691012568181</v>
      </c>
      <c r="AB40" s="172">
        <f t="shared" si="77"/>
        <v>0.3595505617977528</v>
      </c>
      <c r="AC40" s="172">
        <f t="shared" si="77"/>
        <v>0.34225352112676061</v>
      </c>
      <c r="AD40" s="211">
        <v>0.35</v>
      </c>
      <c r="AE40" s="187">
        <f>AE39/AE35</f>
        <v>0.34455082976663909</v>
      </c>
      <c r="AF40" s="187">
        <v>0.35</v>
      </c>
      <c r="AG40" s="187">
        <f>AF40+0.5%</f>
        <v>0.35499999999999998</v>
      </c>
      <c r="AH40" s="187">
        <f>AG40+0.5%</f>
        <v>0.36</v>
      </c>
      <c r="AI40" s="187">
        <f>AH40+0.5%</f>
        <v>0.36499999999999999</v>
      </c>
      <c r="AJ40" s="187">
        <f>AI40+0.5%</f>
        <v>0.37</v>
      </c>
    </row>
    <row r="41" spans="1:36">
      <c r="A41" s="173" t="s">
        <v>342</v>
      </c>
      <c r="B41" s="25"/>
      <c r="C41" s="172"/>
      <c r="D41" s="172"/>
      <c r="E41" s="172"/>
      <c r="F41" s="187">
        <f>F40/F36</f>
        <v>1.0505262666590256E-3</v>
      </c>
      <c r="G41" s="172">
        <f>G40/G36</f>
        <v>4.4732651692926577E-3</v>
      </c>
      <c r="H41" s="172">
        <f>H40/H36</f>
        <v>3.86994832165848E-3</v>
      </c>
      <c r="I41" s="172">
        <f>I40/I36</f>
        <v>4.8124562247233073E-3</v>
      </c>
      <c r="J41" s="172">
        <f>J40/J36</f>
        <v>4.0574974290739658E-3</v>
      </c>
      <c r="K41" s="323">
        <f t="shared" ref="K41:AE41" si="78">(K40-F40)*10000</f>
        <v>-114.06049310129841</v>
      </c>
      <c r="L41" s="323">
        <f t="shared" si="78"/>
        <v>172.44865426226553</v>
      </c>
      <c r="M41" s="323">
        <f t="shared" si="78"/>
        <v>-153.47869924410119</v>
      </c>
      <c r="N41" s="323">
        <f t="shared" si="78"/>
        <v>-130.95756276889136</v>
      </c>
      <c r="O41" s="323">
        <f t="shared" si="78"/>
        <v>-157.26496766613141</v>
      </c>
      <c r="P41" s="323">
        <f t="shared" si="78"/>
        <v>-70.503507467079004</v>
      </c>
      <c r="Q41" s="323">
        <f t="shared" si="78"/>
        <v>-175.1369051075946</v>
      </c>
      <c r="R41" s="323">
        <f t="shared" si="78"/>
        <v>-375.18347204053225</v>
      </c>
      <c r="S41" s="323">
        <f t="shared" si="78"/>
        <v>-587.65423330289889</v>
      </c>
      <c r="T41" s="323">
        <f t="shared" si="78"/>
        <v>-412.27586010006365</v>
      </c>
      <c r="U41" s="323">
        <f t="shared" si="78"/>
        <v>-471.10107463513242</v>
      </c>
      <c r="V41" s="323">
        <f t="shared" si="78"/>
        <v>-360.02238005169107</v>
      </c>
      <c r="W41" s="323">
        <f t="shared" si="78"/>
        <v>-218.15497778649939</v>
      </c>
      <c r="X41" s="323">
        <f t="shared" si="78"/>
        <v>-595.04105203679489</v>
      </c>
      <c r="Y41" s="323">
        <f t="shared" si="78"/>
        <v>-417.76577149213568</v>
      </c>
      <c r="Z41" s="323">
        <f t="shared" si="78"/>
        <v>-307.57239775255294</v>
      </c>
      <c r="AA41" s="323">
        <f t="shared" si="78"/>
        <v>-675.75483036711353</v>
      </c>
      <c r="AB41" s="323">
        <f t="shared" si="78"/>
        <v>-220.34630418668709</v>
      </c>
      <c r="AC41" s="323">
        <f t="shared" si="78"/>
        <v>10.356046697903022</v>
      </c>
      <c r="AD41" s="323">
        <f t="shared" si="78"/>
        <v>-24.630541871919487</v>
      </c>
      <c r="AE41" s="323">
        <f t="shared" si="78"/>
        <v>-232.47927547712155</v>
      </c>
      <c r="AF41" s="323">
        <f>(AF40-AE40)*10000</f>
        <v>54.491702333608892</v>
      </c>
      <c r="AG41" s="323">
        <f>(AG40-AF40)*10000</f>
        <v>50.000000000000043</v>
      </c>
      <c r="AH41" s="323">
        <f>(AH40-AG40)*10000</f>
        <v>50.000000000000043</v>
      </c>
      <c r="AI41" s="323">
        <f>(AI40-AH40)*10000</f>
        <v>50.000000000000043</v>
      </c>
      <c r="AJ41" s="323">
        <f>(AJ40-AI40)*10000</f>
        <v>50.000000000000043</v>
      </c>
    </row>
    <row r="42" spans="1:36">
      <c r="A42" s="7" t="s">
        <v>27</v>
      </c>
      <c r="B42" s="25"/>
      <c r="C42" s="26"/>
      <c r="D42" s="25"/>
      <c r="E42" s="25"/>
      <c r="F42" s="133"/>
      <c r="G42" s="26">
        <f t="shared" ref="G42:AC42" si="79">(G35-B35)/B35</f>
        <v>-2.802215705441501E-2</v>
      </c>
      <c r="H42" s="26">
        <f t="shared" si="79"/>
        <v>2.4953789279112647E-2</v>
      </c>
      <c r="I42" s="26">
        <f t="shared" si="79"/>
        <v>2.3353876094712903E-2</v>
      </c>
      <c r="J42" s="26">
        <f t="shared" si="79"/>
        <v>7.6097560975610046E-2</v>
      </c>
      <c r="K42" s="187">
        <f t="shared" si="79"/>
        <v>2.4132125390844333E-2</v>
      </c>
      <c r="L42" s="26">
        <f t="shared" si="79"/>
        <v>0.15051961112973508</v>
      </c>
      <c r="M42" s="26">
        <f t="shared" si="79"/>
        <v>9.8887886985272122E-2</v>
      </c>
      <c r="N42" s="26">
        <f t="shared" si="79"/>
        <v>0.224405705229794</v>
      </c>
      <c r="O42" s="26">
        <f t="shared" si="79"/>
        <v>0.17074644907827133</v>
      </c>
      <c r="P42" s="145">
        <f t="shared" si="79"/>
        <v>0.16056051354313441</v>
      </c>
      <c r="Q42" s="26">
        <f t="shared" si="79"/>
        <v>0.19289044289044285</v>
      </c>
      <c r="R42" s="26">
        <f t="shared" si="79"/>
        <v>0.10995623632385117</v>
      </c>
      <c r="S42" s="26">
        <f t="shared" si="79"/>
        <v>3.8829924928811804E-3</v>
      </c>
      <c r="T42" s="26">
        <f t="shared" si="79"/>
        <v>0.12028910686628781</v>
      </c>
      <c r="U42" s="187">
        <f t="shared" si="79"/>
        <v>0.20519392917369311</v>
      </c>
      <c r="V42" s="26">
        <f t="shared" si="79"/>
        <v>5.7401074743527118E-2</v>
      </c>
      <c r="W42" s="26">
        <f t="shared" si="79"/>
        <v>3.8442582552981677E-2</v>
      </c>
      <c r="X42" s="26">
        <f t="shared" si="79"/>
        <v>2.4755028365136579E-2</v>
      </c>
      <c r="Y42" s="26">
        <f t="shared" si="79"/>
        <v>-6.4516129032257535E-2</v>
      </c>
      <c r="Z42" s="187">
        <f t="shared" si="79"/>
        <v>-7.2200145519673145E-2</v>
      </c>
      <c r="AA42" s="26">
        <f t="shared" si="79"/>
        <v>-2.5872025872025847E-2</v>
      </c>
      <c r="AB42" s="26">
        <f t="shared" si="79"/>
        <v>5.6003796867584298E-2</v>
      </c>
      <c r="AC42" s="26">
        <f t="shared" si="79"/>
        <v>7.1967790639154566E-2</v>
      </c>
      <c r="AD42" s="210">
        <v>0.04</v>
      </c>
      <c r="AE42" s="187">
        <f>(AE35-Z35)/Z35</f>
        <v>3.4529770163479662E-2</v>
      </c>
      <c r="AF42" s="212">
        <v>0.05</v>
      </c>
      <c r="AG42" s="213">
        <v>7.0000000000000007E-2</v>
      </c>
      <c r="AH42" s="213">
        <v>7.0000000000000007E-2</v>
      </c>
      <c r="AI42" s="213">
        <v>0.06</v>
      </c>
      <c r="AJ42" s="213">
        <v>0.05</v>
      </c>
    </row>
    <row r="43" spans="1:36">
      <c r="A43" s="7" t="s">
        <v>32</v>
      </c>
      <c r="B43" s="25">
        <f t="shared" ref="B43:AJ43" si="80">B35/B$88</f>
        <v>0.35451080050825917</v>
      </c>
      <c r="C43" s="25">
        <f t="shared" si="80"/>
        <v>0.37016763599042085</v>
      </c>
      <c r="D43" s="25">
        <f t="shared" si="80"/>
        <v>0.36957564133301368</v>
      </c>
      <c r="E43" s="25">
        <f t="shared" si="80"/>
        <v>0.36813121034358909</v>
      </c>
      <c r="F43" s="187">
        <f t="shared" si="80"/>
        <v>0.36555200609595256</v>
      </c>
      <c r="G43" s="25">
        <f t="shared" si="80"/>
        <v>0.3525587991963125</v>
      </c>
      <c r="H43" s="25">
        <f t="shared" si="80"/>
        <v>0.3780681818181818</v>
      </c>
      <c r="I43" s="25">
        <f t="shared" si="80"/>
        <v>0.36028320200982067</v>
      </c>
      <c r="J43" s="25">
        <f t="shared" si="80"/>
        <v>0.36531243100022087</v>
      </c>
      <c r="K43" s="187">
        <f t="shared" si="80"/>
        <v>0.36418063633253506</v>
      </c>
      <c r="L43" s="25">
        <f t="shared" si="80"/>
        <v>0.35828374569370497</v>
      </c>
      <c r="M43" s="25">
        <f t="shared" si="80"/>
        <v>0.37199837199837205</v>
      </c>
      <c r="N43" s="25">
        <f t="shared" si="80"/>
        <v>0.36160254610128245</v>
      </c>
      <c r="O43" s="25">
        <f t="shared" si="80"/>
        <v>0.34635672776039333</v>
      </c>
      <c r="P43" s="187">
        <f t="shared" si="80"/>
        <v>0.35917625681405208</v>
      </c>
      <c r="Q43" s="25">
        <f t="shared" si="80"/>
        <v>0.33751030502885404</v>
      </c>
      <c r="R43" s="25">
        <f t="shared" si="80"/>
        <v>0.3286362163913184</v>
      </c>
      <c r="S43" s="25">
        <f t="shared" si="80"/>
        <v>0.31711505437893528</v>
      </c>
      <c r="T43" s="25">
        <f t="shared" si="80"/>
        <v>0.34631343759974464</v>
      </c>
      <c r="U43" s="187">
        <f t="shared" si="80"/>
        <v>0.36286277138040979</v>
      </c>
      <c r="V43" s="25">
        <f t="shared" si="80"/>
        <v>0.31756161971830982</v>
      </c>
      <c r="W43" s="25">
        <f t="shared" si="80"/>
        <v>0.32004253056884641</v>
      </c>
      <c r="X43" s="25">
        <f t="shared" si="80"/>
        <v>0.31937635618419996</v>
      </c>
      <c r="Y43" s="25">
        <f t="shared" si="80"/>
        <v>0.33889816360601016</v>
      </c>
      <c r="Z43" s="187">
        <f t="shared" si="80"/>
        <v>0.32363047128187106</v>
      </c>
      <c r="AA43" s="25">
        <f t="shared" si="80"/>
        <v>0.32388632872503842</v>
      </c>
      <c r="AB43" s="25">
        <f t="shared" si="80"/>
        <v>0.33773527625986643</v>
      </c>
      <c r="AC43" s="25">
        <f t="shared" si="80"/>
        <v>0.32294746418012282</v>
      </c>
      <c r="AD43" s="172">
        <f t="shared" si="80"/>
        <v>0.32191661761880525</v>
      </c>
      <c r="AE43" s="187">
        <f>AE35/AE$88</f>
        <v>0.32663383580199701</v>
      </c>
      <c r="AF43" s="187">
        <f t="shared" si="80"/>
        <v>0.31160538265559151</v>
      </c>
      <c r="AG43" s="187">
        <f t="shared" si="80"/>
        <v>0.30183143778142463</v>
      </c>
      <c r="AH43" s="187">
        <f t="shared" si="80"/>
        <v>0.29210326458995062</v>
      </c>
      <c r="AI43" s="187">
        <f t="shared" si="80"/>
        <v>0.28306288303025429</v>
      </c>
      <c r="AJ43" s="187">
        <f t="shared" si="80"/>
        <v>0.27479507676157955</v>
      </c>
    </row>
    <row r="44" spans="1:36">
      <c r="C44" s="8"/>
      <c r="F44" s="132"/>
      <c r="G44" s="8"/>
      <c r="H44" s="9"/>
      <c r="I44" s="9"/>
      <c r="K44" s="132"/>
      <c r="P44" s="132"/>
      <c r="U44" s="132"/>
      <c r="Z44" s="132"/>
      <c r="AE44" s="132"/>
      <c r="AF44" s="132"/>
      <c r="AG44" s="132"/>
      <c r="AH44" s="132"/>
      <c r="AI44" s="132"/>
      <c r="AJ44" s="132"/>
    </row>
    <row r="45" spans="1:36" hidden="1" outlineLevel="1">
      <c r="A45" s="6" t="s">
        <v>38</v>
      </c>
      <c r="B45" s="1">
        <v>82.4</v>
      </c>
      <c r="C45" s="8">
        <v>86.1</v>
      </c>
      <c r="D45" s="1">
        <v>80.5</v>
      </c>
      <c r="E45" s="1">
        <v>76.600000000000023</v>
      </c>
      <c r="F45" s="132">
        <v>325.60000000000002</v>
      </c>
      <c r="G45" s="8">
        <v>73.099999999999994</v>
      </c>
      <c r="H45" s="9">
        <v>75.900000000000006</v>
      </c>
      <c r="I45" s="9">
        <v>77.400000000000006</v>
      </c>
      <c r="J45" s="1">
        <v>73.700000000000017</v>
      </c>
      <c r="K45" s="132">
        <v>300.10000000000002</v>
      </c>
      <c r="L45" s="1">
        <v>69.7</v>
      </c>
      <c r="M45" s="1">
        <v>65.2</v>
      </c>
      <c r="N45" s="1">
        <v>80.2</v>
      </c>
      <c r="O45" s="1">
        <v>81.399999999999977</v>
      </c>
      <c r="P45" s="132">
        <f t="shared" si="31"/>
        <v>296.5</v>
      </c>
      <c r="Q45" s="1">
        <v>86.9</v>
      </c>
      <c r="R45" s="1">
        <v>91.4</v>
      </c>
      <c r="S45" s="1">
        <v>88.7</v>
      </c>
      <c r="T45" s="1">
        <v>89</v>
      </c>
      <c r="U45" s="132">
        <v>356</v>
      </c>
      <c r="V45" s="1">
        <v>86.5</v>
      </c>
      <c r="W45" s="1">
        <v>90.1</v>
      </c>
      <c r="X45" s="1">
        <v>87.1</v>
      </c>
      <c r="Y45" s="1">
        <v>84.699999999999989</v>
      </c>
      <c r="Z45" s="132">
        <v>348.4</v>
      </c>
      <c r="AA45" s="1">
        <v>89.9</v>
      </c>
      <c r="AB45" s="1">
        <v>87.7</v>
      </c>
      <c r="AC45" s="1">
        <v>85.5</v>
      </c>
      <c r="AE45" s="132"/>
      <c r="AF45" s="132"/>
      <c r="AG45" s="132"/>
      <c r="AH45" s="132"/>
      <c r="AI45" s="132"/>
      <c r="AJ45" s="132"/>
    </row>
    <row r="46" spans="1:36" hidden="1" outlineLevel="1">
      <c r="A46" s="7" t="s">
        <v>27</v>
      </c>
      <c r="C46" s="8"/>
      <c r="F46" s="132"/>
      <c r="G46" s="8"/>
      <c r="H46" s="9"/>
      <c r="I46" s="9"/>
      <c r="K46" s="132"/>
      <c r="P46" s="132"/>
      <c r="U46" s="132"/>
      <c r="Z46" s="132"/>
      <c r="AE46" s="132"/>
      <c r="AF46" s="132"/>
      <c r="AG46" s="132"/>
      <c r="AH46" s="132"/>
      <c r="AI46" s="132"/>
      <c r="AJ46" s="132"/>
    </row>
    <row r="47" spans="1:36" hidden="1" outlineLevel="1">
      <c r="A47" s="7" t="s">
        <v>39</v>
      </c>
      <c r="C47" s="8"/>
      <c r="F47" s="132"/>
      <c r="G47" s="8"/>
      <c r="H47" s="9"/>
      <c r="I47" s="9"/>
      <c r="K47" s="132"/>
      <c r="P47" s="132"/>
      <c r="U47" s="132"/>
      <c r="Z47" s="132"/>
      <c r="AE47" s="132"/>
      <c r="AF47" s="132"/>
      <c r="AG47" s="132"/>
      <c r="AH47" s="132"/>
      <c r="AI47" s="132"/>
      <c r="AJ47" s="132"/>
    </row>
    <row r="48" spans="1:36" hidden="1" outlineLevel="1">
      <c r="C48" s="8"/>
      <c r="F48" s="132"/>
      <c r="G48" s="8"/>
      <c r="H48" s="9"/>
      <c r="I48" s="9"/>
      <c r="K48" s="132"/>
      <c r="P48" s="132"/>
      <c r="U48" s="132"/>
      <c r="Z48" s="132"/>
      <c r="AE48" s="132"/>
      <c r="AF48" s="132"/>
      <c r="AG48" s="132"/>
      <c r="AH48" s="132"/>
      <c r="AI48" s="132"/>
      <c r="AJ48" s="132"/>
    </row>
    <row r="49" spans="1:36" hidden="1" outlineLevel="1">
      <c r="A49" s="6" t="s">
        <v>40</v>
      </c>
      <c r="B49" s="1">
        <v>70.599999999999994</v>
      </c>
      <c r="C49" s="8">
        <v>72.3</v>
      </c>
      <c r="D49" s="1">
        <v>68.5</v>
      </c>
      <c r="E49" s="1">
        <v>75.900000000000034</v>
      </c>
      <c r="F49" s="132">
        <v>287.3</v>
      </c>
      <c r="G49" s="8">
        <v>68.5</v>
      </c>
      <c r="H49" s="9">
        <v>66</v>
      </c>
      <c r="I49" s="9">
        <v>64.8</v>
      </c>
      <c r="J49" s="1">
        <v>76.300000000000011</v>
      </c>
      <c r="K49" s="132">
        <v>275.60000000000002</v>
      </c>
      <c r="L49" s="1">
        <v>66.400000000000006</v>
      </c>
      <c r="M49" s="1">
        <v>48</v>
      </c>
      <c r="N49" s="1">
        <v>58.7</v>
      </c>
      <c r="O49" s="1">
        <v>82.599999999999966</v>
      </c>
      <c r="P49" s="132">
        <f t="shared" si="31"/>
        <v>255.7</v>
      </c>
      <c r="Q49" s="1">
        <v>68.7</v>
      </c>
      <c r="R49" s="1">
        <v>68.400000000000006</v>
      </c>
      <c r="S49" s="1">
        <v>67.7</v>
      </c>
      <c r="T49" s="1">
        <v>115.09999999999997</v>
      </c>
      <c r="U49" s="132">
        <v>319.89999999999998</v>
      </c>
      <c r="V49" s="1">
        <v>85.8</v>
      </c>
      <c r="W49" s="1">
        <v>79.8</v>
      </c>
      <c r="X49" s="1">
        <v>80.7</v>
      </c>
      <c r="Y49" s="1">
        <v>81.5</v>
      </c>
      <c r="Z49" s="132">
        <v>327.8</v>
      </c>
      <c r="AA49" s="1">
        <v>75.7</v>
      </c>
      <c r="AB49" s="1">
        <v>78.7</v>
      </c>
      <c r="AC49" s="1">
        <v>85.2</v>
      </c>
      <c r="AE49" s="132"/>
      <c r="AF49" s="132"/>
      <c r="AG49" s="132"/>
      <c r="AH49" s="132"/>
      <c r="AI49" s="132"/>
      <c r="AJ49" s="132"/>
    </row>
    <row r="50" spans="1:36" hidden="1" outlineLevel="1">
      <c r="A50" s="7" t="s">
        <v>27</v>
      </c>
      <c r="C50" s="8"/>
      <c r="F50" s="132"/>
      <c r="G50" s="8"/>
      <c r="H50" s="9"/>
      <c r="I50" s="9"/>
      <c r="K50" s="132"/>
      <c r="P50" s="132"/>
      <c r="U50" s="132"/>
      <c r="Z50" s="132"/>
      <c r="AE50" s="132"/>
      <c r="AF50" s="132"/>
      <c r="AG50" s="132"/>
      <c r="AH50" s="132"/>
      <c r="AI50" s="132"/>
      <c r="AJ50" s="132"/>
    </row>
    <row r="51" spans="1:36" hidden="1" outlineLevel="1">
      <c r="A51" s="7" t="s">
        <v>39</v>
      </c>
      <c r="C51" s="8"/>
      <c r="F51" s="132"/>
      <c r="G51" s="8"/>
      <c r="H51" s="9"/>
      <c r="I51" s="9"/>
      <c r="K51" s="132"/>
      <c r="P51" s="132"/>
      <c r="U51" s="132"/>
      <c r="Z51" s="132"/>
      <c r="AE51" s="132"/>
      <c r="AF51" s="132"/>
      <c r="AG51" s="132"/>
      <c r="AH51" s="132"/>
      <c r="AI51" s="132"/>
      <c r="AJ51" s="132"/>
    </row>
    <row r="52" spans="1:36" hidden="1" outlineLevel="1">
      <c r="C52" s="8"/>
      <c r="F52" s="132"/>
      <c r="G52" s="8"/>
      <c r="H52" s="9"/>
      <c r="I52" s="9"/>
      <c r="K52" s="132"/>
      <c r="P52" s="132"/>
      <c r="U52" s="132"/>
      <c r="Z52" s="132"/>
      <c r="AE52" s="132"/>
      <c r="AF52" s="132"/>
      <c r="AG52" s="132"/>
      <c r="AH52" s="132"/>
      <c r="AI52" s="132"/>
      <c r="AJ52" s="132"/>
    </row>
    <row r="53" spans="1:36" hidden="1" outlineLevel="1">
      <c r="A53" s="6" t="s">
        <v>41</v>
      </c>
      <c r="B53" s="1">
        <v>56</v>
      </c>
      <c r="C53" s="8">
        <v>54.2</v>
      </c>
      <c r="D53" s="1">
        <v>48.7</v>
      </c>
      <c r="E53" s="1">
        <v>47.699999999999989</v>
      </c>
      <c r="F53" s="132">
        <v>206.6</v>
      </c>
      <c r="G53" s="8">
        <v>47.2</v>
      </c>
      <c r="H53" s="9">
        <v>47.6</v>
      </c>
      <c r="I53" s="9">
        <v>49.2</v>
      </c>
      <c r="J53" s="1">
        <v>46.5</v>
      </c>
      <c r="K53" s="132">
        <v>190.5</v>
      </c>
      <c r="L53" s="1">
        <v>43.2</v>
      </c>
      <c r="M53" s="1">
        <v>34.200000000000003</v>
      </c>
      <c r="N53" s="1">
        <v>40.4</v>
      </c>
      <c r="O53" s="1">
        <v>42.5</v>
      </c>
      <c r="P53" s="132">
        <f t="shared" si="31"/>
        <v>160.30000000000001</v>
      </c>
      <c r="Q53" s="1">
        <v>41.6</v>
      </c>
      <c r="R53" s="1">
        <v>44</v>
      </c>
      <c r="S53" s="1">
        <v>44.6</v>
      </c>
      <c r="T53" s="1">
        <v>45.700000000000017</v>
      </c>
      <c r="U53" s="132">
        <v>175.9</v>
      </c>
      <c r="V53" s="1">
        <v>47.4</v>
      </c>
      <c r="W53" s="1">
        <v>52.2</v>
      </c>
      <c r="X53" s="1">
        <v>54</v>
      </c>
      <c r="Y53" s="1">
        <v>53.200000000000017</v>
      </c>
      <c r="Z53" s="132">
        <v>206.8</v>
      </c>
      <c r="AA53" s="1">
        <v>55.3</v>
      </c>
      <c r="AB53" s="1">
        <v>56.9</v>
      </c>
      <c r="AC53" s="1">
        <v>80.099999999999994</v>
      </c>
      <c r="AE53" s="132"/>
      <c r="AF53" s="132"/>
      <c r="AG53" s="132"/>
      <c r="AH53" s="132"/>
      <c r="AI53" s="132"/>
      <c r="AJ53" s="132"/>
    </row>
    <row r="54" spans="1:36" hidden="1" outlineLevel="1">
      <c r="A54" s="7" t="s">
        <v>27</v>
      </c>
      <c r="C54" s="8"/>
      <c r="F54" s="132"/>
      <c r="G54" s="8"/>
      <c r="H54" s="9"/>
      <c r="I54" s="9"/>
      <c r="K54" s="132"/>
      <c r="P54" s="132"/>
      <c r="U54" s="132"/>
      <c r="Z54" s="132"/>
      <c r="AE54" s="132"/>
      <c r="AF54" s="132"/>
      <c r="AG54" s="132"/>
      <c r="AH54" s="132"/>
      <c r="AI54" s="132"/>
      <c r="AJ54" s="132"/>
    </row>
    <row r="55" spans="1:36" hidden="1" outlineLevel="1">
      <c r="A55" s="7" t="s">
        <v>39</v>
      </c>
      <c r="C55" s="8"/>
      <c r="F55" s="132"/>
      <c r="G55" s="8"/>
      <c r="H55" s="9"/>
      <c r="I55" s="9"/>
      <c r="K55" s="132"/>
      <c r="P55" s="132"/>
      <c r="U55" s="132"/>
      <c r="Z55" s="132"/>
      <c r="AE55" s="132"/>
      <c r="AF55" s="132"/>
      <c r="AG55" s="132"/>
      <c r="AH55" s="132"/>
      <c r="AI55" s="132"/>
      <c r="AJ55" s="132"/>
    </row>
    <row r="56" spans="1:36" hidden="1" outlineLevel="1">
      <c r="C56" s="8"/>
      <c r="F56" s="132"/>
      <c r="G56" s="8"/>
      <c r="H56" s="9"/>
      <c r="I56" s="9"/>
      <c r="K56" s="132"/>
      <c r="P56" s="132"/>
      <c r="U56" s="132"/>
      <c r="Z56" s="132"/>
      <c r="AE56" s="132"/>
      <c r="AF56" s="132"/>
      <c r="AG56" s="132"/>
      <c r="AH56" s="132"/>
      <c r="AI56" s="132"/>
      <c r="AJ56" s="132"/>
    </row>
    <row r="57" spans="1:36" hidden="1" outlineLevel="1">
      <c r="A57" s="6" t="s">
        <v>42</v>
      </c>
      <c r="B57" s="1">
        <v>35.5</v>
      </c>
      <c r="C57" s="8">
        <v>37.700000000000003</v>
      </c>
      <c r="D57" s="1">
        <v>37.299999999999997</v>
      </c>
      <c r="E57" s="1">
        <v>36.199999999999989</v>
      </c>
      <c r="F57" s="132">
        <v>146.69999999999999</v>
      </c>
      <c r="G57" s="8">
        <v>36.299999999999997</v>
      </c>
      <c r="H57" s="9">
        <v>39.5</v>
      </c>
      <c r="I57" s="9">
        <v>39.1</v>
      </c>
      <c r="J57" s="1">
        <v>39.5</v>
      </c>
      <c r="K57" s="132">
        <v>154.4</v>
      </c>
      <c r="L57" s="1">
        <v>36.700000000000003</v>
      </c>
      <c r="M57" s="1">
        <v>33.1</v>
      </c>
      <c r="N57" s="1">
        <v>38.700000000000003</v>
      </c>
      <c r="O57" s="1">
        <v>41.09999999999998</v>
      </c>
      <c r="P57" s="132">
        <f t="shared" si="31"/>
        <v>149.6</v>
      </c>
      <c r="Q57" s="1">
        <v>44.1</v>
      </c>
      <c r="R57" s="1">
        <v>47.1</v>
      </c>
      <c r="S57" s="1">
        <v>44.4</v>
      </c>
      <c r="T57" s="1">
        <v>114.4</v>
      </c>
      <c r="U57" s="132">
        <v>250</v>
      </c>
      <c r="V57" s="1">
        <v>61.6</v>
      </c>
      <c r="W57" s="1">
        <v>64</v>
      </c>
      <c r="X57" s="1">
        <v>66.2</v>
      </c>
      <c r="Y57" s="1">
        <v>64.300000000000011</v>
      </c>
      <c r="Z57" s="132">
        <v>256.10000000000002</v>
      </c>
      <c r="AA57" s="1">
        <v>63.1</v>
      </c>
      <c r="AB57" s="1">
        <v>66.5</v>
      </c>
      <c r="AC57" s="1">
        <v>65.099999999999994</v>
      </c>
      <c r="AE57" s="132"/>
      <c r="AF57" s="132"/>
      <c r="AG57" s="132"/>
      <c r="AH57" s="132"/>
      <c r="AI57" s="132"/>
      <c r="AJ57" s="132"/>
    </row>
    <row r="58" spans="1:36" hidden="1" outlineLevel="1">
      <c r="A58" s="7" t="s">
        <v>27</v>
      </c>
      <c r="C58" s="8"/>
      <c r="F58" s="132"/>
      <c r="G58" s="8"/>
      <c r="H58" s="9"/>
      <c r="I58" s="9"/>
      <c r="K58" s="132"/>
      <c r="P58" s="132"/>
      <c r="U58" s="132"/>
      <c r="Z58" s="132"/>
      <c r="AE58" s="132"/>
      <c r="AF58" s="132"/>
      <c r="AG58" s="132"/>
      <c r="AH58" s="132"/>
      <c r="AI58" s="132"/>
      <c r="AJ58" s="132"/>
    </row>
    <row r="59" spans="1:36" hidden="1" outlineLevel="1">
      <c r="A59" s="7" t="s">
        <v>39</v>
      </c>
      <c r="C59" s="8"/>
      <c r="F59" s="132"/>
      <c r="G59" s="8"/>
      <c r="H59" s="9"/>
      <c r="I59" s="9"/>
      <c r="K59" s="132"/>
      <c r="P59" s="132"/>
      <c r="U59" s="132"/>
      <c r="Z59" s="132"/>
      <c r="AE59" s="132"/>
      <c r="AF59" s="132"/>
      <c r="AG59" s="132"/>
      <c r="AH59" s="132"/>
      <c r="AI59" s="132"/>
      <c r="AJ59" s="132"/>
    </row>
    <row r="60" spans="1:36" hidden="1" outlineLevel="1">
      <c r="C60" s="8"/>
      <c r="F60" s="132"/>
      <c r="K60" s="132"/>
      <c r="P60" s="132"/>
      <c r="U60" s="132"/>
      <c r="Z60" s="132"/>
      <c r="AE60" s="132"/>
      <c r="AF60" s="132"/>
      <c r="AG60" s="132"/>
      <c r="AH60" s="132"/>
      <c r="AI60" s="132"/>
      <c r="AJ60" s="132"/>
    </row>
    <row r="61" spans="1:36" ht="15" collapsed="1">
      <c r="A61" s="126" t="s">
        <v>43</v>
      </c>
      <c r="B61" s="126">
        <v>244.5</v>
      </c>
      <c r="C61" s="155">
        <v>250.3</v>
      </c>
      <c r="D61" s="126">
        <v>235</v>
      </c>
      <c r="E61" s="126">
        <v>236.40000000000009</v>
      </c>
      <c r="F61" s="126">
        <f>SUM(B61:E61)</f>
        <v>966.2</v>
      </c>
      <c r="G61" s="157">
        <v>225.1</v>
      </c>
      <c r="H61" s="158">
        <v>229</v>
      </c>
      <c r="I61" s="158">
        <v>230.5</v>
      </c>
      <c r="J61" s="156">
        <v>236</v>
      </c>
      <c r="K61" s="126">
        <f>SUM(G61:J61)</f>
        <v>920.6</v>
      </c>
      <c r="L61" s="156">
        <v>216</v>
      </c>
      <c r="M61" s="156">
        <v>180.5</v>
      </c>
      <c r="N61" s="156">
        <v>218</v>
      </c>
      <c r="O61" s="156">
        <v>247.60000000000002</v>
      </c>
      <c r="P61" s="196">
        <f>SUM(L61:O61)</f>
        <v>862.1</v>
      </c>
      <c r="Q61" s="156">
        <v>241.3</v>
      </c>
      <c r="R61" s="156">
        <v>250.9</v>
      </c>
      <c r="S61" s="156">
        <v>245.4</v>
      </c>
      <c r="T61" s="156">
        <v>287.60000000000002</v>
      </c>
      <c r="U61" s="321">
        <v>1101.8</v>
      </c>
      <c r="V61" s="160">
        <v>281.3</v>
      </c>
      <c r="W61" s="160">
        <v>286.10000000000002</v>
      </c>
      <c r="X61" s="160">
        <v>288</v>
      </c>
      <c r="Y61" s="160">
        <v>283.69999999999982</v>
      </c>
      <c r="Z61" s="321">
        <v>1139.0999999999999</v>
      </c>
      <c r="AA61" s="126">
        <v>284</v>
      </c>
      <c r="AB61" s="126">
        <v>289.8</v>
      </c>
      <c r="AC61" s="126">
        <v>315.89999999999998</v>
      </c>
      <c r="AD61" s="126">
        <f>Y61*(1+AD68)</f>
        <v>340.43999999999977</v>
      </c>
      <c r="AE61" s="247">
        <f>SUM(AA61:AD61)</f>
        <v>1230.1399999999996</v>
      </c>
      <c r="AF61" s="247">
        <f>AE61*(1+AF68)</f>
        <v>1303.9483999999998</v>
      </c>
      <c r="AG61" s="247">
        <f>AF61*(1+AG68)</f>
        <v>1408.2642719999999</v>
      </c>
      <c r="AH61" s="247">
        <f>AG61*(1+AH68)</f>
        <v>1520.9254137600001</v>
      </c>
      <c r="AI61" s="247">
        <f>AH61*(1+AI68)</f>
        <v>1642.5994468608003</v>
      </c>
      <c r="AJ61" s="247">
        <f>AI61*(1+AJ68)</f>
        <v>1774.0074026096645</v>
      </c>
    </row>
    <row r="62" spans="1:36">
      <c r="A62" s="173" t="s">
        <v>339</v>
      </c>
      <c r="B62" s="1">
        <v>36.700000000000003</v>
      </c>
      <c r="C62" s="1">
        <v>37</v>
      </c>
      <c r="D62" s="1">
        <v>19.2</v>
      </c>
      <c r="E62" s="1">
        <v>15.6</v>
      </c>
      <c r="F62" s="186">
        <f>SUM(B62:E62)</f>
        <v>108.5</v>
      </c>
      <c r="G62" s="1">
        <v>11.2</v>
      </c>
      <c r="H62" s="1">
        <v>22.7</v>
      </c>
      <c r="I62" s="1">
        <v>26</v>
      </c>
      <c r="J62" s="1">
        <v>36.200000000000003</v>
      </c>
      <c r="K62" s="186">
        <f>SUM(G62:J62)</f>
        <v>96.1</v>
      </c>
      <c r="L62" s="1">
        <v>15.3</v>
      </c>
      <c r="M62" s="1">
        <v>-6.2</v>
      </c>
      <c r="N62" s="1">
        <v>25.4</v>
      </c>
      <c r="O62" s="1">
        <v>32.200000000000003</v>
      </c>
      <c r="P62" s="186">
        <f>SUM(L62:O62)</f>
        <v>66.7</v>
      </c>
      <c r="Q62" s="1">
        <v>27.8</v>
      </c>
      <c r="R62" s="1">
        <v>29.3</v>
      </c>
      <c r="S62" s="1">
        <v>27.9</v>
      </c>
      <c r="T62" s="1">
        <v>46.2</v>
      </c>
      <c r="U62" s="132">
        <v>141.9</v>
      </c>
      <c r="V62" s="1">
        <v>37</v>
      </c>
      <c r="W62" s="1">
        <v>32.4</v>
      </c>
      <c r="X62" s="1">
        <v>42.5</v>
      </c>
      <c r="Y62" s="1">
        <v>35.1</v>
      </c>
      <c r="Z62" s="132">
        <v>147</v>
      </c>
      <c r="AA62" s="1">
        <v>32.700000000000003</v>
      </c>
      <c r="AB62" s="1">
        <v>34.4</v>
      </c>
      <c r="AC62" s="1">
        <v>40.200000000000003</v>
      </c>
      <c r="AD62" s="166">
        <f>AD61*AC63</f>
        <v>43.322849002848983</v>
      </c>
      <c r="AE62" s="216">
        <f>SUM(AA62:AD62)</f>
        <v>150.62284900284897</v>
      </c>
      <c r="AF62" s="215">
        <f>AF63*AF61</f>
        <v>170.76948386805606</v>
      </c>
      <c r="AG62" s="216">
        <f>AG63*AG61</f>
        <v>191.01786552669702</v>
      </c>
      <c r="AH62" s="216">
        <f>AH63*AH61</f>
        <v>213.413063553965</v>
      </c>
      <c r="AI62" s="216">
        <f>AI63*AI61</f>
        <v>238.16897892622498</v>
      </c>
      <c r="AJ62" s="216">
        <f>AJ63*AJ61</f>
        <v>265.51999715130114</v>
      </c>
    </row>
    <row r="63" spans="1:36">
      <c r="A63" s="174" t="s">
        <v>340</v>
      </c>
      <c r="B63" s="25">
        <f t="shared" ref="B63:AE63" si="81">B62/B61</f>
        <v>0.15010224948875256</v>
      </c>
      <c r="C63" s="172">
        <f t="shared" si="81"/>
        <v>0.14782261286456252</v>
      </c>
      <c r="D63" s="25">
        <f t="shared" si="81"/>
        <v>8.1702127659574464E-2</v>
      </c>
      <c r="E63" s="25">
        <f t="shared" si="81"/>
        <v>6.5989847715736016E-2</v>
      </c>
      <c r="F63" s="187">
        <f t="shared" si="81"/>
        <v>0.11229559097495342</v>
      </c>
      <c r="G63" s="172">
        <f t="shared" si="81"/>
        <v>4.9755664149266993E-2</v>
      </c>
      <c r="H63" s="172">
        <f t="shared" si="81"/>
        <v>9.9126637554585145E-2</v>
      </c>
      <c r="I63" s="172">
        <f t="shared" si="81"/>
        <v>0.11279826464208242</v>
      </c>
      <c r="J63" s="172">
        <f t="shared" si="81"/>
        <v>0.1533898305084746</v>
      </c>
      <c r="K63" s="187">
        <f t="shared" si="81"/>
        <v>0.10438844232022593</v>
      </c>
      <c r="L63" s="172">
        <f t="shared" si="81"/>
        <v>7.0833333333333331E-2</v>
      </c>
      <c r="M63" s="172">
        <f t="shared" si="81"/>
        <v>-3.434903047091413E-2</v>
      </c>
      <c r="N63" s="172">
        <f t="shared" si="81"/>
        <v>0.1165137614678899</v>
      </c>
      <c r="O63" s="172">
        <f t="shared" si="81"/>
        <v>0.13004846526655897</v>
      </c>
      <c r="P63" s="187">
        <f t="shared" si="81"/>
        <v>7.7369214708270503E-2</v>
      </c>
      <c r="Q63" s="172">
        <f t="shared" si="81"/>
        <v>0.11520928305014505</v>
      </c>
      <c r="R63" s="172">
        <f t="shared" si="81"/>
        <v>0.11677959346353128</v>
      </c>
      <c r="S63" s="172">
        <f t="shared" si="81"/>
        <v>0.11369193154034229</v>
      </c>
      <c r="T63" s="172">
        <f t="shared" si="81"/>
        <v>0.16063977746870653</v>
      </c>
      <c r="U63" s="187">
        <f t="shared" si="81"/>
        <v>0.12878925394808496</v>
      </c>
      <c r="V63" s="172">
        <f t="shared" si="81"/>
        <v>0.13153217205830073</v>
      </c>
      <c r="W63" s="172">
        <f t="shared" si="81"/>
        <v>0.11324711639286961</v>
      </c>
      <c r="X63" s="172">
        <f t="shared" si="81"/>
        <v>0.14756944444444445</v>
      </c>
      <c r="Y63" s="172">
        <f t="shared" si="81"/>
        <v>0.12372224180472338</v>
      </c>
      <c r="Z63" s="187">
        <f t="shared" si="81"/>
        <v>0.12904924940742693</v>
      </c>
      <c r="AA63" s="172">
        <f t="shared" si="81"/>
        <v>0.11514084507042255</v>
      </c>
      <c r="AB63" s="172">
        <f t="shared" si="81"/>
        <v>0.11870255348516218</v>
      </c>
      <c r="AC63" s="172">
        <f t="shared" si="81"/>
        <v>0.12725546058879394</v>
      </c>
      <c r="AD63" s="172">
        <f t="shared" si="81"/>
        <v>0.12725546058879394</v>
      </c>
      <c r="AE63" s="187">
        <f t="shared" si="81"/>
        <v>0.12244366413810542</v>
      </c>
      <c r="AF63" s="187">
        <f>AF66*AE63/AE66</f>
        <v>0.13096337544342712</v>
      </c>
      <c r="AG63" s="187">
        <f>AG66*AF63/AF66</f>
        <v>0.13564063885212096</v>
      </c>
      <c r="AH63" s="187">
        <f>AH66*AG63/AG66</f>
        <v>0.14031790226081481</v>
      </c>
      <c r="AI63" s="187">
        <f>AI66*AH63/AH66</f>
        <v>0.14499516566950862</v>
      </c>
      <c r="AJ63" s="187">
        <f>AJ66*AI63/AI66</f>
        <v>0.14967242907820244</v>
      </c>
    </row>
    <row r="64" spans="1:36">
      <c r="A64" s="174" t="s">
        <v>342</v>
      </c>
      <c r="B64" s="25"/>
      <c r="C64" s="26"/>
      <c r="D64" s="25"/>
      <c r="E64" s="25"/>
      <c r="F64" s="187"/>
      <c r="G64" s="172" t="e">
        <f>G63/G59</f>
        <v>#DIV/0!</v>
      </c>
      <c r="H64" s="172" t="e">
        <f>H63/H59</f>
        <v>#DIV/0!</v>
      </c>
      <c r="I64" s="172" t="e">
        <f>I63/I59</f>
        <v>#DIV/0!</v>
      </c>
      <c r="J64" s="172" t="e">
        <f>J63/J59</f>
        <v>#DIV/0!</v>
      </c>
      <c r="K64" s="323">
        <f t="shared" ref="K64:AE64" si="82">(K63-F63)*10000</f>
        <v>-79.071486547274972</v>
      </c>
      <c r="L64" s="323">
        <f t="shared" si="82"/>
        <v>210.77669184066337</v>
      </c>
      <c r="M64" s="323">
        <f t="shared" si="82"/>
        <v>-1334.7566802549927</v>
      </c>
      <c r="N64" s="323">
        <f t="shared" si="82"/>
        <v>37.154968258074767</v>
      </c>
      <c r="O64" s="323">
        <f t="shared" si="82"/>
        <v>-233.41365241915628</v>
      </c>
      <c r="P64" s="323">
        <f t="shared" si="82"/>
        <v>-270.19227611955426</v>
      </c>
      <c r="Q64" s="323">
        <f t="shared" si="82"/>
        <v>443.75949716811721</v>
      </c>
      <c r="R64" s="323">
        <f t="shared" si="82"/>
        <v>1511.2862393444543</v>
      </c>
      <c r="S64" s="323">
        <f t="shared" si="82"/>
        <v>-28.21829927547606</v>
      </c>
      <c r="T64" s="323">
        <f t="shared" si="82"/>
        <v>305.9131220214756</v>
      </c>
      <c r="U64" s="323">
        <f t="shared" si="82"/>
        <v>514.20039239814457</v>
      </c>
      <c r="V64" s="323">
        <f t="shared" si="82"/>
        <v>163.22889008155678</v>
      </c>
      <c r="W64" s="323">
        <f t="shared" si="82"/>
        <v>-35.324770706616768</v>
      </c>
      <c r="X64" s="323">
        <f t="shared" si="82"/>
        <v>338.7751290410215</v>
      </c>
      <c r="Y64" s="323">
        <f t="shared" si="82"/>
        <v>-369.17535663983148</v>
      </c>
      <c r="Z64" s="323">
        <f t="shared" si="82"/>
        <v>2.5999545934196622</v>
      </c>
      <c r="AA64" s="323">
        <f t="shared" si="82"/>
        <v>-163.91326987878179</v>
      </c>
      <c r="AB64" s="323">
        <f t="shared" si="82"/>
        <v>54.554370922925699</v>
      </c>
      <c r="AC64" s="323">
        <f t="shared" si="82"/>
        <v>-203.13983855650503</v>
      </c>
      <c r="AD64" s="323">
        <f t="shared" si="82"/>
        <v>35.332187840705629</v>
      </c>
      <c r="AE64" s="323">
        <f t="shared" si="82"/>
        <v>-66.055852693215073</v>
      </c>
      <c r="AF64" s="323">
        <f>(AF63-AE63)*10000</f>
        <v>85.197113053216981</v>
      </c>
      <c r="AG64" s="323">
        <f>(AG63-AF63)*10000</f>
        <v>46.772634086938439</v>
      </c>
      <c r="AH64" s="323">
        <f>(AH63-AG63)*10000</f>
        <v>46.772634086938439</v>
      </c>
      <c r="AI64" s="323">
        <f>(AI63-AH63)*10000</f>
        <v>46.772634086938162</v>
      </c>
      <c r="AJ64" s="323">
        <f>(AJ63-AI63)*10000</f>
        <v>46.772634086938162</v>
      </c>
    </row>
    <row r="65" spans="1:36" s="165" customFormat="1">
      <c r="A65" s="174" t="s">
        <v>296</v>
      </c>
      <c r="B65" s="180">
        <v>71.8</v>
      </c>
      <c r="C65" s="184">
        <v>76.400000000000006</v>
      </c>
      <c r="D65" s="180">
        <v>69</v>
      </c>
      <c r="E65" s="180">
        <v>76.7</v>
      </c>
      <c r="F65" s="186">
        <f>SUM(B65:E65)</f>
        <v>293.89999999999998</v>
      </c>
      <c r="G65" s="184">
        <v>57</v>
      </c>
      <c r="H65" s="184">
        <v>65.599999999999994</v>
      </c>
      <c r="I65" s="184">
        <v>71.3</v>
      </c>
      <c r="J65" s="184">
        <v>85.8</v>
      </c>
      <c r="K65" s="186">
        <f>SUM(G65:J65)</f>
        <v>279.7</v>
      </c>
      <c r="L65" s="184">
        <v>60</v>
      </c>
      <c r="M65" s="184">
        <v>39.200000000000003</v>
      </c>
      <c r="N65" s="184">
        <v>70.400000000000006</v>
      </c>
      <c r="O65" s="184">
        <v>84.2</v>
      </c>
      <c r="P65" s="186">
        <v>254.7</v>
      </c>
      <c r="Q65" s="184">
        <v>68.099999999999994</v>
      </c>
      <c r="R65" s="184">
        <v>68.5</v>
      </c>
      <c r="S65" s="184">
        <v>65.599999999999994</v>
      </c>
      <c r="T65" s="184">
        <v>86</v>
      </c>
      <c r="U65" s="188">
        <v>304.3</v>
      </c>
      <c r="V65" s="184">
        <v>71.400000000000006</v>
      </c>
      <c r="W65" s="184">
        <v>70.599999999999994</v>
      </c>
      <c r="X65" s="184">
        <v>77.3</v>
      </c>
      <c r="Y65" s="184">
        <v>73.3</v>
      </c>
      <c r="Z65" s="188">
        <v>292.60000000000002</v>
      </c>
      <c r="AA65" s="184">
        <v>66.8</v>
      </c>
      <c r="AB65" s="184">
        <v>70.2</v>
      </c>
      <c r="AC65" s="184">
        <v>82.9</v>
      </c>
      <c r="AD65" s="180">
        <f>AD61*AD66</f>
        <v>102.13199999999993</v>
      </c>
      <c r="AE65" s="216">
        <f>SUM(AA65:AD65)</f>
        <v>322.03199999999993</v>
      </c>
      <c r="AF65" s="183">
        <f>AF66*AF61</f>
        <v>365.10555199999999</v>
      </c>
      <c r="AG65" s="183">
        <f>AG66*AG61</f>
        <v>408.39663888000001</v>
      </c>
      <c r="AH65" s="183">
        <f>AH66*AH61</f>
        <v>456.27762412800007</v>
      </c>
      <c r="AI65" s="183">
        <f>AI66*AI61</f>
        <v>509.20582852684817</v>
      </c>
      <c r="AJ65" s="183">
        <f>AJ66*AJ61</f>
        <v>567.6823688350928</v>
      </c>
    </row>
    <row r="66" spans="1:36">
      <c r="A66" s="174" t="s">
        <v>341</v>
      </c>
      <c r="B66" s="25">
        <f t="shared" ref="B66:AC66" si="83">B65/B61</f>
        <v>0.29366053169734152</v>
      </c>
      <c r="C66" s="172">
        <f t="shared" si="83"/>
        <v>0.30523371953655615</v>
      </c>
      <c r="D66" s="25">
        <f t="shared" si="83"/>
        <v>0.29361702127659572</v>
      </c>
      <c r="E66" s="25">
        <f t="shared" si="83"/>
        <v>0.32445008460236874</v>
      </c>
      <c r="F66" s="187">
        <f t="shared" si="83"/>
        <v>0.30418132891740834</v>
      </c>
      <c r="G66" s="172">
        <f t="shared" si="83"/>
        <v>0.25322079075966236</v>
      </c>
      <c r="H66" s="172">
        <f t="shared" si="83"/>
        <v>0.28646288209606985</v>
      </c>
      <c r="I66" s="172">
        <f t="shared" si="83"/>
        <v>0.30932754880694141</v>
      </c>
      <c r="J66" s="172">
        <f t="shared" si="83"/>
        <v>0.36355932203389829</v>
      </c>
      <c r="K66" s="187">
        <f t="shared" si="83"/>
        <v>0.30382359330871167</v>
      </c>
      <c r="L66" s="172">
        <f t="shared" si="83"/>
        <v>0.27777777777777779</v>
      </c>
      <c r="M66" s="172">
        <f t="shared" si="83"/>
        <v>0.21717451523545708</v>
      </c>
      <c r="N66" s="172">
        <f t="shared" si="83"/>
        <v>0.32293577981651378</v>
      </c>
      <c r="O66" s="172">
        <f t="shared" si="83"/>
        <v>0.34006462035541196</v>
      </c>
      <c r="P66" s="187">
        <f t="shared" si="83"/>
        <v>0.295441364110892</v>
      </c>
      <c r="Q66" s="172">
        <f t="shared" si="83"/>
        <v>0.28222130128470779</v>
      </c>
      <c r="R66" s="172">
        <f t="shared" si="83"/>
        <v>0.27301713830211238</v>
      </c>
      <c r="S66" s="172">
        <f t="shared" si="83"/>
        <v>0.26731866340668292</v>
      </c>
      <c r="T66" s="172">
        <f t="shared" si="83"/>
        <v>0.29902642559109871</v>
      </c>
      <c r="U66" s="187">
        <f t="shared" si="83"/>
        <v>0.2761844254855691</v>
      </c>
      <c r="V66" s="172">
        <f t="shared" si="83"/>
        <v>0.25382154283682901</v>
      </c>
      <c r="W66" s="172">
        <f t="shared" si="83"/>
        <v>0.24676686473261095</v>
      </c>
      <c r="X66" s="172">
        <f t="shared" si="83"/>
        <v>0.26840277777777777</v>
      </c>
      <c r="Y66" s="172">
        <f t="shared" si="83"/>
        <v>0.25837151921043372</v>
      </c>
      <c r="Z66" s="187">
        <f t="shared" si="83"/>
        <v>0.25686945834430697</v>
      </c>
      <c r="AA66" s="172">
        <f t="shared" si="83"/>
        <v>0.23521126760563379</v>
      </c>
      <c r="AB66" s="172">
        <f t="shared" si="83"/>
        <v>0.24223602484472051</v>
      </c>
      <c r="AC66" s="172">
        <f t="shared" si="83"/>
        <v>0.26242481798037359</v>
      </c>
      <c r="AD66" s="211">
        <v>0.3</v>
      </c>
      <c r="AE66" s="187">
        <f>AE65/AE61</f>
        <v>0.26178483749817094</v>
      </c>
      <c r="AF66" s="187">
        <v>0.28000000000000003</v>
      </c>
      <c r="AG66" s="187">
        <f>AF66+1%</f>
        <v>0.29000000000000004</v>
      </c>
      <c r="AH66" s="187">
        <f>AG66+1%</f>
        <v>0.30000000000000004</v>
      </c>
      <c r="AI66" s="187">
        <f>AH66+1%</f>
        <v>0.31000000000000005</v>
      </c>
      <c r="AJ66" s="187">
        <f>AI66+1%</f>
        <v>0.32000000000000006</v>
      </c>
    </row>
    <row r="67" spans="1:36">
      <c r="A67" s="174" t="s">
        <v>342</v>
      </c>
      <c r="B67" s="25"/>
      <c r="C67" s="26"/>
      <c r="D67" s="25"/>
      <c r="E67" s="25"/>
      <c r="F67" s="187">
        <f>F66/F62</f>
        <v>2.8035145522341781E-3</v>
      </c>
      <c r="G67" s="172">
        <f>G66/G62</f>
        <v>2.2608999174969856E-2</v>
      </c>
      <c r="H67" s="172">
        <f>H66/H62</f>
        <v>1.2619510224496469E-2</v>
      </c>
      <c r="I67" s="172">
        <f>I66/I62</f>
        <v>1.1897213415651593E-2</v>
      </c>
      <c r="J67" s="172">
        <f>J66/J62</f>
        <v>1.0043075194306582E-2</v>
      </c>
      <c r="K67" s="323">
        <f t="shared" ref="K67:AE67" si="84">(K66-F66)*10000</f>
        <v>-3.5773560869667431</v>
      </c>
      <c r="L67" s="323">
        <f t="shared" si="84"/>
        <v>245.56987018115427</v>
      </c>
      <c r="M67" s="323">
        <f t="shared" si="84"/>
        <v>-692.88366860612769</v>
      </c>
      <c r="N67" s="323">
        <f t="shared" si="84"/>
        <v>136.0823100957237</v>
      </c>
      <c r="O67" s="323">
        <f t="shared" si="84"/>
        <v>-234.94701678486331</v>
      </c>
      <c r="P67" s="323">
        <f t="shared" si="84"/>
        <v>-83.822291978196688</v>
      </c>
      <c r="Q67" s="323">
        <f t="shared" si="84"/>
        <v>44.435235069300028</v>
      </c>
      <c r="R67" s="323">
        <f t="shared" si="84"/>
        <v>558.42623066655301</v>
      </c>
      <c r="S67" s="323">
        <f t="shared" si="84"/>
        <v>-556.17116409830862</v>
      </c>
      <c r="T67" s="323">
        <f t="shared" si="84"/>
        <v>-410.38194764313249</v>
      </c>
      <c r="U67" s="323">
        <f t="shared" si="84"/>
        <v>-192.56938625322906</v>
      </c>
      <c r="V67" s="323">
        <f t="shared" si="84"/>
        <v>-283.99758447878787</v>
      </c>
      <c r="W67" s="323">
        <f t="shared" si="84"/>
        <v>-262.50273569501439</v>
      </c>
      <c r="X67" s="323">
        <f t="shared" si="84"/>
        <v>10.841143710948465</v>
      </c>
      <c r="Y67" s="323">
        <f t="shared" si="84"/>
        <v>-406.54906380664988</v>
      </c>
      <c r="Z67" s="323">
        <f t="shared" si="84"/>
        <v>-193.1496714126213</v>
      </c>
      <c r="AA67" s="323">
        <f t="shared" si="84"/>
        <v>-186.10275231195212</v>
      </c>
      <c r="AB67" s="323">
        <f t="shared" si="84"/>
        <v>-45.308398878904363</v>
      </c>
      <c r="AC67" s="323">
        <f t="shared" si="84"/>
        <v>-59.779597974041756</v>
      </c>
      <c r="AD67" s="323">
        <f t="shared" si="84"/>
        <v>416.28480789566271</v>
      </c>
      <c r="AE67" s="323">
        <f t="shared" si="84"/>
        <v>49.153791538639744</v>
      </c>
      <c r="AF67" s="323">
        <f>(AF66-AE66)*10000</f>
        <v>182.15162501829084</v>
      </c>
      <c r="AG67" s="323">
        <f>(AG66-AF66)*10000</f>
        <v>100.00000000000009</v>
      </c>
      <c r="AH67" s="323">
        <f>(AH66-AG66)*10000</f>
        <v>100.00000000000009</v>
      </c>
      <c r="AI67" s="323">
        <f>(AI66-AH66)*10000</f>
        <v>100.00000000000009</v>
      </c>
      <c r="AJ67" s="323">
        <f>(AJ66-AI66)*10000</f>
        <v>100.00000000000009</v>
      </c>
    </row>
    <row r="68" spans="1:36">
      <c r="A68" s="7" t="s">
        <v>27</v>
      </c>
      <c r="B68" s="25"/>
      <c r="C68" s="26"/>
      <c r="D68" s="25"/>
      <c r="E68" s="25"/>
      <c r="F68" s="133"/>
      <c r="G68" s="26">
        <f t="shared" ref="G68:AC68" si="85">(G61-B61)/B61</f>
        <v>-7.9345603271983658E-2</v>
      </c>
      <c r="H68" s="26">
        <f t="shared" si="85"/>
        <v>-8.5097882540950895E-2</v>
      </c>
      <c r="I68" s="26">
        <f t="shared" si="85"/>
        <v>-1.9148936170212766E-2</v>
      </c>
      <c r="J68" s="26">
        <f t="shared" si="85"/>
        <v>-1.6920473773269493E-3</v>
      </c>
      <c r="K68" s="187">
        <f t="shared" si="85"/>
        <v>-4.7195197681639434E-2</v>
      </c>
      <c r="L68" s="26">
        <f t="shared" si="85"/>
        <v>-4.0426477121279406E-2</v>
      </c>
      <c r="M68" s="26">
        <f t="shared" si="85"/>
        <v>-0.21179039301310043</v>
      </c>
      <c r="N68" s="26">
        <f t="shared" si="85"/>
        <v>-5.4229934924078092E-2</v>
      </c>
      <c r="O68" s="26">
        <f t="shared" si="85"/>
        <v>4.9152542372881455E-2</v>
      </c>
      <c r="P68" s="145">
        <f t="shared" si="85"/>
        <v>-6.3545513795350853E-2</v>
      </c>
      <c r="Q68" s="26">
        <f t="shared" si="85"/>
        <v>0.11712962962962968</v>
      </c>
      <c r="R68" s="26">
        <f t="shared" si="85"/>
        <v>0.39002770083102495</v>
      </c>
      <c r="S68" s="26">
        <f t="shared" si="85"/>
        <v>0.12568807339449545</v>
      </c>
      <c r="T68" s="26">
        <f t="shared" si="85"/>
        <v>0.16155088852988689</v>
      </c>
      <c r="U68" s="187">
        <f t="shared" si="85"/>
        <v>0.27804199048834233</v>
      </c>
      <c r="V68" s="26">
        <f t="shared" si="85"/>
        <v>0.16576875259013676</v>
      </c>
      <c r="W68" s="26">
        <f t="shared" si="85"/>
        <v>0.14029493822239944</v>
      </c>
      <c r="X68" s="26">
        <f t="shared" si="85"/>
        <v>0.17359413202933982</v>
      </c>
      <c r="Y68" s="26">
        <f t="shared" si="85"/>
        <v>-1.3560500695411003E-2</v>
      </c>
      <c r="Z68" s="187">
        <f t="shared" si="85"/>
        <v>3.3853693955345758E-2</v>
      </c>
      <c r="AA68" s="26">
        <f t="shared" si="85"/>
        <v>9.5982936366867701E-3</v>
      </c>
      <c r="AB68" s="26">
        <f t="shared" si="85"/>
        <v>1.2932541069556059E-2</v>
      </c>
      <c r="AC68" s="26">
        <f t="shared" si="85"/>
        <v>9.687499999999992E-2</v>
      </c>
      <c r="AD68" s="212">
        <v>0.2</v>
      </c>
      <c r="AE68" s="187">
        <f>(AE61-Z61)/Z61</f>
        <v>7.9922746027565397E-2</v>
      </c>
      <c r="AF68" s="212">
        <v>0.06</v>
      </c>
      <c r="AG68" s="212">
        <v>0.08</v>
      </c>
      <c r="AH68" s="212">
        <v>0.08</v>
      </c>
      <c r="AI68" s="212">
        <v>0.08</v>
      </c>
      <c r="AJ68" s="212">
        <v>0.08</v>
      </c>
    </row>
    <row r="69" spans="1:36">
      <c r="A69" s="7" t="s">
        <v>32</v>
      </c>
      <c r="B69" s="25">
        <f t="shared" ref="B69:AJ69" si="86">B61/B$88</f>
        <v>0.28243040314196605</v>
      </c>
      <c r="C69" s="25">
        <f t="shared" si="86"/>
        <v>0.28543733607024746</v>
      </c>
      <c r="D69" s="25">
        <f t="shared" si="86"/>
        <v>0.28170702469431791</v>
      </c>
      <c r="E69" s="25">
        <f t="shared" si="86"/>
        <v>0.28301209146414469</v>
      </c>
      <c r="F69" s="187">
        <f t="shared" si="86"/>
        <v>0.28316872307376689</v>
      </c>
      <c r="G69" s="25">
        <f t="shared" si="86"/>
        <v>0.26604420281290625</v>
      </c>
      <c r="H69" s="25">
        <f t="shared" si="86"/>
        <v>0.26022727272727275</v>
      </c>
      <c r="I69" s="25">
        <f t="shared" si="86"/>
        <v>0.26321799703094667</v>
      </c>
      <c r="J69" s="25">
        <f t="shared" si="86"/>
        <v>0.26054316626186796</v>
      </c>
      <c r="K69" s="187">
        <f t="shared" si="86"/>
        <v>0.26245866119283839</v>
      </c>
      <c r="L69" s="25">
        <f t="shared" si="86"/>
        <v>0.22549326652051363</v>
      </c>
      <c r="M69" s="25">
        <f t="shared" si="86"/>
        <v>0.18365893365893365</v>
      </c>
      <c r="N69" s="25">
        <f t="shared" si="86"/>
        <v>0.20406252925208276</v>
      </c>
      <c r="O69" s="25">
        <f t="shared" si="86"/>
        <v>0.22136790344210991</v>
      </c>
      <c r="P69" s="187">
        <f t="shared" si="86"/>
        <v>0.20886735311932164</v>
      </c>
      <c r="Q69" s="25">
        <f t="shared" si="86"/>
        <v>0.19892827699917562</v>
      </c>
      <c r="R69" s="25">
        <f t="shared" si="86"/>
        <v>0.2031908001295756</v>
      </c>
      <c r="S69" s="25">
        <f t="shared" si="86"/>
        <v>0.20067053724752637</v>
      </c>
      <c r="T69" s="25">
        <f t="shared" si="86"/>
        <v>0.22949249920204279</v>
      </c>
      <c r="U69" s="187">
        <f t="shared" si="86"/>
        <v>0.22376571416966223</v>
      </c>
      <c r="V69" s="25">
        <f t="shared" si="86"/>
        <v>0.20635269953051644</v>
      </c>
      <c r="W69" s="25">
        <f t="shared" si="86"/>
        <v>0.21728563833826997</v>
      </c>
      <c r="X69" s="25">
        <f t="shared" si="86"/>
        <v>0.23145543679177047</v>
      </c>
      <c r="Y69" s="25">
        <f t="shared" si="86"/>
        <v>0.23681135225375607</v>
      </c>
      <c r="Z69" s="187">
        <f t="shared" si="86"/>
        <v>0.22238491273281008</v>
      </c>
      <c r="AA69" s="25">
        <f t="shared" si="86"/>
        <v>0.21812596006144394</v>
      </c>
      <c r="AB69" s="25">
        <f t="shared" si="86"/>
        <v>0.21994535519125685</v>
      </c>
      <c r="AC69" s="25">
        <f t="shared" si="86"/>
        <v>0.23948146463497838</v>
      </c>
      <c r="AD69" s="172">
        <f t="shared" si="86"/>
        <v>0.25955213457310039</v>
      </c>
      <c r="AE69" s="187">
        <f t="shared" si="86"/>
        <v>0.23429702891848603</v>
      </c>
      <c r="AF69" s="187">
        <f t="shared" si="86"/>
        <v>0.22564573418097988</v>
      </c>
      <c r="AG69" s="187">
        <f t="shared" si="86"/>
        <v>0.22061072754634425</v>
      </c>
      <c r="AH69" s="187">
        <f t="shared" si="86"/>
        <v>0.21549566737380185</v>
      </c>
      <c r="AI69" s="187">
        <f t="shared" si="86"/>
        <v>0.21276635233396496</v>
      </c>
      <c r="AJ69" s="187">
        <f t="shared" si="86"/>
        <v>0.21245327316426188</v>
      </c>
    </row>
    <row r="70" spans="1:36">
      <c r="C70" s="8"/>
      <c r="F70" s="132"/>
      <c r="G70" s="8"/>
      <c r="H70" s="9"/>
      <c r="I70" s="9"/>
      <c r="K70" s="132"/>
      <c r="P70" s="132"/>
      <c r="U70" s="132"/>
      <c r="Z70" s="132"/>
      <c r="AE70" s="132"/>
      <c r="AF70" s="132"/>
      <c r="AG70" s="132"/>
      <c r="AH70" s="132"/>
      <c r="AI70" s="132"/>
      <c r="AJ70" s="132"/>
    </row>
    <row r="71" spans="1:36">
      <c r="A71" s="126" t="s">
        <v>44</v>
      </c>
      <c r="B71" s="126">
        <v>103.2</v>
      </c>
      <c r="C71" s="155">
        <v>94.4</v>
      </c>
      <c r="D71" s="126">
        <v>88.7</v>
      </c>
      <c r="E71" s="126">
        <v>85.5</v>
      </c>
      <c r="F71" s="126">
        <f>SUM(B71:E71)</f>
        <v>371.8</v>
      </c>
      <c r="G71" s="157">
        <v>94.2</v>
      </c>
      <c r="H71" s="158">
        <v>88.2</v>
      </c>
      <c r="I71" s="158">
        <v>89.1</v>
      </c>
      <c r="J71" s="156">
        <v>88.399999999999977</v>
      </c>
      <c r="K71" s="126">
        <v>359.9</v>
      </c>
      <c r="L71" s="156">
        <v>97.1</v>
      </c>
      <c r="M71" s="156">
        <v>83.8</v>
      </c>
      <c r="N71" s="156">
        <v>87.2</v>
      </c>
      <c r="O71" s="156">
        <v>76.900000000000034</v>
      </c>
      <c r="P71" s="196">
        <f>SUM(L71:O71)</f>
        <v>345</v>
      </c>
      <c r="Q71" s="126">
        <v>81.400000000000006</v>
      </c>
      <c r="R71" s="126">
        <v>82.4</v>
      </c>
      <c r="S71" s="126">
        <v>81.7</v>
      </c>
      <c r="T71" s="126"/>
      <c r="U71" s="126"/>
      <c r="V71" s="126"/>
      <c r="W71" s="126"/>
      <c r="X71" s="126"/>
      <c r="Y71" s="126"/>
      <c r="Z71" s="126"/>
      <c r="AA71" s="126"/>
      <c r="AB71" s="126"/>
      <c r="AC71" s="126"/>
      <c r="AD71" s="126"/>
      <c r="AE71" s="126"/>
      <c r="AF71" s="126"/>
      <c r="AG71" s="126"/>
      <c r="AH71" s="126"/>
      <c r="AI71" s="126"/>
      <c r="AJ71" s="126"/>
    </row>
    <row r="72" spans="1:36" s="165" customFormat="1">
      <c r="A72" s="174" t="s">
        <v>339</v>
      </c>
      <c r="B72" s="180">
        <v>30.1</v>
      </c>
      <c r="C72" s="184">
        <v>19</v>
      </c>
      <c r="D72" s="180">
        <v>12.2</v>
      </c>
      <c r="E72" s="180">
        <v>7.3</v>
      </c>
      <c r="F72" s="186">
        <f>SUM(B72:E72)</f>
        <v>68.599999999999994</v>
      </c>
      <c r="G72" s="184">
        <v>11.4</v>
      </c>
      <c r="H72" s="184">
        <v>12.8</v>
      </c>
      <c r="I72" s="184">
        <v>11.9</v>
      </c>
      <c r="J72" s="184">
        <v>12.2</v>
      </c>
      <c r="K72" s="186">
        <f>SUM(G72:J72)</f>
        <v>48.3</v>
      </c>
      <c r="L72" s="184">
        <v>13.1</v>
      </c>
      <c r="M72" s="184">
        <v>7.8</v>
      </c>
      <c r="N72" s="184">
        <v>12.5</v>
      </c>
      <c r="O72" s="184">
        <v>3.6</v>
      </c>
      <c r="P72" s="186">
        <f>SUM(L72:O72)</f>
        <v>37</v>
      </c>
      <c r="Q72" s="184">
        <v>14</v>
      </c>
      <c r="R72" s="184">
        <v>11.9</v>
      </c>
      <c r="S72" s="184">
        <v>11.8</v>
      </c>
      <c r="T72" s="184"/>
      <c r="U72" s="188"/>
      <c r="V72" s="184"/>
      <c r="W72" s="184"/>
      <c r="X72" s="184"/>
      <c r="Y72" s="184"/>
      <c r="Z72" s="188"/>
      <c r="AA72" s="184"/>
      <c r="AB72" s="184"/>
      <c r="AC72" s="184"/>
      <c r="AE72" s="185"/>
      <c r="AF72" s="185"/>
      <c r="AG72" s="185"/>
      <c r="AH72" s="185"/>
      <c r="AI72" s="185"/>
      <c r="AJ72" s="185"/>
    </row>
    <row r="73" spans="1:36">
      <c r="A73" s="174" t="s">
        <v>340</v>
      </c>
      <c r="B73" s="25">
        <f t="shared" ref="B73:S73" si="87">B72/B71</f>
        <v>0.29166666666666669</v>
      </c>
      <c r="C73" s="172">
        <f t="shared" si="87"/>
        <v>0.20127118644067796</v>
      </c>
      <c r="D73" s="25">
        <f t="shared" si="87"/>
        <v>0.1375422773393461</v>
      </c>
      <c r="E73" s="25">
        <f t="shared" si="87"/>
        <v>8.538011695906432E-2</v>
      </c>
      <c r="F73" s="187">
        <f t="shared" si="87"/>
        <v>0.18450779989241525</v>
      </c>
      <c r="G73" s="172">
        <f t="shared" si="87"/>
        <v>0.12101910828025478</v>
      </c>
      <c r="H73" s="172">
        <f t="shared" si="87"/>
        <v>0.14512471655328799</v>
      </c>
      <c r="I73" s="172">
        <f t="shared" si="87"/>
        <v>0.13355780022446689</v>
      </c>
      <c r="J73" s="172">
        <f t="shared" si="87"/>
        <v>0.13800904977375569</v>
      </c>
      <c r="K73" s="187">
        <f t="shared" si="87"/>
        <v>0.13420394554042789</v>
      </c>
      <c r="L73" s="172">
        <f t="shared" si="87"/>
        <v>0.13491246138002061</v>
      </c>
      <c r="M73" s="172">
        <f t="shared" si="87"/>
        <v>9.3078758949880672E-2</v>
      </c>
      <c r="N73" s="172">
        <f t="shared" si="87"/>
        <v>0.14334862385321101</v>
      </c>
      <c r="O73" s="172">
        <f t="shared" si="87"/>
        <v>4.6814044213263961E-2</v>
      </c>
      <c r="P73" s="187">
        <f t="shared" si="87"/>
        <v>0.1072463768115942</v>
      </c>
      <c r="Q73" s="172">
        <f t="shared" si="87"/>
        <v>0.17199017199017197</v>
      </c>
      <c r="R73" s="172">
        <f t="shared" si="87"/>
        <v>0.14441747572815533</v>
      </c>
      <c r="S73" s="172">
        <f t="shared" si="87"/>
        <v>0.14443084455324356</v>
      </c>
      <c r="T73" s="172"/>
      <c r="U73" s="187"/>
      <c r="V73" s="172"/>
      <c r="W73" s="172"/>
      <c r="X73" s="172"/>
      <c r="Y73" s="172"/>
      <c r="Z73" s="187"/>
      <c r="AA73" s="172"/>
      <c r="AB73" s="172"/>
      <c r="AC73" s="172"/>
      <c r="AD73" s="172"/>
      <c r="AE73" s="187"/>
      <c r="AF73" s="187"/>
      <c r="AG73" s="187"/>
      <c r="AH73" s="187"/>
      <c r="AI73" s="187"/>
      <c r="AJ73" s="187"/>
    </row>
    <row r="74" spans="1:36">
      <c r="A74" s="174" t="s">
        <v>342</v>
      </c>
      <c r="B74" s="25"/>
      <c r="C74" s="26"/>
      <c r="D74" s="25"/>
      <c r="E74" s="25"/>
      <c r="F74" s="133"/>
      <c r="G74" s="26"/>
      <c r="H74" s="26"/>
      <c r="I74" s="26"/>
      <c r="J74" s="26"/>
      <c r="K74" s="187"/>
      <c r="L74" s="26"/>
      <c r="M74" s="26"/>
      <c r="N74" s="26"/>
      <c r="O74" s="26"/>
      <c r="P74" s="145"/>
      <c r="Q74" s="26"/>
      <c r="R74" s="26"/>
      <c r="S74" s="26"/>
      <c r="T74" s="26"/>
      <c r="U74" s="187"/>
      <c r="V74" s="26"/>
      <c r="W74" s="26"/>
      <c r="X74" s="26"/>
      <c r="Y74" s="26"/>
      <c r="Z74" s="187"/>
      <c r="AA74" s="26"/>
      <c r="AB74" s="26"/>
      <c r="AC74" s="26"/>
      <c r="AE74" s="132"/>
      <c r="AF74" s="132"/>
      <c r="AG74" s="132"/>
      <c r="AH74" s="132"/>
      <c r="AI74" s="132"/>
      <c r="AJ74" s="132"/>
    </row>
    <row r="75" spans="1:36" s="165" customFormat="1">
      <c r="A75" s="174" t="s">
        <v>296</v>
      </c>
      <c r="B75" s="180">
        <v>34.9</v>
      </c>
      <c r="C75" s="184">
        <v>29.2</v>
      </c>
      <c r="D75" s="182">
        <v>25.1</v>
      </c>
      <c r="E75" s="182">
        <v>18</v>
      </c>
      <c r="F75" s="186">
        <f>SUM(B75:E75)</f>
        <v>107.19999999999999</v>
      </c>
      <c r="G75" s="184">
        <v>22.5</v>
      </c>
      <c r="H75" s="184">
        <v>20.100000000000001</v>
      </c>
      <c r="I75" s="184">
        <v>22.2</v>
      </c>
      <c r="J75" s="184">
        <v>23.8</v>
      </c>
      <c r="K75" s="186">
        <f>SUM(G75:J75)</f>
        <v>88.6</v>
      </c>
      <c r="L75" s="184">
        <v>22.4</v>
      </c>
      <c r="M75" s="184">
        <v>17.399999999999999</v>
      </c>
      <c r="N75" s="184">
        <v>21.6</v>
      </c>
      <c r="O75" s="184">
        <v>16</v>
      </c>
      <c r="P75" s="186">
        <f>SUM(L75:O75)</f>
        <v>77.400000000000006</v>
      </c>
      <c r="Q75" s="184">
        <v>20</v>
      </c>
      <c r="R75" s="184">
        <v>18.600000000000001</v>
      </c>
      <c r="S75" s="184">
        <v>19.100000000000001</v>
      </c>
      <c r="T75" s="184"/>
      <c r="U75" s="188"/>
      <c r="V75" s="184"/>
      <c r="W75" s="184"/>
      <c r="X75" s="184"/>
      <c r="Y75" s="184"/>
      <c r="Z75" s="188"/>
      <c r="AA75" s="184"/>
      <c r="AB75" s="184"/>
      <c r="AC75" s="184"/>
      <c r="AD75" s="189"/>
      <c r="AE75" s="190"/>
      <c r="AF75" s="190"/>
      <c r="AG75" s="190"/>
      <c r="AH75" s="190"/>
      <c r="AI75" s="190"/>
      <c r="AJ75" s="190"/>
    </row>
    <row r="76" spans="1:36">
      <c r="A76" s="174" t="s">
        <v>341</v>
      </c>
      <c r="B76" s="25">
        <f t="shared" ref="B76:S76" si="88">B75/B71</f>
        <v>0.3381782945736434</v>
      </c>
      <c r="C76" s="172">
        <f t="shared" si="88"/>
        <v>0.30932203389830504</v>
      </c>
      <c r="D76" s="25">
        <f t="shared" si="88"/>
        <v>0.2829763246899662</v>
      </c>
      <c r="E76" s="25">
        <f t="shared" si="88"/>
        <v>0.21052631578947367</v>
      </c>
      <c r="F76" s="187">
        <f t="shared" si="88"/>
        <v>0.28832705755782673</v>
      </c>
      <c r="G76" s="172">
        <f t="shared" si="88"/>
        <v>0.23885350318471338</v>
      </c>
      <c r="H76" s="172">
        <f t="shared" si="88"/>
        <v>0.22789115646258504</v>
      </c>
      <c r="I76" s="172">
        <f t="shared" si="88"/>
        <v>0.24915824915824916</v>
      </c>
      <c r="J76" s="172">
        <f t="shared" si="88"/>
        <v>0.26923076923076933</v>
      </c>
      <c r="K76" s="187">
        <f t="shared" si="88"/>
        <v>0.24617949430397332</v>
      </c>
      <c r="L76" s="172">
        <f t="shared" si="88"/>
        <v>0.23069001029866118</v>
      </c>
      <c r="M76" s="172">
        <f t="shared" si="88"/>
        <v>0.20763723150357993</v>
      </c>
      <c r="N76" s="172">
        <f t="shared" si="88"/>
        <v>0.24770642201834864</v>
      </c>
      <c r="O76" s="172">
        <f t="shared" si="88"/>
        <v>0.20806241872561759</v>
      </c>
      <c r="P76" s="187">
        <f t="shared" si="88"/>
        <v>0.22434782608695653</v>
      </c>
      <c r="Q76" s="172">
        <f t="shared" si="88"/>
        <v>0.24570024570024568</v>
      </c>
      <c r="R76" s="172">
        <f t="shared" si="88"/>
        <v>0.22572815533980584</v>
      </c>
      <c r="S76" s="172">
        <f t="shared" si="88"/>
        <v>0.23378212974296206</v>
      </c>
      <c r="T76" s="172"/>
      <c r="U76" s="187"/>
      <c r="V76" s="172"/>
      <c r="W76" s="172"/>
      <c r="X76" s="172"/>
      <c r="Y76" s="172"/>
      <c r="Z76" s="187"/>
      <c r="AA76" s="172"/>
      <c r="AB76" s="172"/>
      <c r="AC76" s="172"/>
      <c r="AD76" s="172"/>
      <c r="AE76" s="187"/>
      <c r="AF76" s="187"/>
      <c r="AG76" s="187"/>
      <c r="AH76" s="187"/>
      <c r="AI76" s="187"/>
      <c r="AJ76" s="187"/>
    </row>
    <row r="77" spans="1:36">
      <c r="A77" s="174" t="s">
        <v>342</v>
      </c>
      <c r="B77" s="25"/>
      <c r="C77" s="26"/>
      <c r="D77" s="25"/>
      <c r="E77" s="25"/>
      <c r="F77" s="133"/>
      <c r="G77" s="26"/>
      <c r="H77" s="26"/>
      <c r="I77" s="26"/>
      <c r="J77" s="26"/>
      <c r="K77" s="187"/>
      <c r="L77" s="26"/>
      <c r="M77" s="26"/>
      <c r="N77" s="26"/>
      <c r="O77" s="26"/>
      <c r="P77" s="145"/>
      <c r="Q77" s="26"/>
      <c r="R77" s="26"/>
      <c r="S77" s="26"/>
      <c r="T77" s="26"/>
      <c r="U77" s="187"/>
      <c r="V77" s="26"/>
      <c r="W77" s="26"/>
      <c r="X77" s="26"/>
      <c r="Y77" s="26"/>
      <c r="Z77" s="187"/>
      <c r="AA77" s="26"/>
      <c r="AB77" s="26"/>
      <c r="AC77" s="26"/>
      <c r="AE77" s="132"/>
      <c r="AF77" s="132"/>
      <c r="AG77" s="132"/>
      <c r="AH77" s="132"/>
      <c r="AI77" s="132"/>
      <c r="AJ77" s="132"/>
    </row>
    <row r="78" spans="1:36">
      <c r="A78" s="175" t="s">
        <v>27</v>
      </c>
      <c r="B78" s="25"/>
      <c r="C78" s="26"/>
      <c r="D78" s="25"/>
      <c r="E78" s="25"/>
      <c r="F78" s="133"/>
      <c r="G78" s="26"/>
      <c r="H78" s="26"/>
      <c r="I78" s="26"/>
      <c r="J78" s="26"/>
      <c r="K78" s="187"/>
      <c r="L78" s="26"/>
      <c r="M78" s="26"/>
      <c r="N78" s="26"/>
      <c r="O78" s="26"/>
      <c r="P78" s="145"/>
      <c r="Q78" s="26"/>
      <c r="R78" s="26"/>
      <c r="S78" s="26"/>
      <c r="T78" s="26"/>
      <c r="U78" s="187"/>
      <c r="V78" s="26"/>
      <c r="W78" s="26"/>
      <c r="X78" s="26"/>
      <c r="Y78" s="26"/>
      <c r="Z78" s="187"/>
      <c r="AA78" s="26"/>
      <c r="AB78" s="26"/>
      <c r="AC78" s="26"/>
      <c r="AE78" s="132"/>
      <c r="AF78" s="132"/>
      <c r="AG78" s="132"/>
      <c r="AH78" s="132"/>
      <c r="AI78" s="132"/>
      <c r="AJ78" s="132"/>
    </row>
    <row r="79" spans="1:36">
      <c r="A79" s="7" t="s">
        <v>32</v>
      </c>
      <c r="B79" s="25">
        <f t="shared" ref="B79:S79" si="89">B71/B$88</f>
        <v>0.1192098879519464</v>
      </c>
      <c r="C79" s="25">
        <f t="shared" si="89"/>
        <v>0.10765195575322159</v>
      </c>
      <c r="D79" s="25">
        <f t="shared" si="89"/>
        <v>0.10632941740589787</v>
      </c>
      <c r="E79" s="25">
        <f t="shared" si="89"/>
        <v>0.10235843409553454</v>
      </c>
      <c r="F79" s="187">
        <f t="shared" si="89"/>
        <v>0.10896515342457723</v>
      </c>
      <c r="G79" s="25">
        <f t="shared" si="89"/>
        <v>0.11133435764094078</v>
      </c>
      <c r="H79" s="25">
        <f t="shared" si="89"/>
        <v>0.10022727272727273</v>
      </c>
      <c r="I79" s="25">
        <f t="shared" si="89"/>
        <v>0.10174717368961972</v>
      </c>
      <c r="J79" s="25">
        <f t="shared" si="89"/>
        <v>9.759328770147932E-2</v>
      </c>
      <c r="K79" s="187">
        <f t="shared" si="89"/>
        <v>0.10260577032728929</v>
      </c>
      <c r="L79" s="25">
        <f t="shared" si="89"/>
        <v>0.10136757490343459</v>
      </c>
      <c r="M79" s="25">
        <f t="shared" si="89"/>
        <v>8.5266585266585274E-2</v>
      </c>
      <c r="N79" s="25">
        <f t="shared" si="89"/>
        <v>8.1625011700833111E-2</v>
      </c>
      <c r="O79" s="25">
        <f t="shared" si="89"/>
        <v>6.8752793920429142E-2</v>
      </c>
      <c r="P79" s="187">
        <f t="shared" si="89"/>
        <v>8.3585705632949731E-2</v>
      </c>
      <c r="Q79" s="25">
        <f t="shared" si="89"/>
        <v>6.7106347897774116E-2</v>
      </c>
      <c r="R79" s="25">
        <f t="shared" si="89"/>
        <v>6.6731454486556527E-2</v>
      </c>
      <c r="S79" s="25">
        <f t="shared" si="89"/>
        <v>6.6808406247444593E-2</v>
      </c>
      <c r="T79" s="25"/>
      <c r="U79" s="187"/>
      <c r="V79" s="25"/>
      <c r="W79" s="25"/>
      <c r="X79" s="25"/>
      <c r="Y79" s="25"/>
      <c r="Z79" s="187"/>
      <c r="AA79" s="25"/>
      <c r="AB79" s="25"/>
      <c r="AC79" s="25"/>
      <c r="AD79" s="172"/>
      <c r="AE79" s="187"/>
      <c r="AF79" s="187"/>
      <c r="AG79" s="187"/>
      <c r="AH79" s="187"/>
      <c r="AI79" s="187"/>
      <c r="AJ79" s="187"/>
    </row>
    <row r="80" spans="1:36">
      <c r="A80" s="7"/>
      <c r="B80" s="25"/>
      <c r="C80" s="25"/>
      <c r="D80" s="25"/>
      <c r="E80" s="25"/>
      <c r="F80" s="133"/>
      <c r="G80" s="25"/>
      <c r="H80" s="25"/>
      <c r="I80" s="25"/>
      <c r="J80" s="25"/>
      <c r="K80" s="133"/>
      <c r="L80" s="25"/>
      <c r="M80" s="25"/>
      <c r="N80" s="25"/>
      <c r="O80" s="25"/>
      <c r="P80" s="133"/>
      <c r="Q80" s="25"/>
      <c r="R80" s="25"/>
      <c r="S80" s="25"/>
      <c r="T80" s="25"/>
      <c r="U80" s="133"/>
      <c r="V80" s="25"/>
      <c r="W80" s="25"/>
      <c r="X80" s="25"/>
      <c r="Y80" s="25"/>
      <c r="Z80" s="133"/>
      <c r="AA80" s="25"/>
      <c r="AB80" s="25"/>
      <c r="AC80" s="25"/>
      <c r="AE80" s="132"/>
      <c r="AF80" s="132"/>
      <c r="AG80" s="132"/>
      <c r="AH80" s="132"/>
      <c r="AI80" s="132"/>
      <c r="AJ80" s="132"/>
    </row>
    <row r="81" spans="1:36">
      <c r="A81" s="7"/>
      <c r="B81" s="25"/>
      <c r="C81" s="25"/>
      <c r="D81" s="25"/>
      <c r="E81" s="25"/>
      <c r="F81" s="133"/>
      <c r="G81" s="25"/>
      <c r="H81" s="25"/>
      <c r="I81" s="25"/>
      <c r="J81" s="25"/>
      <c r="K81" s="133"/>
      <c r="L81" s="25"/>
      <c r="M81" s="25"/>
      <c r="N81" s="25"/>
      <c r="O81" s="25"/>
      <c r="P81" s="133"/>
      <c r="Q81" s="25"/>
      <c r="R81" s="25"/>
      <c r="S81" s="25"/>
      <c r="T81" s="25"/>
      <c r="U81" s="133"/>
      <c r="V81" s="25"/>
      <c r="W81" s="25"/>
      <c r="X81" s="25"/>
      <c r="Y81" s="25"/>
      <c r="Z81" s="133"/>
      <c r="AA81" s="25"/>
      <c r="AB81" s="25"/>
      <c r="AC81" s="25"/>
      <c r="AE81" s="132"/>
      <c r="AF81" s="132"/>
      <c r="AG81" s="132"/>
      <c r="AH81" s="132"/>
      <c r="AI81" s="132"/>
      <c r="AJ81" s="132"/>
    </row>
    <row r="82" spans="1:36" s="248" customFormat="1">
      <c r="A82" s="193" t="s">
        <v>331</v>
      </c>
      <c r="B82" s="191">
        <v>-123.6</v>
      </c>
      <c r="C82" s="191">
        <v>-72.599999999999994</v>
      </c>
      <c r="D82" s="191">
        <v>-139.69999999999999</v>
      </c>
      <c r="E82" s="191">
        <v>-167.7</v>
      </c>
      <c r="F82" s="196">
        <f>SUM(B82:E82)</f>
        <v>-503.59999999999997</v>
      </c>
      <c r="G82" s="191">
        <v>-832.7</v>
      </c>
      <c r="H82" s="191">
        <v>-135.19999999999999</v>
      </c>
      <c r="I82" s="191">
        <v>-114.1</v>
      </c>
      <c r="J82" s="191">
        <v>-210.9</v>
      </c>
      <c r="K82" s="196">
        <f>SUM(G82:J82)</f>
        <v>-1292.9000000000001</v>
      </c>
      <c r="L82" s="191">
        <v>-133.6</v>
      </c>
      <c r="M82" s="191">
        <v>-122.1</v>
      </c>
      <c r="N82" s="191">
        <v>-155.30000000000001</v>
      </c>
      <c r="O82" s="191">
        <v>-180.7</v>
      </c>
      <c r="P82" s="196">
        <f>SUM(L82:O82)</f>
        <v>-591.70000000000005</v>
      </c>
      <c r="Q82" s="191">
        <v>-139.69999999999999</v>
      </c>
      <c r="R82" s="191">
        <v>-126.5</v>
      </c>
      <c r="S82" s="191">
        <v>-136.30000000000001</v>
      </c>
      <c r="T82" s="191">
        <v>-141.69999999999999</v>
      </c>
      <c r="U82" s="191">
        <v>-556.4</v>
      </c>
      <c r="V82" s="191">
        <v>-134.5</v>
      </c>
      <c r="W82" s="191">
        <v>-121</v>
      </c>
      <c r="X82" s="191">
        <v>-112.6</v>
      </c>
      <c r="Y82" s="191">
        <v>-131.1</v>
      </c>
      <c r="Z82" s="191">
        <v>-499.1</v>
      </c>
      <c r="AA82" s="191">
        <v>-154.6</v>
      </c>
      <c r="AB82" s="191">
        <v>-144.9</v>
      </c>
      <c r="AC82" s="191">
        <v>-124.7</v>
      </c>
      <c r="AD82" s="192">
        <v>-107</v>
      </c>
      <c r="AE82" s="207">
        <f>SUM(AA82:AD82)</f>
        <v>-531.20000000000005</v>
      </c>
      <c r="AF82" s="192">
        <f>-AF86*AF88</f>
        <v>-577.87416400000006</v>
      </c>
      <c r="AG82" s="192">
        <f>-AG86*AG88</f>
        <v>-638.34804756000017</v>
      </c>
      <c r="AH82" s="192">
        <f>-AH86*AH88</f>
        <v>-705.78004295640028</v>
      </c>
      <c r="AI82" s="192">
        <f>-AI86*AI88</f>
        <v>-772.02030717832827</v>
      </c>
      <c r="AJ82" s="192">
        <f>-AJ86*AJ88</f>
        <v>-835.01062430704951</v>
      </c>
    </row>
    <row r="83" spans="1:36" s="165" customFormat="1">
      <c r="A83" s="7" t="s">
        <v>296</v>
      </c>
      <c r="B83" s="180">
        <v>-55.4</v>
      </c>
      <c r="C83" s="180">
        <v>-52.4</v>
      </c>
      <c r="D83" s="180">
        <v>-57.1</v>
      </c>
      <c r="E83" s="180">
        <v>-63.3</v>
      </c>
      <c r="F83" s="183">
        <f>SUM(B83:E83)</f>
        <v>-228.2</v>
      </c>
      <c r="G83" s="180">
        <v>-62.2</v>
      </c>
      <c r="H83" s="180">
        <v>-54.6</v>
      </c>
      <c r="I83" s="180">
        <v>-56</v>
      </c>
      <c r="J83" s="180">
        <v>-57.4</v>
      </c>
      <c r="K83" s="200">
        <f>SUM(G83:J83)</f>
        <v>-230.20000000000002</v>
      </c>
      <c r="L83" s="180">
        <v>-80.2</v>
      </c>
      <c r="M83" s="180">
        <v>-63.5</v>
      </c>
      <c r="N83" s="180">
        <v>-96.1</v>
      </c>
      <c r="O83" s="180">
        <v>-75</v>
      </c>
      <c r="P83" s="200">
        <v>-298.5</v>
      </c>
      <c r="Q83" s="180">
        <v>-117.9</v>
      </c>
      <c r="R83" s="180">
        <v>-107</v>
      </c>
      <c r="S83" s="180">
        <v>-112</v>
      </c>
      <c r="T83" s="180">
        <v>-111</v>
      </c>
      <c r="U83" s="183">
        <v>-457</v>
      </c>
      <c r="V83" s="180">
        <v>-111.5</v>
      </c>
      <c r="W83" s="180">
        <v>-95.5</v>
      </c>
      <c r="X83" s="180">
        <v>-84.5</v>
      </c>
      <c r="Y83" s="180">
        <v>-82.9</v>
      </c>
      <c r="Z83" s="183">
        <v>-374.2</v>
      </c>
      <c r="AA83" s="180">
        <v>-125.3</v>
      </c>
      <c r="AB83" s="180">
        <v>-99</v>
      </c>
      <c r="AC83" s="180">
        <v>-86.3</v>
      </c>
      <c r="AD83" s="165">
        <f>AD82*AC84</f>
        <v>-74.050521251002408</v>
      </c>
      <c r="AE83" s="217">
        <f>SUM(AA83:AD83)</f>
        <v>-384.65052125100243</v>
      </c>
      <c r="AF83" s="185">
        <f>AF82*AF84</f>
        <v>-355.39261086000005</v>
      </c>
      <c r="AG83" s="185">
        <f>AG82*AG84</f>
        <v>-392.5840492494001</v>
      </c>
      <c r="AH83" s="185">
        <f>AH82*AH84</f>
        <v>-434.05472641818619</v>
      </c>
      <c r="AI83" s="185">
        <f>AI82*AI84</f>
        <v>-474.79248891467188</v>
      </c>
      <c r="AJ83" s="185">
        <f>AJ82*AJ84</f>
        <v>-513.53153394883543</v>
      </c>
    </row>
    <row r="84" spans="1:36">
      <c r="A84" s="7" t="s">
        <v>332</v>
      </c>
      <c r="B84" s="25">
        <f t="shared" ref="B84:AE84" si="90">B83/B82</f>
        <v>0.4482200647249191</v>
      </c>
      <c r="C84" s="25">
        <f t="shared" si="90"/>
        <v>0.72176308539944911</v>
      </c>
      <c r="D84" s="25">
        <f t="shared" si="90"/>
        <v>0.40873299928418044</v>
      </c>
      <c r="E84" s="25">
        <f t="shared" si="90"/>
        <v>0.37745974955277284</v>
      </c>
      <c r="F84" s="187">
        <f t="shared" si="90"/>
        <v>0.45313741064336777</v>
      </c>
      <c r="G84" s="25">
        <f t="shared" si="90"/>
        <v>7.4696769544854089E-2</v>
      </c>
      <c r="H84" s="25">
        <f t="shared" si="90"/>
        <v>0.40384615384615391</v>
      </c>
      <c r="I84" s="25">
        <f t="shared" si="90"/>
        <v>0.49079754601226994</v>
      </c>
      <c r="J84" s="25">
        <f t="shared" si="90"/>
        <v>0.27216690374585112</v>
      </c>
      <c r="K84" s="187">
        <f t="shared" si="90"/>
        <v>0.17804934643050507</v>
      </c>
      <c r="L84" s="25">
        <f t="shared" si="90"/>
        <v>0.60029940119760483</v>
      </c>
      <c r="M84" s="25">
        <f t="shared" si="90"/>
        <v>0.52006552006552009</v>
      </c>
      <c r="N84" s="25">
        <f t="shared" si="90"/>
        <v>0.61880231809401154</v>
      </c>
      <c r="O84" s="25">
        <f t="shared" si="90"/>
        <v>0.41505257332595463</v>
      </c>
      <c r="P84" s="187">
        <f t="shared" si="90"/>
        <v>0.50447862092276485</v>
      </c>
      <c r="Q84" s="25">
        <f t="shared" si="90"/>
        <v>0.84395132426628505</v>
      </c>
      <c r="R84" s="25">
        <f t="shared" si="90"/>
        <v>0.8458498023715415</v>
      </c>
      <c r="S84" s="25">
        <f t="shared" si="90"/>
        <v>0.82171680117388113</v>
      </c>
      <c r="T84" s="25">
        <f t="shared" si="90"/>
        <v>0.78334509527170082</v>
      </c>
      <c r="U84" s="187">
        <f t="shared" si="90"/>
        <v>0.82135154565061108</v>
      </c>
      <c r="V84" s="25">
        <f t="shared" si="90"/>
        <v>0.82899628252788105</v>
      </c>
      <c r="W84" s="25">
        <f t="shared" si="90"/>
        <v>0.78925619834710747</v>
      </c>
      <c r="X84" s="25">
        <f t="shared" si="90"/>
        <v>0.75044404973357015</v>
      </c>
      <c r="Y84" s="25">
        <f t="shared" si="90"/>
        <v>0.63234172387490473</v>
      </c>
      <c r="Z84" s="187">
        <f t="shared" si="90"/>
        <v>0.74974954918853931</v>
      </c>
      <c r="AA84" s="25">
        <f t="shared" si="90"/>
        <v>0.81047865459249679</v>
      </c>
      <c r="AB84" s="25">
        <f t="shared" si="90"/>
        <v>0.68322981366459623</v>
      </c>
      <c r="AC84" s="25">
        <f t="shared" si="90"/>
        <v>0.69206094627105053</v>
      </c>
      <c r="AD84" s="172">
        <f t="shared" si="90"/>
        <v>0.69206094627105053</v>
      </c>
      <c r="AE84" s="187">
        <f t="shared" si="90"/>
        <v>0.72411619211408584</v>
      </c>
      <c r="AF84" s="187">
        <v>0.61499999999999999</v>
      </c>
      <c r="AG84" s="187">
        <v>0.61499999999999999</v>
      </c>
      <c r="AH84" s="187">
        <v>0.61499999999999999</v>
      </c>
      <c r="AI84" s="187">
        <v>0.61499999999999999</v>
      </c>
      <c r="AJ84" s="187">
        <v>0.61499999999999999</v>
      </c>
    </row>
    <row r="85" spans="1:36">
      <c r="A85" s="7" t="s">
        <v>27</v>
      </c>
      <c r="B85" s="25"/>
      <c r="C85" s="25"/>
      <c r="D85" s="25"/>
      <c r="E85" s="25"/>
      <c r="F85" s="133"/>
      <c r="G85" s="25"/>
      <c r="H85" s="25"/>
      <c r="I85" s="25"/>
      <c r="J85" s="25"/>
      <c r="K85" s="133"/>
      <c r="L85" s="25"/>
      <c r="M85" s="25"/>
      <c r="N85" s="25"/>
      <c r="O85" s="25"/>
      <c r="P85" s="133"/>
      <c r="Q85" s="25"/>
      <c r="R85" s="25"/>
      <c r="S85" s="25"/>
      <c r="T85" s="25"/>
      <c r="U85" s="133"/>
      <c r="V85" s="25"/>
      <c r="W85" s="25"/>
      <c r="X85" s="25"/>
      <c r="Y85" s="25"/>
      <c r="Z85" s="133"/>
      <c r="AA85" s="25"/>
      <c r="AB85" s="25"/>
      <c r="AC85" s="25"/>
      <c r="AE85" s="132"/>
      <c r="AF85" s="132"/>
      <c r="AG85" s="132"/>
      <c r="AH85" s="132"/>
      <c r="AI85" s="132"/>
      <c r="AJ85" s="132"/>
    </row>
    <row r="86" spans="1:36">
      <c r="A86" s="7" t="s">
        <v>32</v>
      </c>
      <c r="B86" s="25">
        <f t="shared" ref="B86:AC86" si="91">-B82/B88</f>
        <v>0.14277463324477299</v>
      </c>
      <c r="C86" s="25">
        <f t="shared" si="91"/>
        <v>8.2791652411905572E-2</v>
      </c>
      <c r="D86" s="25">
        <f t="shared" si="91"/>
        <v>0.16746583553104769</v>
      </c>
      <c r="E86" s="25">
        <f t="shared" si="91"/>
        <v>0.20076619178738175</v>
      </c>
      <c r="F86" s="187">
        <f t="shared" si="91"/>
        <v>0.14759239178218689</v>
      </c>
      <c r="G86" s="25">
        <f t="shared" si="91"/>
        <v>0.98416262853090652</v>
      </c>
      <c r="H86" s="25">
        <f t="shared" si="91"/>
        <v>0.15363636363636363</v>
      </c>
      <c r="I86" s="25">
        <f t="shared" si="91"/>
        <v>0.13029576338928855</v>
      </c>
      <c r="J86" s="25">
        <f t="shared" si="91"/>
        <v>0.23283285493486419</v>
      </c>
      <c r="K86" s="187">
        <f t="shared" si="91"/>
        <v>0.36859961227049831</v>
      </c>
      <c r="L86" s="25">
        <f t="shared" si="91"/>
        <v>0.13947176114416954</v>
      </c>
      <c r="M86" s="25">
        <f t="shared" si="91"/>
        <v>0.12423687423687424</v>
      </c>
      <c r="N86" s="25">
        <f t="shared" si="91"/>
        <v>0.14537115042591034</v>
      </c>
      <c r="O86" s="25">
        <f t="shared" si="91"/>
        <v>0.16155565489494852</v>
      </c>
      <c r="P86" s="187">
        <f t="shared" si="91"/>
        <v>0.14335554209569959</v>
      </c>
      <c r="Q86" s="25">
        <f t="shared" si="91"/>
        <v>0.11516900247320691</v>
      </c>
      <c r="R86" s="25">
        <f t="shared" si="91"/>
        <v>0.10244574020084223</v>
      </c>
      <c r="S86" s="25">
        <f t="shared" si="91"/>
        <v>0.11145637419249325</v>
      </c>
      <c r="T86" s="25">
        <f t="shared" si="91"/>
        <v>0.11307053941908712</v>
      </c>
      <c r="U86" s="187">
        <f t="shared" si="91"/>
        <v>0.11299985783626798</v>
      </c>
      <c r="V86" s="25">
        <f t="shared" si="91"/>
        <v>9.8664906103286376E-2</v>
      </c>
      <c r="W86" s="25">
        <f t="shared" si="91"/>
        <v>9.1896407685881379E-2</v>
      </c>
      <c r="X86" s="25">
        <f t="shared" si="91"/>
        <v>9.0492646467893595E-2</v>
      </c>
      <c r="Y86" s="25">
        <f t="shared" si="91"/>
        <v>0.10943238731218695</v>
      </c>
      <c r="Z86" s="187">
        <f t="shared" si="91"/>
        <v>9.7438600601304118E-2</v>
      </c>
      <c r="AA86" s="25">
        <f t="shared" si="91"/>
        <v>0.11874039938556068</v>
      </c>
      <c r="AB86" s="25">
        <f t="shared" si="91"/>
        <v>0.10997267759562843</v>
      </c>
      <c r="AC86" s="25">
        <f t="shared" si="91"/>
        <v>9.4534152073383379E-2</v>
      </c>
      <c r="AD86" s="172">
        <f>AC86</f>
        <v>9.4534152073383379E-2</v>
      </c>
      <c r="AE86" s="187">
        <f>-AE82/AE88</f>
        <v>0.10117432305387991</v>
      </c>
      <c r="AF86" s="187">
        <v>0.1</v>
      </c>
      <c r="AG86" s="187">
        <v>0.1</v>
      </c>
      <c r="AH86" s="187">
        <v>0.1</v>
      </c>
      <c r="AI86" s="187">
        <v>0.1</v>
      </c>
      <c r="AJ86" s="187">
        <v>0.1</v>
      </c>
    </row>
    <row r="87" spans="1:36">
      <c r="A87" s="7"/>
      <c r="B87" s="25"/>
      <c r="C87" s="25"/>
      <c r="D87" s="25"/>
      <c r="E87" s="25"/>
    </row>
    <row r="88" spans="1:36" ht="14" thickBot="1">
      <c r="A88" s="280" t="s">
        <v>45</v>
      </c>
      <c r="B88" s="280">
        <f>SUM(B13,B35,B61,B71)</f>
        <v>865.7</v>
      </c>
      <c r="C88" s="281">
        <f>SUM(C13,C35,C61,C71)</f>
        <v>876.9</v>
      </c>
      <c r="D88" s="280">
        <f>SUM(D13,D35,D61,D71)</f>
        <v>834.2</v>
      </c>
      <c r="E88" s="280">
        <f>SUM(E13,E35,E61,E71)</f>
        <v>835.30000000000007</v>
      </c>
      <c r="F88" s="281">
        <f>SUM(B88:E88)</f>
        <v>3412.1000000000004</v>
      </c>
      <c r="G88" s="281">
        <f>SUM(G13,G35,G61,G71)</f>
        <v>846.1</v>
      </c>
      <c r="H88" s="281">
        <f>SUM(H13,H35,H61,H71)</f>
        <v>880</v>
      </c>
      <c r="I88" s="281">
        <f>SUM(I13,I35,I61,I71)</f>
        <v>875.7</v>
      </c>
      <c r="J88" s="281">
        <f>SUM(J13,J35,J61,J71)</f>
        <v>905.80000000000007</v>
      </c>
      <c r="K88" s="281">
        <f>SUM(G88:J88)</f>
        <v>3507.6000000000004</v>
      </c>
      <c r="L88" s="281">
        <f t="shared" ref="L88:T88" si="92">SUM(L13,L35,L61,L71)</f>
        <v>957.9</v>
      </c>
      <c r="M88" s="281">
        <f t="shared" si="92"/>
        <v>982.8</v>
      </c>
      <c r="N88" s="281">
        <f t="shared" si="92"/>
        <v>1068.3</v>
      </c>
      <c r="O88" s="281">
        <f t="shared" si="92"/>
        <v>1118.5000000000005</v>
      </c>
      <c r="P88" s="281">
        <f t="shared" si="92"/>
        <v>4127.5</v>
      </c>
      <c r="Q88" s="282">
        <f t="shared" si="92"/>
        <v>1213</v>
      </c>
      <c r="R88" s="281">
        <f t="shared" si="92"/>
        <v>1234.8000000000002</v>
      </c>
      <c r="S88" s="281">
        <f t="shared" si="92"/>
        <v>1222.9000000000001</v>
      </c>
      <c r="T88" s="281">
        <f t="shared" si="92"/>
        <v>1253.2</v>
      </c>
      <c r="U88" s="281">
        <f>SUM(U13,U35,U61)</f>
        <v>4923.9000000000005</v>
      </c>
      <c r="V88" s="281">
        <f>SUM(V13,V35,V61,V71)</f>
        <v>1363.2</v>
      </c>
      <c r="W88" s="281">
        <f>SUM(W13,W35,W61,W71)</f>
        <v>1316.6999999999998</v>
      </c>
      <c r="X88" s="281">
        <f>SUM(X13,X35,X61,X71)</f>
        <v>1244.3</v>
      </c>
      <c r="Y88" s="281">
        <f>SUM(Y13,Y35,Y61,Y71)</f>
        <v>1198.0000000000002</v>
      </c>
      <c r="Z88" s="281">
        <f>SUM(Z13,Z35,Z61)</f>
        <v>5122.2000000000007</v>
      </c>
      <c r="AA88" s="280">
        <f>SUM(AA13,AA35,AA61,AA71)</f>
        <v>1302</v>
      </c>
      <c r="AB88" s="280">
        <f>SUM(AB13,AB35,AB61,AB71)</f>
        <v>1317.6</v>
      </c>
      <c r="AC88" s="280">
        <f>SUM(AC13,AC35,AC61,AC71)</f>
        <v>1319.1</v>
      </c>
      <c r="AD88" s="280">
        <f>SUM(AD13,AD35,AD61,AD71)</f>
        <v>1311.6440000000002</v>
      </c>
      <c r="AE88" s="283">
        <f>SUM(AA88:AD88)</f>
        <v>5250.3440000000001</v>
      </c>
      <c r="AF88" s="283">
        <f>SUM(AF13,AF35,AF61,AF71)</f>
        <v>5778.7416400000002</v>
      </c>
      <c r="AG88" s="283">
        <f>SUM(AG13,AG35,AG61,AG71)</f>
        <v>6383.4804756000012</v>
      </c>
      <c r="AH88" s="283">
        <f>SUM(AH13,AH35,AH61,AH71)</f>
        <v>7057.8004295640021</v>
      </c>
      <c r="AI88" s="283">
        <f>SUM(AI13,AI35,AI61,AI71)</f>
        <v>7720.2030717832822</v>
      </c>
      <c r="AJ88" s="283">
        <f>SUM(AJ13,AJ35,AJ61,AJ71)</f>
        <v>8350.1062430704951</v>
      </c>
    </row>
    <row r="89" spans="1:36" ht="15">
      <c r="A89" s="73" t="s">
        <v>291</v>
      </c>
      <c r="B89" s="6"/>
      <c r="C89" s="11"/>
      <c r="D89" s="6"/>
      <c r="E89" s="6"/>
      <c r="F89" s="134"/>
      <c r="G89" s="335">
        <f t="shared" ref="G89:AE89" si="93">G88/B88-1</f>
        <v>-2.2640637634284366E-2</v>
      </c>
      <c r="H89" s="335">
        <f t="shared" si="93"/>
        <v>3.5351807503707366E-3</v>
      </c>
      <c r="I89" s="335">
        <f t="shared" si="93"/>
        <v>4.9748261807720073E-2</v>
      </c>
      <c r="J89" s="335">
        <f t="shared" si="93"/>
        <v>8.4400814078773978E-2</v>
      </c>
      <c r="K89" s="336">
        <f t="shared" si="93"/>
        <v>2.7988628703730756E-2</v>
      </c>
      <c r="L89" s="335">
        <f t="shared" si="93"/>
        <v>0.13213568136154108</v>
      </c>
      <c r="M89" s="335">
        <f t="shared" si="93"/>
        <v>0.11681818181818171</v>
      </c>
      <c r="N89" s="335">
        <f t="shared" si="93"/>
        <v>0.21993833504624849</v>
      </c>
      <c r="O89" s="335">
        <f t="shared" si="93"/>
        <v>0.23482004857584493</v>
      </c>
      <c r="P89" s="336">
        <f t="shared" si="93"/>
        <v>0.17673052799635069</v>
      </c>
      <c r="Q89" s="335">
        <f t="shared" si="93"/>
        <v>0.26631172356195854</v>
      </c>
      <c r="R89" s="335">
        <f t="shared" si="93"/>
        <v>0.25641025641025661</v>
      </c>
      <c r="S89" s="335">
        <f t="shared" si="93"/>
        <v>0.14471590377234866</v>
      </c>
      <c r="T89" s="335">
        <f t="shared" si="93"/>
        <v>0.12042914617791634</v>
      </c>
      <c r="U89" s="336">
        <f t="shared" si="93"/>
        <v>0.19294972743791661</v>
      </c>
      <c r="V89" s="335">
        <f t="shared" si="93"/>
        <v>0.12382522671063478</v>
      </c>
      <c r="W89" s="335">
        <f t="shared" si="93"/>
        <v>6.6326530612244694E-2</v>
      </c>
      <c r="X89" s="335">
        <f t="shared" si="93"/>
        <v>1.7499386703736963E-2</v>
      </c>
      <c r="Y89" s="335">
        <f t="shared" si="93"/>
        <v>-4.4047239067985799E-2</v>
      </c>
      <c r="Z89" s="336">
        <f t="shared" si="93"/>
        <v>4.0272954365442093E-2</v>
      </c>
      <c r="AA89" s="335">
        <f t="shared" si="93"/>
        <v>-4.4894366197183122E-2</v>
      </c>
      <c r="AB89" s="335">
        <f t="shared" si="93"/>
        <v>6.8352699931661931E-4</v>
      </c>
      <c r="AC89" s="335">
        <f t="shared" si="93"/>
        <v>6.011412038897368E-2</v>
      </c>
      <c r="AD89" s="335">
        <f t="shared" si="93"/>
        <v>9.4861435726210308E-2</v>
      </c>
      <c r="AE89" s="336">
        <f t="shared" si="93"/>
        <v>2.501737534653059E-2</v>
      </c>
      <c r="AF89" s="336">
        <f>AF88/AE88-1</f>
        <v>0.10064057516993175</v>
      </c>
      <c r="AG89" s="336">
        <f>AG88/AF88-1</f>
        <v>0.10464887916325005</v>
      </c>
      <c r="AH89" s="336">
        <f>AH88/AG88-1</f>
        <v>0.10563515570251969</v>
      </c>
      <c r="AI89" s="336">
        <f>AI88/AH88-1</f>
        <v>9.3853977429650959E-2</v>
      </c>
      <c r="AJ89" s="336">
        <f>AJ88/AI88-1</f>
        <v>8.1591528801808089E-2</v>
      </c>
    </row>
    <row r="90" spans="1:36" ht="15">
      <c r="A90" s="73" t="s">
        <v>328</v>
      </c>
      <c r="B90" s="6"/>
      <c r="C90" s="11"/>
      <c r="D90" s="6"/>
      <c r="E90" s="6"/>
      <c r="F90" s="134"/>
      <c r="G90" s="176"/>
      <c r="H90" s="177"/>
      <c r="I90" s="177"/>
      <c r="J90" s="147"/>
      <c r="K90" s="134"/>
      <c r="L90" s="335">
        <f t="shared" ref="L90:AE90" si="94">L88/B88-1</f>
        <v>0.10650340764699084</v>
      </c>
      <c r="M90" s="335">
        <f t="shared" si="94"/>
        <v>0.12076633595620945</v>
      </c>
      <c r="N90" s="335">
        <f t="shared" si="94"/>
        <v>0.28062814672740344</v>
      </c>
      <c r="O90" s="335">
        <f t="shared" si="94"/>
        <v>0.33903986591643753</v>
      </c>
      <c r="P90" s="336">
        <f t="shared" si="94"/>
        <v>0.20966560182878569</v>
      </c>
      <c r="Q90" s="335">
        <f t="shared" si="94"/>
        <v>0.43363668597092531</v>
      </c>
      <c r="R90" s="335">
        <f t="shared" si="94"/>
        <v>0.40318181818181831</v>
      </c>
      <c r="S90" s="335">
        <f t="shared" si="94"/>
        <v>0.39648281374900085</v>
      </c>
      <c r="T90" s="335">
        <f t="shared" si="94"/>
        <v>0.38352837270920737</v>
      </c>
      <c r="U90" s="336">
        <f t="shared" si="94"/>
        <v>0.40378036264112205</v>
      </c>
      <c r="V90" s="335">
        <f t="shared" si="94"/>
        <v>0.42311305981835279</v>
      </c>
      <c r="W90" s="335">
        <f t="shared" si="94"/>
        <v>0.33974358974358965</v>
      </c>
      <c r="X90" s="335">
        <f t="shared" si="94"/>
        <v>0.16474773003837884</v>
      </c>
      <c r="Y90" s="335">
        <f t="shared" si="94"/>
        <v>7.107733571747854E-2</v>
      </c>
      <c r="Z90" s="336">
        <f t="shared" si="94"/>
        <v>0.24099333737129025</v>
      </c>
      <c r="AA90" s="335">
        <f t="shared" si="94"/>
        <v>7.337180544105526E-2</v>
      </c>
      <c r="AB90" s="335">
        <f t="shared" si="94"/>
        <v>6.7055393586005652E-2</v>
      </c>
      <c r="AC90" s="335">
        <f t="shared" si="94"/>
        <v>7.866546733175217E-2</v>
      </c>
      <c r="AD90" s="335">
        <f t="shared" si="94"/>
        <v>4.6635812320459769E-2</v>
      </c>
      <c r="AE90" s="336">
        <f t="shared" si="94"/>
        <v>6.6297853327646594E-2</v>
      </c>
      <c r="AF90" s="336">
        <f>AF88/Z88-1</f>
        <v>0.12817571356057922</v>
      </c>
      <c r="AG90" s="336">
        <f>AG88/AE88-1</f>
        <v>0.21582137772305998</v>
      </c>
      <c r="AH90" s="336">
        <f>AH88/AF88-1</f>
        <v>0.22133863551027377</v>
      </c>
      <c r="AI90" s="336">
        <f>AI88/AG88-1</f>
        <v>0.20940341265125251</v>
      </c>
      <c r="AJ90" s="336">
        <f>AJ88/AH88-1</f>
        <v>0.18310319573407452</v>
      </c>
    </row>
    <row r="91" spans="1:36" ht="15">
      <c r="A91" s="73" t="s">
        <v>329</v>
      </c>
      <c r="B91" s="6"/>
      <c r="C91" s="11"/>
      <c r="D91" s="6"/>
      <c r="E91" s="6"/>
      <c r="F91" s="134"/>
      <c r="G91" s="176"/>
      <c r="H91" s="177"/>
      <c r="I91" s="177"/>
      <c r="J91" s="147"/>
      <c r="K91" s="134"/>
      <c r="L91" s="147"/>
      <c r="M91" s="147"/>
      <c r="N91" s="147"/>
      <c r="O91" s="147"/>
      <c r="P91" s="146"/>
      <c r="Q91" s="121">
        <f t="shared" ref="Q91:AE91" si="95">Q88/B88-1</f>
        <v>0.4011782372646413</v>
      </c>
      <c r="R91" s="171">
        <f t="shared" si="95"/>
        <v>0.40814231953472491</v>
      </c>
      <c r="S91" s="171">
        <f t="shared" si="95"/>
        <v>0.46595540637736765</v>
      </c>
      <c r="T91" s="171">
        <f t="shared" si="95"/>
        <v>0.50029929366694592</v>
      </c>
      <c r="U91" s="201">
        <f t="shared" si="95"/>
        <v>0.44307024999267308</v>
      </c>
      <c r="V91" s="171">
        <f t="shared" si="95"/>
        <v>0.61115707363195848</v>
      </c>
      <c r="W91" s="171">
        <f t="shared" si="95"/>
        <v>0.49624999999999986</v>
      </c>
      <c r="X91" s="171">
        <f t="shared" si="95"/>
        <v>0.4209204065319172</v>
      </c>
      <c r="Y91" s="171">
        <f t="shared" si="95"/>
        <v>0.32258776771914355</v>
      </c>
      <c r="Z91" s="201">
        <f t="shared" si="95"/>
        <v>0.46031474512487169</v>
      </c>
      <c r="AA91" s="171">
        <f t="shared" si="95"/>
        <v>0.35922330097087385</v>
      </c>
      <c r="AB91" s="171">
        <f t="shared" si="95"/>
        <v>0.34065934065934056</v>
      </c>
      <c r="AC91" s="171">
        <f t="shared" si="95"/>
        <v>0.2347655153046897</v>
      </c>
      <c r="AD91" s="171">
        <f t="shared" si="95"/>
        <v>0.17268126955744267</v>
      </c>
      <c r="AE91" s="201">
        <f t="shared" si="95"/>
        <v>0.27203973349485167</v>
      </c>
      <c r="AF91" s="201">
        <f>AF88/U88-1</f>
        <v>0.17361068258900447</v>
      </c>
      <c r="AG91" s="201">
        <f>AG88/Z88-1</f>
        <v>0.24623803748389372</v>
      </c>
      <c r="AH91" s="201">
        <f>AH88/AE88-1</f>
        <v>0.34425485826528734</v>
      </c>
      <c r="AI91" s="201">
        <f>AI88/AF88-1</f>
        <v>0.33596612424141559</v>
      </c>
      <c r="AJ91" s="201">
        <f>AJ88/AG88-1</f>
        <v>0.3080804860275923</v>
      </c>
    </row>
    <row r="92" spans="1:36" ht="15">
      <c r="A92" s="73"/>
      <c r="B92" s="6"/>
      <c r="C92" s="11"/>
      <c r="D92" s="6"/>
      <c r="E92" s="6"/>
      <c r="F92" s="134"/>
      <c r="G92" s="176"/>
      <c r="H92" s="177"/>
      <c r="I92" s="177"/>
      <c r="J92" s="147"/>
      <c r="K92" s="134"/>
      <c r="L92" s="147"/>
      <c r="M92" s="147"/>
      <c r="N92" s="147"/>
      <c r="O92" s="147"/>
      <c r="P92" s="146"/>
      <c r="Q92" s="337"/>
      <c r="R92" s="337"/>
      <c r="S92" s="337"/>
      <c r="T92" s="337"/>
      <c r="U92" s="200"/>
      <c r="V92" s="337"/>
      <c r="W92" s="337"/>
      <c r="X92" s="337"/>
      <c r="Y92" s="337"/>
      <c r="Z92" s="200"/>
      <c r="AA92" s="291"/>
      <c r="AB92" s="291"/>
      <c r="AC92" s="291"/>
      <c r="AD92" s="291"/>
      <c r="AE92" s="197"/>
      <c r="AF92" s="134"/>
      <c r="AG92" s="134"/>
      <c r="AH92" s="134"/>
      <c r="AI92" s="134"/>
      <c r="AJ92" s="134"/>
    </row>
    <row r="93" spans="1:36" s="6" customFormat="1" ht="14" thickBot="1">
      <c r="A93" s="284" t="s">
        <v>339</v>
      </c>
      <c r="B93" s="285">
        <f t="shared" ref="B93:AD93" si="96">SUM(B14,B36,B62,B72,B82)</f>
        <v>144.20000000000002</v>
      </c>
      <c r="C93" s="286">
        <f t="shared" si="96"/>
        <v>193.6</v>
      </c>
      <c r="D93" s="286">
        <f t="shared" si="96"/>
        <v>64.099999999999994</v>
      </c>
      <c r="E93" s="286">
        <f t="shared" si="96"/>
        <v>46.100000000000023</v>
      </c>
      <c r="F93" s="286">
        <f t="shared" si="96"/>
        <v>448.00000000000006</v>
      </c>
      <c r="G93" s="286">
        <f t="shared" si="96"/>
        <v>-617.90000000000009</v>
      </c>
      <c r="H93" s="286">
        <f t="shared" si="96"/>
        <v>113.80000000000001</v>
      </c>
      <c r="I93" s="286">
        <f t="shared" si="96"/>
        <v>121.60000000000002</v>
      </c>
      <c r="J93" s="286">
        <f t="shared" si="96"/>
        <v>46.999999999999972</v>
      </c>
      <c r="K93" s="286">
        <f t="shared" si="96"/>
        <v>-335.50000000000011</v>
      </c>
      <c r="L93" s="286">
        <f t="shared" si="96"/>
        <v>135.9</v>
      </c>
      <c r="M93" s="286">
        <f t="shared" si="96"/>
        <v>166.79999999999998</v>
      </c>
      <c r="N93" s="286">
        <f t="shared" si="96"/>
        <v>204.39999999999992</v>
      </c>
      <c r="O93" s="286">
        <f t="shared" si="96"/>
        <v>169.5</v>
      </c>
      <c r="P93" s="286">
        <f t="shared" si="96"/>
        <v>676.59999999999991</v>
      </c>
      <c r="Q93" s="286">
        <f t="shared" si="96"/>
        <v>306.60000000000002</v>
      </c>
      <c r="R93" s="286">
        <f t="shared" si="96"/>
        <v>305.99999999999994</v>
      </c>
      <c r="S93" s="286">
        <f t="shared" si="96"/>
        <v>273.2</v>
      </c>
      <c r="T93" s="286">
        <f t="shared" si="96"/>
        <v>252.2</v>
      </c>
      <c r="U93" s="286">
        <f t="shared" si="96"/>
        <v>1138</v>
      </c>
      <c r="V93" s="286">
        <f t="shared" si="96"/>
        <v>332.4</v>
      </c>
      <c r="W93" s="286">
        <f t="shared" si="96"/>
        <v>304.5</v>
      </c>
      <c r="X93" s="286">
        <f t="shared" si="96"/>
        <v>242.9</v>
      </c>
      <c r="Y93" s="286">
        <f t="shared" si="96"/>
        <v>176.10000000000005</v>
      </c>
      <c r="Z93" s="286">
        <f t="shared" si="96"/>
        <v>1056</v>
      </c>
      <c r="AA93" s="286">
        <f t="shared" si="96"/>
        <v>205.39999999999995</v>
      </c>
      <c r="AB93" s="286">
        <f t="shared" si="96"/>
        <v>236.89999999999995</v>
      </c>
      <c r="AC93" s="286">
        <f t="shared" si="96"/>
        <v>246.39999999999998</v>
      </c>
      <c r="AD93" s="286">
        <f t="shared" si="96"/>
        <v>254.63188744974673</v>
      </c>
      <c r="AE93" s="282">
        <f>SUM(AE14,AE36,AE62,AE82)</f>
        <v>943.33188744974655</v>
      </c>
      <c r="AF93" s="286">
        <f>SUM(AF14,AF36,AF62,AF72,AF82)</f>
        <v>1106.0053065572215</v>
      </c>
      <c r="AG93" s="286">
        <f>SUM(AG14,AG36,AG62,AG72,AG82)</f>
        <v>1269.1434584058122</v>
      </c>
      <c r="AH93" s="286">
        <f>SUM(AH14,AH36,AH62,AH72,AH82)</f>
        <v>1455.8149862499622</v>
      </c>
      <c r="AI93" s="286">
        <f>SUM(AI14,AI36,AI62,AI72,AI82)</f>
        <v>1643.6467306544857</v>
      </c>
      <c r="AJ93" s="286">
        <f>SUM(AJ14,AJ36,AJ62,AJ72,AJ82)</f>
        <v>1826.0576376936083</v>
      </c>
    </row>
    <row r="94" spans="1:36">
      <c r="A94" s="174" t="s">
        <v>340</v>
      </c>
      <c r="B94" s="194">
        <f t="shared" ref="B94:AJ94" si="97">B93/B88</f>
        <v>0.1665704054522352</v>
      </c>
      <c r="C94" s="195">
        <f t="shared" si="97"/>
        <v>0.22077773976508153</v>
      </c>
      <c r="D94" s="195">
        <f t="shared" si="97"/>
        <v>7.6840086310237338E-2</v>
      </c>
      <c r="E94" s="195">
        <f t="shared" si="97"/>
        <v>5.5189752184843795E-2</v>
      </c>
      <c r="F94" s="198">
        <f t="shared" si="97"/>
        <v>0.13129744145833944</v>
      </c>
      <c r="G94" s="195">
        <f t="shared" si="97"/>
        <v>-0.73029192766812445</v>
      </c>
      <c r="H94" s="195">
        <f t="shared" si="97"/>
        <v>0.12931818181818183</v>
      </c>
      <c r="I94" s="195">
        <f t="shared" si="97"/>
        <v>0.13886034029918923</v>
      </c>
      <c r="J94" s="195">
        <f t="shared" si="97"/>
        <v>5.1887833958931297E-2</v>
      </c>
      <c r="K94" s="198">
        <f t="shared" si="97"/>
        <v>-9.564944691526972E-2</v>
      </c>
      <c r="L94" s="195">
        <f t="shared" si="97"/>
        <v>0.14187284685248983</v>
      </c>
      <c r="M94" s="195">
        <f t="shared" si="97"/>
        <v>0.1697191697191697</v>
      </c>
      <c r="N94" s="195">
        <f t="shared" si="97"/>
        <v>0.19133202284002615</v>
      </c>
      <c r="O94" s="195">
        <f t="shared" si="97"/>
        <v>0.15154224407688863</v>
      </c>
      <c r="P94" s="198">
        <f t="shared" si="97"/>
        <v>0.16392489400363414</v>
      </c>
      <c r="Q94" s="195">
        <f t="shared" si="97"/>
        <v>0.25276174773289367</v>
      </c>
      <c r="R94" s="195">
        <f t="shared" si="97"/>
        <v>0.24781341107871713</v>
      </c>
      <c r="S94" s="195">
        <f t="shared" si="97"/>
        <v>0.22340338539537163</v>
      </c>
      <c r="T94" s="195">
        <f t="shared" si="97"/>
        <v>0.20124481327800828</v>
      </c>
      <c r="U94" s="198">
        <f t="shared" si="97"/>
        <v>0.23111761002457398</v>
      </c>
      <c r="V94" s="195">
        <f t="shared" si="97"/>
        <v>0.24383802816901406</v>
      </c>
      <c r="W94" s="195">
        <f t="shared" si="97"/>
        <v>0.23125996810207339</v>
      </c>
      <c r="X94" s="195">
        <f t="shared" si="97"/>
        <v>0.1952101583219481</v>
      </c>
      <c r="Y94" s="195">
        <f t="shared" si="97"/>
        <v>0.14699499165275462</v>
      </c>
      <c r="Z94" s="198">
        <f t="shared" si="97"/>
        <v>0.20616141501698487</v>
      </c>
      <c r="AA94" s="195">
        <f t="shared" si="97"/>
        <v>0.15775729646697384</v>
      </c>
      <c r="AB94" s="195">
        <f t="shared" si="97"/>
        <v>0.17979659987856705</v>
      </c>
      <c r="AC94" s="195">
        <f t="shared" si="97"/>
        <v>0.18679402623000529</v>
      </c>
      <c r="AD94" s="195">
        <f t="shared" si="97"/>
        <v>0.1941318585300178</v>
      </c>
      <c r="AE94" s="198">
        <f t="shared" si="97"/>
        <v>0.17967049158107479</v>
      </c>
      <c r="AF94" s="198">
        <f t="shared" si="97"/>
        <v>0.19139206689939878</v>
      </c>
      <c r="AG94" s="198">
        <f t="shared" si="97"/>
        <v>0.19881684658658283</v>
      </c>
      <c r="AH94" s="198">
        <f t="shared" si="97"/>
        <v>0.20627035303403948</v>
      </c>
      <c r="AI94" s="198">
        <f t="shared" si="97"/>
        <v>0.21290200728810899</v>
      </c>
      <c r="AJ94" s="198">
        <f t="shared" si="97"/>
        <v>0.21868675493907627</v>
      </c>
    </row>
    <row r="95" spans="1:36">
      <c r="A95" s="174" t="s">
        <v>342</v>
      </c>
      <c r="B95" s="6"/>
      <c r="C95" s="11"/>
      <c r="D95" s="6"/>
      <c r="E95" s="6"/>
      <c r="F95" s="134"/>
      <c r="G95" s="176"/>
      <c r="H95" s="177"/>
      <c r="I95" s="177"/>
      <c r="J95" s="147"/>
      <c r="K95" s="140">
        <f>(K94-F94)*10000</f>
        <v>-2269.4688837360914</v>
      </c>
      <c r="L95" s="147"/>
      <c r="M95" s="147"/>
      <c r="N95" s="147"/>
      <c r="O95" s="147"/>
      <c r="P95" s="323">
        <f>(P94-K94)*10000</f>
        <v>2595.7434091890386</v>
      </c>
      <c r="Q95" s="147"/>
      <c r="R95" s="147"/>
      <c r="S95" s="147"/>
      <c r="T95" s="147"/>
      <c r="U95" s="323">
        <f>(U94-P94)*10000</f>
        <v>671.92716020939849</v>
      </c>
      <c r="V95" s="147"/>
      <c r="W95" s="147"/>
      <c r="X95" s="147"/>
      <c r="Y95" s="147"/>
      <c r="Z95" s="323">
        <f>(Z94-U94)*10000</f>
        <v>-249.5619500758911</v>
      </c>
      <c r="AA95" s="6"/>
      <c r="AB95" s="6"/>
      <c r="AC95" s="6"/>
      <c r="AD95" s="6"/>
      <c r="AE95" s="323">
        <f>(AE94-Z94)*10000</f>
        <v>-264.90923435910088</v>
      </c>
      <c r="AF95" s="323">
        <f>(AF94-AE94)*10000</f>
        <v>117.2157531832399</v>
      </c>
      <c r="AG95" s="323">
        <f>(AG94-AF94)*10000</f>
        <v>74.247796871840521</v>
      </c>
      <c r="AH95" s="323">
        <f>(AH94-AG94)*10000</f>
        <v>74.535064474566539</v>
      </c>
      <c r="AI95" s="323">
        <f>(AI94-AH94)*10000</f>
        <v>66.316542540695025</v>
      </c>
      <c r="AJ95" s="323">
        <f>(AJ94-AI94)*10000</f>
        <v>57.847476509672866</v>
      </c>
    </row>
    <row r="96" spans="1:36">
      <c r="B96" s="25"/>
      <c r="C96" s="26"/>
      <c r="D96" s="25"/>
      <c r="E96" s="25"/>
      <c r="F96" s="133"/>
      <c r="G96" s="26">
        <f>(G88-B88)/B88</f>
        <v>-2.2640637634284418E-2</v>
      </c>
      <c r="H96" s="26">
        <f t="shared" ref="H96" si="98">(H88-C88)/C88</f>
        <v>3.5351807503706499E-3</v>
      </c>
      <c r="I96" s="26">
        <f t="shared" ref="I96" si="99">(I88-D88)/D88</f>
        <v>4.9748261807719969E-2</v>
      </c>
      <c r="J96" s="26">
        <f t="shared" ref="J96" si="100">(J88-E88)/E88</f>
        <v>8.4400814078774089E-2</v>
      </c>
      <c r="K96" s="187"/>
      <c r="L96" s="26"/>
      <c r="M96" s="26"/>
      <c r="N96" s="26"/>
      <c r="O96" s="26"/>
      <c r="P96" s="145"/>
      <c r="Q96" s="26"/>
      <c r="R96" s="26"/>
      <c r="S96" s="26"/>
      <c r="T96" s="26"/>
      <c r="U96" s="187"/>
      <c r="V96" s="26"/>
      <c r="W96" s="26"/>
      <c r="X96" s="26"/>
      <c r="Y96" s="26"/>
      <c r="Z96" s="187"/>
      <c r="AA96" s="26"/>
      <c r="AB96" s="26"/>
      <c r="AC96" s="26"/>
      <c r="AE96" s="132"/>
      <c r="AF96" s="132"/>
      <c r="AG96" s="132"/>
      <c r="AH96" s="132"/>
      <c r="AI96" s="132"/>
      <c r="AJ96" s="132"/>
    </row>
    <row r="97" spans="1:36" s="6" customFormat="1" ht="14" thickBot="1">
      <c r="A97" s="284" t="s">
        <v>296</v>
      </c>
      <c r="B97" s="287">
        <f t="shared" ref="B97:AD97" si="101">SUM(B17,B39,B65,B75,B83)</f>
        <v>290</v>
      </c>
      <c r="C97" s="288">
        <f t="shared" si="101"/>
        <v>306.90000000000003</v>
      </c>
      <c r="D97" s="288">
        <f t="shared" si="101"/>
        <v>275.5</v>
      </c>
      <c r="E97" s="288">
        <f t="shared" si="101"/>
        <v>277.59999999999997</v>
      </c>
      <c r="F97" s="288">
        <f t="shared" si="101"/>
        <v>1150</v>
      </c>
      <c r="G97" s="288">
        <f t="shared" si="101"/>
        <v>258.2</v>
      </c>
      <c r="H97" s="288">
        <f t="shared" si="101"/>
        <v>296.20000000000005</v>
      </c>
      <c r="I97" s="288">
        <f t="shared" si="101"/>
        <v>304.10000000000002</v>
      </c>
      <c r="J97" s="288">
        <f t="shared" si="101"/>
        <v>319.10000000000002</v>
      </c>
      <c r="K97" s="288">
        <f t="shared" si="101"/>
        <v>1177.5999999999999</v>
      </c>
      <c r="L97" s="288">
        <f t="shared" si="101"/>
        <v>310.8</v>
      </c>
      <c r="M97" s="288">
        <f t="shared" si="101"/>
        <v>353.2</v>
      </c>
      <c r="N97" s="288">
        <f t="shared" si="101"/>
        <v>391.1</v>
      </c>
      <c r="O97" s="288">
        <f t="shared" si="101"/>
        <v>422.4</v>
      </c>
      <c r="P97" s="288">
        <f t="shared" si="101"/>
        <v>1494.7000000000003</v>
      </c>
      <c r="Q97" s="288">
        <f t="shared" si="101"/>
        <v>431.29999999999995</v>
      </c>
      <c r="R97" s="288">
        <f t="shared" si="101"/>
        <v>431.19999999999993</v>
      </c>
      <c r="S97" s="288">
        <f t="shared" si="101"/>
        <v>403.90000000000009</v>
      </c>
      <c r="T97" s="288">
        <f t="shared" si="101"/>
        <v>403.4</v>
      </c>
      <c r="U97" s="288">
        <f t="shared" si="101"/>
        <v>1669.8000000000002</v>
      </c>
      <c r="V97" s="288">
        <f t="shared" si="101"/>
        <v>484.19999999999993</v>
      </c>
      <c r="W97" s="288">
        <f t="shared" si="101"/>
        <v>461.29999999999995</v>
      </c>
      <c r="X97" s="288">
        <f t="shared" si="101"/>
        <v>404.90000000000003</v>
      </c>
      <c r="Y97" s="288">
        <f t="shared" si="101"/>
        <v>371.1</v>
      </c>
      <c r="Z97" s="288">
        <f t="shared" si="101"/>
        <v>1721.6000000000001</v>
      </c>
      <c r="AA97" s="288">
        <f t="shared" si="101"/>
        <v>379.6</v>
      </c>
      <c r="AB97" s="288">
        <f t="shared" si="101"/>
        <v>431.30000000000007</v>
      </c>
      <c r="AC97" s="288">
        <f t="shared" si="101"/>
        <v>436.09999999999997</v>
      </c>
      <c r="AD97" s="288">
        <f t="shared" si="101"/>
        <v>453.09229874899773</v>
      </c>
      <c r="AE97" s="282">
        <f>SUM(AA97:AD97)</f>
        <v>1700.0922987489978</v>
      </c>
      <c r="AF97" s="288">
        <f>SUM(AF17,AF39,AF65,AF75,AF83)</f>
        <v>2012.6430335400003</v>
      </c>
      <c r="AG97" s="288">
        <f>SUM(AG17,AG39,AG65,AG75,AG83)</f>
        <v>2279.9121444846005</v>
      </c>
      <c r="AH97" s="288">
        <f>SUM(AH17,AH39,AH65,AH75,AH83)</f>
        <v>2583.1013983358953</v>
      </c>
      <c r="AI97" s="288">
        <f>SUM(AI17,AI39,AI65,AI75,AI83)</f>
        <v>2888.4545770379195</v>
      </c>
      <c r="AJ97" s="288">
        <f>SUM(AJ17,AJ39,AJ65,AJ75,AJ83)</f>
        <v>3186.5949116187057</v>
      </c>
    </row>
    <row r="98" spans="1:36">
      <c r="A98" s="174" t="s">
        <v>341</v>
      </c>
      <c r="B98" s="25">
        <f t="shared" ref="B98:AJ98" si="102">B97/B88</f>
        <v>0.3349890262215548</v>
      </c>
      <c r="C98" s="172">
        <f t="shared" si="102"/>
        <v>0.34998289428669183</v>
      </c>
      <c r="D98" s="172">
        <f t="shared" si="102"/>
        <v>0.33025653320546627</v>
      </c>
      <c r="E98" s="172">
        <f t="shared" si="102"/>
        <v>0.33233568777684658</v>
      </c>
      <c r="F98" s="187">
        <f t="shared" si="102"/>
        <v>0.33703584302921952</v>
      </c>
      <c r="G98" s="172">
        <f t="shared" si="102"/>
        <v>0.30516487412835358</v>
      </c>
      <c r="H98" s="172">
        <f t="shared" si="102"/>
        <v>0.33659090909090916</v>
      </c>
      <c r="I98" s="172">
        <f t="shared" si="102"/>
        <v>0.34726504510677175</v>
      </c>
      <c r="J98" s="172">
        <f t="shared" si="102"/>
        <v>0.35228527268712739</v>
      </c>
      <c r="K98" s="187">
        <f t="shared" si="102"/>
        <v>0.33572813319648759</v>
      </c>
      <c r="L98" s="172">
        <f t="shared" si="102"/>
        <v>0.32445975571562796</v>
      </c>
      <c r="M98" s="172">
        <f t="shared" si="102"/>
        <v>0.3593813593813594</v>
      </c>
      <c r="N98" s="172">
        <f t="shared" si="102"/>
        <v>0.36609566601142007</v>
      </c>
      <c r="O98" s="172">
        <f t="shared" si="102"/>
        <v>0.3776486365668304</v>
      </c>
      <c r="P98" s="187">
        <f t="shared" si="102"/>
        <v>0.36213204118715936</v>
      </c>
      <c r="Q98" s="172">
        <f t="shared" si="102"/>
        <v>0.35556471558120362</v>
      </c>
      <c r="R98" s="172">
        <f t="shared" si="102"/>
        <v>0.34920634920634908</v>
      </c>
      <c r="S98" s="172">
        <f t="shared" si="102"/>
        <v>0.33028048082427025</v>
      </c>
      <c r="T98" s="172">
        <f t="shared" si="102"/>
        <v>0.32189594637727414</v>
      </c>
      <c r="U98" s="187">
        <f t="shared" si="102"/>
        <v>0.33912142813623347</v>
      </c>
      <c r="V98" s="172">
        <f t="shared" si="102"/>
        <v>0.35519366197183094</v>
      </c>
      <c r="W98" s="172">
        <f t="shared" si="102"/>
        <v>0.35034556087187668</v>
      </c>
      <c r="X98" s="172">
        <f t="shared" si="102"/>
        <v>0.32540384151731899</v>
      </c>
      <c r="Y98" s="172">
        <f t="shared" si="102"/>
        <v>0.30976627712854754</v>
      </c>
      <c r="Z98" s="187">
        <f t="shared" si="102"/>
        <v>0.33610557963375109</v>
      </c>
      <c r="AA98" s="172">
        <f t="shared" si="102"/>
        <v>0.29155145929339482</v>
      </c>
      <c r="AB98" s="172">
        <f t="shared" si="102"/>
        <v>0.32733758348512454</v>
      </c>
      <c r="AC98" s="172">
        <f t="shared" si="102"/>
        <v>0.33060419983321959</v>
      </c>
      <c r="AD98" s="172">
        <f t="shared" si="102"/>
        <v>0.34543847168057618</v>
      </c>
      <c r="AE98" s="187">
        <f t="shared" si="102"/>
        <v>0.32380588752832151</v>
      </c>
      <c r="AF98" s="187">
        <f t="shared" si="102"/>
        <v>0.34828396196304084</v>
      </c>
      <c r="AG98" s="187">
        <f t="shared" si="102"/>
        <v>0.35715816053628724</v>
      </c>
      <c r="AH98" s="187">
        <f t="shared" si="102"/>
        <v>0.36599241139147187</v>
      </c>
      <c r="AI98" s="187">
        <f t="shared" si="102"/>
        <v>0.3741423056078651</v>
      </c>
      <c r="AJ98" s="187">
        <f t="shared" si="102"/>
        <v>0.38162327745987257</v>
      </c>
    </row>
    <row r="99" spans="1:36">
      <c r="A99" s="174" t="s">
        <v>342</v>
      </c>
      <c r="B99" s="25"/>
      <c r="C99" s="26"/>
      <c r="D99" s="26"/>
      <c r="E99" s="26"/>
      <c r="F99" s="133"/>
      <c r="G99" s="26"/>
      <c r="H99" s="26"/>
      <c r="I99" s="26"/>
      <c r="J99" s="26"/>
      <c r="K99" s="133"/>
      <c r="L99" s="26"/>
      <c r="M99" s="26"/>
      <c r="N99" s="26"/>
      <c r="O99" s="26"/>
      <c r="P99" s="323">
        <f>(P98-K98)*10000</f>
        <v>264.03907990671769</v>
      </c>
      <c r="Q99" s="337"/>
      <c r="R99" s="337"/>
      <c r="S99" s="337"/>
      <c r="T99" s="337"/>
      <c r="U99" s="323">
        <f>(U98-P98)*10000</f>
        <v>-230.10613050925889</v>
      </c>
      <c r="V99" s="337"/>
      <c r="W99" s="337"/>
      <c r="X99" s="337"/>
      <c r="Y99" s="337"/>
      <c r="Z99" s="323">
        <f>(Z98-U98)*10000</f>
        <v>-30.158485024823769</v>
      </c>
      <c r="AA99" s="291"/>
      <c r="AB99" s="291"/>
      <c r="AC99" s="291"/>
      <c r="AD99" s="291"/>
      <c r="AE99" s="323">
        <f>(AE98-Z98)*10000</f>
        <v>-122.99692105429583</v>
      </c>
      <c r="AF99" s="323">
        <f>(AF98-AE98)*10000</f>
        <v>244.78074434719332</v>
      </c>
      <c r="AG99" s="323">
        <f>(AG98-AF98)*10000</f>
        <v>88.741985732463945</v>
      </c>
      <c r="AH99" s="323">
        <f>(AH98-AG98)*10000</f>
        <v>88.342508551846336</v>
      </c>
      <c r="AI99" s="323">
        <f>(AI98-AH98)*10000</f>
        <v>81.49894216393227</v>
      </c>
      <c r="AJ99" s="323">
        <f>(AJ98-AI98)*10000</f>
        <v>74.809718520074682</v>
      </c>
    </row>
    <row r="100" spans="1:36">
      <c r="A100" s="173"/>
      <c r="B100" s="25"/>
      <c r="C100" s="26"/>
      <c r="D100" s="26"/>
      <c r="E100" s="26"/>
      <c r="F100" s="133"/>
      <c r="G100" s="26"/>
      <c r="H100" s="26"/>
      <c r="I100" s="26"/>
      <c r="J100" s="26"/>
      <c r="K100" s="133"/>
      <c r="L100" s="26"/>
      <c r="M100" s="26"/>
      <c r="N100" s="26"/>
      <c r="O100" s="26"/>
      <c r="P100" s="187"/>
      <c r="Q100" s="26"/>
      <c r="R100" s="26"/>
      <c r="S100" s="26"/>
      <c r="T100" s="26"/>
      <c r="U100" s="187"/>
      <c r="V100" s="26"/>
      <c r="W100" s="26"/>
      <c r="X100" s="26"/>
      <c r="Y100" s="26"/>
      <c r="Z100" s="187"/>
      <c r="AA100" s="26"/>
      <c r="AB100" s="26"/>
      <c r="AC100" s="26"/>
      <c r="AD100" s="338"/>
      <c r="AE100" s="186"/>
      <c r="AF100" s="186"/>
      <c r="AG100" s="186"/>
      <c r="AH100" s="186"/>
      <c r="AI100" s="186"/>
      <c r="AJ100" s="190"/>
    </row>
    <row r="101" spans="1:36">
      <c r="F101" s="132"/>
      <c r="K101" s="132"/>
      <c r="P101" s="132"/>
      <c r="U101" s="132"/>
      <c r="Z101" s="132"/>
      <c r="AE101" s="132"/>
      <c r="AF101" s="132"/>
      <c r="AG101" s="132"/>
      <c r="AH101" s="132"/>
      <c r="AI101" s="132"/>
      <c r="AJ101" s="132"/>
    </row>
    <row r="102" spans="1:36">
      <c r="A102" s="128" t="s">
        <v>404</v>
      </c>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7"/>
      <c r="AE102" s="127"/>
      <c r="AF102" s="127"/>
      <c r="AG102" s="127"/>
      <c r="AH102" s="127"/>
      <c r="AI102" s="127"/>
      <c r="AJ102" s="127"/>
    </row>
    <row r="103" spans="1:36">
      <c r="A103" s="123" t="s">
        <v>405</v>
      </c>
      <c r="B103" s="123">
        <v>-121</v>
      </c>
      <c r="C103" s="123">
        <v>-123.69999999999999</v>
      </c>
      <c r="D103" s="123">
        <v>-125.19999999999999</v>
      </c>
      <c r="E103" s="123">
        <v>-124.19999999999999</v>
      </c>
      <c r="F103" s="202">
        <v>-494.09999999999997</v>
      </c>
      <c r="G103" s="148">
        <v>-132.30000000000001</v>
      </c>
      <c r="H103" s="148">
        <v>-134.5</v>
      </c>
      <c r="I103" s="148">
        <v>-141</v>
      </c>
      <c r="J103" s="148">
        <v>-152.19999999999999</v>
      </c>
      <c r="K103" s="202">
        <v>-560</v>
      </c>
      <c r="L103" s="148">
        <v>-168.10000000000002</v>
      </c>
      <c r="M103" s="148">
        <v>-178.7</v>
      </c>
      <c r="N103" s="148">
        <v>-183.60000000000002</v>
      </c>
      <c r="O103" s="148">
        <v>-206.80000000000007</v>
      </c>
      <c r="P103" s="202">
        <v>-737.2</v>
      </c>
      <c r="Q103" s="148">
        <v>-216.09999999999997</v>
      </c>
      <c r="R103" s="148">
        <v>-230.5</v>
      </c>
      <c r="S103" s="148">
        <v>-254.9</v>
      </c>
      <c r="T103" s="148">
        <v>-333.20000000000016</v>
      </c>
      <c r="U103" s="202">
        <v>-1034.7</v>
      </c>
      <c r="V103" s="148">
        <v>-340.6</v>
      </c>
      <c r="W103" s="148">
        <v>-328.00000000000006</v>
      </c>
      <c r="X103" s="148">
        <v>-327.9</v>
      </c>
      <c r="Y103" s="148">
        <v>-322.90000000000009</v>
      </c>
      <c r="Z103" s="202">
        <v>-1319.4</v>
      </c>
      <c r="AA103" s="123">
        <v>-347.59999999999997</v>
      </c>
      <c r="AB103" s="123">
        <v>-338.19999999999993</v>
      </c>
      <c r="AC103" s="123">
        <v>-336.00000000000006</v>
      </c>
      <c r="AD103" s="152">
        <f>-(AD13-AD14)</f>
        <v>-319.56324324324339</v>
      </c>
      <c r="AE103" s="151">
        <f>SUM(AA103:AD103)</f>
        <v>-1341.3632432432432</v>
      </c>
      <c r="AF103" s="151">
        <f>-AF13*(1-AF15)</f>
        <v>-1544.9832650696926</v>
      </c>
      <c r="AG103" s="217">
        <f>-AG13*(1-AG15)</f>
        <v>-1748.7430914940344</v>
      </c>
      <c r="AH103" s="217">
        <f>-AH13*(1-AH15)</f>
        <v>-1979.2739973218258</v>
      </c>
      <c r="AI103" s="217">
        <f>-AI13*(1-AI15)</f>
        <v>-2200.7785747813073</v>
      </c>
      <c r="AJ103" s="217">
        <f>-AJ13*(1-AJ15)</f>
        <v>-2403.2472998183862</v>
      </c>
    </row>
    <row r="104" spans="1:36">
      <c r="A104" s="124" t="s">
        <v>27</v>
      </c>
      <c r="B104" s="125"/>
      <c r="C104" s="125"/>
      <c r="D104" s="125"/>
      <c r="E104" s="125"/>
      <c r="F104" s="137"/>
      <c r="G104" s="121">
        <f>G103/B103-1</f>
        <v>9.3388429752066182E-2</v>
      </c>
      <c r="H104" s="121">
        <f t="shared" ref="H104:AC104" si="103">H103/C103-1</f>
        <v>8.730800323362975E-2</v>
      </c>
      <c r="I104" s="121">
        <f t="shared" si="103"/>
        <v>0.12619808306709279</v>
      </c>
      <c r="J104" s="121">
        <f t="shared" si="103"/>
        <v>0.22544283413848643</v>
      </c>
      <c r="K104" s="138">
        <f t="shared" si="103"/>
        <v>0.13337381096943957</v>
      </c>
      <c r="L104" s="121">
        <f t="shared" si="103"/>
        <v>0.27059712773998501</v>
      </c>
      <c r="M104" s="121">
        <f t="shared" si="103"/>
        <v>0.32862453531598512</v>
      </c>
      <c r="N104" s="121">
        <f t="shared" si="103"/>
        <v>0.30212765957446819</v>
      </c>
      <c r="O104" s="121">
        <f t="shared" si="103"/>
        <v>0.35873850197109114</v>
      </c>
      <c r="P104" s="138">
        <f t="shared" si="103"/>
        <v>0.3164285714285715</v>
      </c>
      <c r="Q104" s="121">
        <f t="shared" si="103"/>
        <v>0.28554431885782239</v>
      </c>
      <c r="R104" s="121">
        <f t="shared" si="103"/>
        <v>0.28987129266927814</v>
      </c>
      <c r="S104" s="121">
        <f t="shared" si="103"/>
        <v>0.3883442265795205</v>
      </c>
      <c r="T104" s="121">
        <f t="shared" si="103"/>
        <v>0.61121856866537749</v>
      </c>
      <c r="U104" s="138">
        <f t="shared" si="103"/>
        <v>0.40355398806294085</v>
      </c>
      <c r="V104" s="121">
        <f t="shared" si="103"/>
        <v>0.57612216566404473</v>
      </c>
      <c r="W104" s="121">
        <f t="shared" si="103"/>
        <v>0.42299349240780937</v>
      </c>
      <c r="X104" s="121">
        <f t="shared" si="103"/>
        <v>0.28638681836014102</v>
      </c>
      <c r="Y104" s="121">
        <f t="shared" si="103"/>
        <v>-3.0912364945978599E-2</v>
      </c>
      <c r="Z104" s="138">
        <f t="shared" si="103"/>
        <v>0.27515221803421275</v>
      </c>
      <c r="AA104" s="121">
        <f t="shared" si="103"/>
        <v>2.0551967116852365E-2</v>
      </c>
      <c r="AB104" s="121">
        <f t="shared" si="103"/>
        <v>3.1097560975609451E-2</v>
      </c>
      <c r="AC104" s="121">
        <f t="shared" si="103"/>
        <v>2.4702653247941742E-2</v>
      </c>
      <c r="AD104" s="171">
        <f>AD103/Y103-1</f>
        <v>-1.033371556753393E-2</v>
      </c>
      <c r="AE104" s="201">
        <f>AE103/Z103-1</f>
        <v>1.664638717844702E-2</v>
      </c>
      <c r="AF104" s="201">
        <f>AF103/AE103-1</f>
        <v>0.15180080627088177</v>
      </c>
      <c r="AG104" s="201">
        <f>AG103/AF103-1</f>
        <v>0.13188481133169461</v>
      </c>
      <c r="AH104" s="201">
        <f>AH103/AG103-1</f>
        <v>0.13182662847910831</v>
      </c>
      <c r="AI104" s="201">
        <f>AI103/AH103-1</f>
        <v>0.11191203328048638</v>
      </c>
      <c r="AJ104" s="201">
        <f>AJ103/AI103-1</f>
        <v>9.1998680538408317E-2</v>
      </c>
    </row>
    <row r="105" spans="1:36">
      <c r="A105" s="124" t="s">
        <v>28</v>
      </c>
      <c r="B105" s="125"/>
      <c r="C105" s="121">
        <f>C103/B103-1</f>
        <v>2.2314049586776852E-2</v>
      </c>
      <c r="D105" s="121">
        <f t="shared" ref="D105:AC105" si="104">D103/C103-1</f>
        <v>1.2126111560226249E-2</v>
      </c>
      <c r="E105" s="121">
        <f t="shared" si="104"/>
        <v>-7.9872204472843933E-3</v>
      </c>
      <c r="F105" s="138"/>
      <c r="G105" s="121">
        <f t="shared" si="104"/>
        <v>-0.73224043715846987</v>
      </c>
      <c r="H105" s="121">
        <f t="shared" si="104"/>
        <v>1.6628873771730834E-2</v>
      </c>
      <c r="I105" s="121">
        <f t="shared" si="104"/>
        <v>4.8327137546468446E-2</v>
      </c>
      <c r="J105" s="121">
        <f t="shared" si="104"/>
        <v>7.943262411347507E-2</v>
      </c>
      <c r="K105" s="138"/>
      <c r="L105" s="121">
        <f t="shared" si="104"/>
        <v>-0.69982142857142859</v>
      </c>
      <c r="M105" s="121">
        <f t="shared" si="104"/>
        <v>6.3057703747768867E-2</v>
      </c>
      <c r="N105" s="121">
        <f t="shared" si="104"/>
        <v>2.7420257414661586E-2</v>
      </c>
      <c r="O105" s="121">
        <f t="shared" si="104"/>
        <v>0.12636165577342062</v>
      </c>
      <c r="P105" s="138"/>
      <c r="Q105" s="121">
        <f t="shared" si="104"/>
        <v>-0.70686380900705381</v>
      </c>
      <c r="R105" s="121">
        <f t="shared" si="104"/>
        <v>6.6635816751504207E-2</v>
      </c>
      <c r="S105" s="121">
        <f t="shared" si="104"/>
        <v>0.10585683297180037</v>
      </c>
      <c r="T105" s="121">
        <f t="shared" si="104"/>
        <v>0.30717928599450817</v>
      </c>
      <c r="U105" s="138"/>
      <c r="V105" s="121">
        <f t="shared" si="104"/>
        <v>-0.67082246061660378</v>
      </c>
      <c r="W105" s="121">
        <f t="shared" si="104"/>
        <v>-3.6993540810334569E-2</v>
      </c>
      <c r="X105" s="121">
        <f t="shared" si="104"/>
        <v>-3.0487804878076563E-4</v>
      </c>
      <c r="Y105" s="121">
        <f t="shared" si="104"/>
        <v>-1.5248551387617826E-2</v>
      </c>
      <c r="Z105" s="138"/>
      <c r="AA105" s="121">
        <f t="shared" si="104"/>
        <v>-0.73654691526451421</v>
      </c>
      <c r="AB105" s="121">
        <f t="shared" si="104"/>
        <v>-2.7042577675489121E-2</v>
      </c>
      <c r="AC105" s="121">
        <f t="shared" si="104"/>
        <v>-6.50502661147212E-3</v>
      </c>
      <c r="AD105" s="171">
        <f>AD103/AC103-1</f>
        <v>-4.8918918918918641E-2</v>
      </c>
      <c r="AE105" s="201"/>
      <c r="AF105" s="132"/>
      <c r="AG105" s="132"/>
      <c r="AH105" s="132"/>
      <c r="AI105" s="132"/>
      <c r="AJ105" s="132"/>
    </row>
    <row r="106" spans="1:36">
      <c r="A106" s="125"/>
      <c r="B106" s="125"/>
      <c r="C106" s="125"/>
      <c r="D106" s="125"/>
      <c r="E106" s="125"/>
      <c r="F106" s="137"/>
      <c r="G106" s="125"/>
      <c r="H106" s="125"/>
      <c r="I106" s="125"/>
      <c r="J106" s="125"/>
      <c r="K106" s="137"/>
      <c r="L106" s="125"/>
      <c r="M106" s="125"/>
      <c r="N106" s="125"/>
      <c r="O106" s="125"/>
      <c r="P106" s="137"/>
      <c r="Q106" s="125"/>
      <c r="R106" s="125"/>
      <c r="S106" s="125"/>
      <c r="T106" s="125"/>
      <c r="U106" s="137"/>
      <c r="V106" s="125"/>
      <c r="W106" s="125"/>
      <c r="X106" s="125"/>
      <c r="Y106" s="125"/>
      <c r="Z106" s="137"/>
      <c r="AA106" s="125"/>
      <c r="AB106" s="125"/>
      <c r="AC106" s="125"/>
      <c r="AE106" s="132"/>
      <c r="AF106" s="132"/>
      <c r="AG106" s="132"/>
      <c r="AH106" s="132"/>
      <c r="AI106" s="132"/>
      <c r="AJ106" s="132"/>
    </row>
    <row r="107" spans="1:36">
      <c r="A107" s="123" t="s">
        <v>406</v>
      </c>
      <c r="B107" s="123">
        <v>-195.99999999999997</v>
      </c>
      <c r="C107" s="123">
        <v>-198.3</v>
      </c>
      <c r="D107" s="123">
        <v>-212.9</v>
      </c>
      <c r="E107" s="123">
        <v>-198.40000000000003</v>
      </c>
      <c r="F107" s="202">
        <v>-805.59999999999991</v>
      </c>
      <c r="G107" s="148">
        <v>-202.3</v>
      </c>
      <c r="H107" s="148">
        <v>-214.79999999999998</v>
      </c>
      <c r="I107" s="148">
        <v>-217.3</v>
      </c>
      <c r="J107" s="148">
        <v>-219.60000000000014</v>
      </c>
      <c r="K107" s="202">
        <v>-854.00000000000011</v>
      </c>
      <c r="L107" s="148">
        <v>-235.6</v>
      </c>
      <c r="M107" s="148">
        <v>-252.50000000000003</v>
      </c>
      <c r="N107" s="148">
        <v>-257.70000000000005</v>
      </c>
      <c r="O107" s="148">
        <v>-272.80000000000007</v>
      </c>
      <c r="P107" s="202">
        <v>-1018.6</v>
      </c>
      <c r="Q107" s="148">
        <v>-269.7</v>
      </c>
      <c r="R107" s="148">
        <v>-279.70000000000005</v>
      </c>
      <c r="S107" s="148">
        <v>-271.10000000000002</v>
      </c>
      <c r="T107" s="148">
        <v>-414.40000000000003</v>
      </c>
      <c r="U107" s="202">
        <v>-1234.9000000000001</v>
      </c>
      <c r="V107" s="148">
        <v>-311.39999999999998</v>
      </c>
      <c r="W107" s="148">
        <v>-309.39999999999998</v>
      </c>
      <c r="X107" s="148">
        <v>-315.39999999999998</v>
      </c>
      <c r="Y107" s="148">
        <v>-319.4000000000002</v>
      </c>
      <c r="Z107" s="202">
        <v>-1255.5999999999999</v>
      </c>
      <c r="AA107" s="123">
        <v>-343.1</v>
      </c>
      <c r="AB107" s="123">
        <v>-342.2</v>
      </c>
      <c r="AC107" s="123">
        <v>-336.3</v>
      </c>
      <c r="AD107" s="273">
        <f>-(AD35-AD36)</f>
        <v>-333.33171830985935</v>
      </c>
      <c r="AE107" s="217">
        <f>SUM(AA107:AD107)</f>
        <v>-1354.9317183098592</v>
      </c>
      <c r="AF107" s="217">
        <f>-AF35*(1-AF37)</f>
        <v>-1416.6999882411421</v>
      </c>
      <c r="AG107" s="217">
        <f>-AG35*(1-AG37)</f>
        <v>-1509.9994716668512</v>
      </c>
      <c r="AH107" s="217">
        <f>-AH35*(1-AH37)</f>
        <v>-1609.4190528297779</v>
      </c>
      <c r="AI107" s="217">
        <f>-AI35*(1-AI37)</f>
        <v>-1699.3269912345863</v>
      </c>
      <c r="AJ107" s="217">
        <f>-AJ35*(1-AJ37)</f>
        <v>-1777.3032757930887</v>
      </c>
    </row>
    <row r="108" spans="1:36">
      <c r="A108" s="124" t="s">
        <v>27</v>
      </c>
      <c r="B108" s="125"/>
      <c r="C108" s="125"/>
      <c r="D108" s="125"/>
      <c r="E108" s="125"/>
      <c r="F108" s="137"/>
      <c r="G108" s="121">
        <f>G107/B107-1</f>
        <v>3.2142857142857251E-2</v>
      </c>
      <c r="H108" s="121">
        <f t="shared" ref="H108" si="105">H107/C107-1</f>
        <v>8.3207261724659531E-2</v>
      </c>
      <c r="I108" s="121">
        <f t="shared" ref="I108" si="106">I107/D107-1</f>
        <v>2.0666979802724361E-2</v>
      </c>
      <c r="J108" s="121">
        <f t="shared" ref="J108" si="107">J107/E107-1</f>
        <v>0.10685483870967794</v>
      </c>
      <c r="K108" s="138">
        <f t="shared" ref="K108" si="108">K107/F107-1</f>
        <v>6.0079443892750994E-2</v>
      </c>
      <c r="L108" s="121">
        <f t="shared" ref="L108" si="109">L107/G107-1</f>
        <v>0.16460701927829957</v>
      </c>
      <c r="M108" s="121">
        <f t="shared" ref="M108" si="110">M107/H107-1</f>
        <v>0.1755121042830543</v>
      </c>
      <c r="N108" s="121">
        <f t="shared" ref="N108" si="111">N107/I107-1</f>
        <v>0.18591808559595036</v>
      </c>
      <c r="O108" s="121">
        <f t="shared" ref="O108" si="112">O107/J107-1</f>
        <v>0.2422586520947172</v>
      </c>
      <c r="P108" s="138">
        <f t="shared" ref="P108" si="113">P107/K107-1</f>
        <v>0.19274004683840729</v>
      </c>
      <c r="Q108" s="121">
        <f t="shared" ref="Q108" si="114">Q107/L107-1</f>
        <v>0.14473684210526305</v>
      </c>
      <c r="R108" s="121">
        <f t="shared" ref="R108" si="115">R107/M107-1</f>
        <v>0.10772277227722782</v>
      </c>
      <c r="S108" s="121">
        <f t="shared" ref="S108" si="116">S107/N107-1</f>
        <v>5.1998447807527937E-2</v>
      </c>
      <c r="T108" s="121">
        <f t="shared" ref="T108" si="117">T107/O107-1</f>
        <v>0.51906158357771237</v>
      </c>
      <c r="U108" s="138">
        <f t="shared" ref="U108" si="118">U107/P107-1</f>
        <v>0.21235028470449646</v>
      </c>
      <c r="V108" s="121">
        <f t="shared" ref="V108" si="119">V107/Q107-1</f>
        <v>0.1546162402669633</v>
      </c>
      <c r="W108" s="121">
        <f t="shared" ref="W108" si="120">W107/R107-1</f>
        <v>0.10618519842688579</v>
      </c>
      <c r="X108" s="121">
        <f t="shared" ref="X108" si="121">X107/S107-1</f>
        <v>0.16340833640722963</v>
      </c>
      <c r="Y108" s="121">
        <f t="shared" ref="Y108" si="122">Y107/T107-1</f>
        <v>-0.22924710424710382</v>
      </c>
      <c r="Z108" s="138">
        <f t="shared" ref="Z108" si="123">Z107/U107-1</f>
        <v>1.676249088995041E-2</v>
      </c>
      <c r="AA108" s="121">
        <f t="shared" ref="AA108" si="124">AA107/V107-1</f>
        <v>0.10179833012202977</v>
      </c>
      <c r="AB108" s="121">
        <f t="shared" ref="AB108" si="125">AB107/W107-1</f>
        <v>0.1060116354234002</v>
      </c>
      <c r="AC108" s="121">
        <f t="shared" ref="AC108" si="126">AC107/X107-1</f>
        <v>6.6265060240964013E-2</v>
      </c>
      <c r="AD108" s="171">
        <f>AD107/Y107-1</f>
        <v>4.3618404226233976E-2</v>
      </c>
      <c r="AE108" s="201">
        <f>AE107/Z107-1</f>
        <v>7.911095755802755E-2</v>
      </c>
      <c r="AF108" s="201">
        <f>AF107/AE107-1</f>
        <v>4.558773633872315E-2</v>
      </c>
      <c r="AG108" s="201">
        <f>AG107/AF107-1</f>
        <v>6.5856909861022883E-2</v>
      </c>
      <c r="AH108" s="201">
        <f>AH107/AG107-1</f>
        <v>6.5840805264110402E-2</v>
      </c>
      <c r="AI108" s="201">
        <f>AI107/AH107-1</f>
        <v>5.5863597642097584E-2</v>
      </c>
      <c r="AJ108" s="201">
        <f>AJ107/AI107-1</f>
        <v>4.588656860081497E-2</v>
      </c>
    </row>
    <row r="109" spans="1:36">
      <c r="A109" s="124" t="s">
        <v>28</v>
      </c>
      <c r="B109" s="125"/>
      <c r="C109" s="121">
        <f>C107/B107-1</f>
        <v>1.1734693877551328E-2</v>
      </c>
      <c r="D109" s="121">
        <f t="shared" ref="D109:AC109" si="127">D107/C107-1</f>
        <v>7.3625819465456432E-2</v>
      </c>
      <c r="E109" s="121">
        <f t="shared" si="127"/>
        <v>-6.8107092531704883E-2</v>
      </c>
      <c r="F109" s="138"/>
      <c r="G109" s="121">
        <f t="shared" si="127"/>
        <v>-0.74888282025819253</v>
      </c>
      <c r="H109" s="121">
        <f t="shared" si="127"/>
        <v>6.178942165101331E-2</v>
      </c>
      <c r="I109" s="121">
        <f t="shared" si="127"/>
        <v>1.1638733705772841E-2</v>
      </c>
      <c r="J109" s="121">
        <f t="shared" si="127"/>
        <v>1.0584445467096693E-2</v>
      </c>
      <c r="K109" s="138"/>
      <c r="L109" s="121">
        <f t="shared" si="127"/>
        <v>-0.72412177985948478</v>
      </c>
      <c r="M109" s="121">
        <f t="shared" si="127"/>
        <v>7.1731748726655553E-2</v>
      </c>
      <c r="N109" s="121">
        <f t="shared" si="127"/>
        <v>2.0594059405940612E-2</v>
      </c>
      <c r="O109" s="121">
        <f t="shared" si="127"/>
        <v>5.8595265812960928E-2</v>
      </c>
      <c r="P109" s="138"/>
      <c r="Q109" s="121">
        <f t="shared" si="127"/>
        <v>-0.73522481837816611</v>
      </c>
      <c r="R109" s="121">
        <f t="shared" si="127"/>
        <v>3.7078235076010602E-2</v>
      </c>
      <c r="S109" s="121">
        <f t="shared" si="127"/>
        <v>-3.0747229174115209E-2</v>
      </c>
      <c r="T109" s="121">
        <f t="shared" si="127"/>
        <v>0.52858723718185163</v>
      </c>
      <c r="U109" s="138"/>
      <c r="V109" s="121">
        <f t="shared" si="127"/>
        <v>-0.74783383269900394</v>
      </c>
      <c r="W109" s="121">
        <f t="shared" si="127"/>
        <v>-6.4226075786769643E-3</v>
      </c>
      <c r="X109" s="121">
        <f t="shared" si="127"/>
        <v>1.9392372333548735E-2</v>
      </c>
      <c r="Y109" s="121">
        <f t="shared" si="127"/>
        <v>1.268230818008953E-2</v>
      </c>
      <c r="Z109" s="138"/>
      <c r="AA109" s="121">
        <f t="shared" si="127"/>
        <v>-0.72674418604651159</v>
      </c>
      <c r="AB109" s="121">
        <f t="shared" si="127"/>
        <v>-2.6231419411251178E-3</v>
      </c>
      <c r="AC109" s="121">
        <f t="shared" si="127"/>
        <v>-1.7241379310344751E-2</v>
      </c>
      <c r="AD109" s="171">
        <f>AD107/AC107-1</f>
        <v>-8.8262910798116989E-3</v>
      </c>
      <c r="AE109" s="201"/>
      <c r="AF109" s="132"/>
      <c r="AG109" s="132"/>
      <c r="AH109" s="132"/>
      <c r="AI109" s="132"/>
      <c r="AJ109" s="132"/>
    </row>
    <row r="110" spans="1:36">
      <c r="A110" s="125"/>
      <c r="B110" s="125"/>
      <c r="C110" s="125"/>
      <c r="D110" s="125"/>
      <c r="E110" s="125"/>
      <c r="F110" s="137"/>
      <c r="G110" s="125"/>
      <c r="H110" s="125"/>
      <c r="I110" s="125"/>
      <c r="J110" s="125"/>
      <c r="K110" s="137"/>
      <c r="L110" s="125"/>
      <c r="M110" s="125"/>
      <c r="N110" s="125"/>
      <c r="O110" s="125"/>
      <c r="P110" s="137"/>
      <c r="Q110" s="125"/>
      <c r="R110" s="125"/>
      <c r="S110" s="125"/>
      <c r="T110" s="125"/>
      <c r="U110" s="137"/>
      <c r="V110" s="125"/>
      <c r="W110" s="125"/>
      <c r="X110" s="125"/>
      <c r="Y110" s="125"/>
      <c r="Z110" s="137"/>
      <c r="AA110" s="125"/>
      <c r="AB110" s="125"/>
      <c r="AC110" s="125"/>
      <c r="AE110" s="132"/>
      <c r="AF110" s="132"/>
      <c r="AG110" s="132"/>
      <c r="AH110" s="132"/>
      <c r="AI110" s="132"/>
      <c r="AJ110" s="132"/>
    </row>
    <row r="111" spans="1:36">
      <c r="A111" s="123" t="s">
        <v>407</v>
      </c>
      <c r="B111" s="123">
        <v>-207.8</v>
      </c>
      <c r="C111" s="123">
        <v>-213.3</v>
      </c>
      <c r="D111" s="123">
        <v>-215.8</v>
      </c>
      <c r="E111" s="123">
        <v>-220.7000000000001</v>
      </c>
      <c r="F111" s="202">
        <v>-857.6</v>
      </c>
      <c r="G111" s="148">
        <v>-213.9</v>
      </c>
      <c r="H111" s="148">
        <v>-206.3</v>
      </c>
      <c r="I111" s="148">
        <v>-204.5</v>
      </c>
      <c r="J111" s="148">
        <v>-199.8</v>
      </c>
      <c r="K111" s="202">
        <v>-824.5</v>
      </c>
      <c r="L111" s="148">
        <v>-200.7</v>
      </c>
      <c r="M111" s="148">
        <v>-186.7</v>
      </c>
      <c r="N111" s="148">
        <v>-192.6</v>
      </c>
      <c r="O111" s="148">
        <v>-215.40000000000003</v>
      </c>
      <c r="P111" s="202">
        <v>-795.4</v>
      </c>
      <c r="Q111" s="148">
        <v>-213.5</v>
      </c>
      <c r="R111" s="148">
        <v>-221.6</v>
      </c>
      <c r="S111" s="148">
        <v>-217.5</v>
      </c>
      <c r="T111" s="148">
        <v>-307.29999999999995</v>
      </c>
      <c r="U111" s="202">
        <v>-959.9</v>
      </c>
      <c r="V111" s="148">
        <v>-244.3</v>
      </c>
      <c r="W111" s="148">
        <v>-253.70000000000002</v>
      </c>
      <c r="X111" s="148">
        <v>-245.5</v>
      </c>
      <c r="Y111" s="148">
        <v>-248.59999999999982</v>
      </c>
      <c r="Z111" s="202">
        <v>-992.09999999999991</v>
      </c>
      <c r="AA111" s="123">
        <v>-251.3</v>
      </c>
      <c r="AB111" s="123">
        <v>-255.4</v>
      </c>
      <c r="AC111" s="123">
        <v>-275.7</v>
      </c>
      <c r="AD111" s="273">
        <f>-(AD61-AD62)</f>
        <v>-297.11715099715082</v>
      </c>
      <c r="AE111" s="217">
        <f>SUM(AA111:AD111)</f>
        <v>-1079.517150997151</v>
      </c>
      <c r="AF111" s="217">
        <f>-AF61*(1-AF63)</f>
        <v>-1133.1789161319437</v>
      </c>
      <c r="AG111" s="217">
        <f>-AG61*(1-AG63)</f>
        <v>-1217.2464064733028</v>
      </c>
      <c r="AH111" s="217">
        <f>-AH61*(1-AH63)</f>
        <v>-1307.5123502060351</v>
      </c>
      <c r="AI111" s="217">
        <f>-AI61*(1-AI63)</f>
        <v>-1404.4304679345753</v>
      </c>
      <c r="AJ111" s="217">
        <f>-AJ61*(1-AJ63)</f>
        <v>-1508.4874054583634</v>
      </c>
    </row>
    <row r="112" spans="1:36">
      <c r="A112" s="124" t="s">
        <v>27</v>
      </c>
      <c r="B112" s="125"/>
      <c r="C112" s="125"/>
      <c r="D112" s="125"/>
      <c r="E112" s="125"/>
      <c r="F112" s="137"/>
      <c r="G112" s="121">
        <f>G111/B111-1</f>
        <v>2.9355149181905738E-2</v>
      </c>
      <c r="H112" s="121">
        <f t="shared" ref="H112" si="128">H111/C111-1</f>
        <v>-3.2817627754336609E-2</v>
      </c>
      <c r="I112" s="121">
        <f t="shared" ref="I112" si="129">I111/D111-1</f>
        <v>-5.2363299351251169E-2</v>
      </c>
      <c r="J112" s="121">
        <f t="shared" ref="J112" si="130">J111/E111-1</f>
        <v>-9.4698685999094145E-2</v>
      </c>
      <c r="K112" s="138">
        <f t="shared" ref="K112" si="131">K111/F111-1</f>
        <v>-3.8596082089552231E-2</v>
      </c>
      <c r="L112" s="121">
        <f t="shared" ref="L112" si="132">L111/G111-1</f>
        <v>-6.1711079943899128E-2</v>
      </c>
      <c r="M112" s="121">
        <f t="shared" ref="M112" si="133">M111/H111-1</f>
        <v>-9.5007270964614698E-2</v>
      </c>
      <c r="N112" s="121">
        <f t="shared" ref="N112" si="134">N111/I111-1</f>
        <v>-5.8190709046454847E-2</v>
      </c>
      <c r="O112" s="121">
        <f t="shared" ref="O112" si="135">O111/J111-1</f>
        <v>7.8078078078078095E-2</v>
      </c>
      <c r="P112" s="138">
        <f t="shared" ref="P112" si="136">P111/K111-1</f>
        <v>-3.5294117647058809E-2</v>
      </c>
      <c r="Q112" s="121">
        <f t="shared" ref="Q112" si="137">Q111/L111-1</f>
        <v>6.3776781265570515E-2</v>
      </c>
      <c r="R112" s="121">
        <f t="shared" ref="R112" si="138">R111/M111-1</f>
        <v>0.18693090519550082</v>
      </c>
      <c r="S112" s="121">
        <f t="shared" ref="S112" si="139">S111/N111-1</f>
        <v>0.12928348909657328</v>
      </c>
      <c r="T112" s="121">
        <f t="shared" ref="T112" si="140">T111/O111-1</f>
        <v>0.42664809656453073</v>
      </c>
      <c r="U112" s="138">
        <f t="shared" ref="U112" si="141">U111/P111-1</f>
        <v>0.20681418154387732</v>
      </c>
      <c r="V112" s="121">
        <f t="shared" ref="V112" si="142">V111/Q111-1</f>
        <v>0.1442622950819672</v>
      </c>
      <c r="W112" s="121">
        <f t="shared" ref="W112" si="143">W111/R111-1</f>
        <v>0.1448555956678701</v>
      </c>
      <c r="X112" s="121">
        <f t="shared" ref="X112" si="144">X111/S111-1</f>
        <v>0.12873563218390816</v>
      </c>
      <c r="Y112" s="121">
        <f t="shared" ref="Y112" si="145">Y111/T111-1</f>
        <v>-0.19101854864952861</v>
      </c>
      <c r="Z112" s="138">
        <f t="shared" ref="Z112" si="146">Z111/U111-1</f>
        <v>3.3545160954266073E-2</v>
      </c>
      <c r="AA112" s="121">
        <f t="shared" ref="AA112" si="147">AA111/V111-1</f>
        <v>2.8653295128939771E-2</v>
      </c>
      <c r="AB112" s="121">
        <f t="shared" ref="AB112" si="148">AB111/W111-1</f>
        <v>6.7008277493101343E-3</v>
      </c>
      <c r="AC112" s="121">
        <f t="shared" ref="AC112" si="149">AC111/X111-1</f>
        <v>0.12301425661914456</v>
      </c>
      <c r="AD112" s="171">
        <f>AD111/Y111-1</f>
        <v>0.1951615084358449</v>
      </c>
      <c r="AE112" s="201">
        <f>AE111/Z111-1</f>
        <v>8.8113245637688964E-2</v>
      </c>
      <c r="AF112" s="201">
        <f>AF111/AE111-1</f>
        <v>4.9709043608269887E-2</v>
      </c>
      <c r="AG112" s="201">
        <f>AG111/AF111-1</f>
        <v>7.4187305415388316E-2</v>
      </c>
      <c r="AH112" s="201">
        <f>AH111/AG111-1</f>
        <v>7.4155851479781765E-2</v>
      </c>
      <c r="AI112" s="201">
        <f>AI111/AH111-1</f>
        <v>7.4124055281977297E-2</v>
      </c>
      <c r="AJ112" s="201">
        <f>AJ111/AI111-1</f>
        <v>7.4091911204987815E-2</v>
      </c>
    </row>
    <row r="113" spans="1:36">
      <c r="A113" s="124" t="s">
        <v>28</v>
      </c>
      <c r="B113" s="125"/>
      <c r="C113" s="121">
        <f>C111/B111-1</f>
        <v>2.6467757459095242E-2</v>
      </c>
      <c r="D113" s="121">
        <f t="shared" ref="D113:AC113" si="150">D111/C111-1</f>
        <v>1.1720581340834535E-2</v>
      </c>
      <c r="E113" s="121">
        <f t="shared" si="150"/>
        <v>2.270620945319779E-2</v>
      </c>
      <c r="F113" s="138"/>
      <c r="G113" s="121">
        <f t="shared" si="150"/>
        <v>-0.75058302238805974</v>
      </c>
      <c r="H113" s="121">
        <f t="shared" si="150"/>
        <v>-3.5530621785881178E-2</v>
      </c>
      <c r="I113" s="121">
        <f t="shared" si="150"/>
        <v>-8.7251575375667523E-3</v>
      </c>
      <c r="J113" s="121">
        <f t="shared" si="150"/>
        <v>-2.2982885085574556E-2</v>
      </c>
      <c r="K113" s="138"/>
      <c r="L113" s="121">
        <f t="shared" si="150"/>
        <v>-0.75657974530018191</v>
      </c>
      <c r="M113" s="121">
        <f t="shared" si="150"/>
        <v>-6.975585450921773E-2</v>
      </c>
      <c r="N113" s="121">
        <f t="shared" si="150"/>
        <v>3.160149973219073E-2</v>
      </c>
      <c r="O113" s="121">
        <f t="shared" si="150"/>
        <v>0.11838006230529619</v>
      </c>
      <c r="P113" s="138"/>
      <c r="Q113" s="121">
        <f t="shared" si="150"/>
        <v>-0.73158159416645718</v>
      </c>
      <c r="R113" s="121">
        <f t="shared" si="150"/>
        <v>3.793911007025752E-2</v>
      </c>
      <c r="S113" s="121">
        <f t="shared" si="150"/>
        <v>-1.8501805054151554E-2</v>
      </c>
      <c r="T113" s="121">
        <f t="shared" si="150"/>
        <v>0.41287356321839064</v>
      </c>
      <c r="U113" s="138"/>
      <c r="V113" s="121">
        <f t="shared" si="150"/>
        <v>-0.74549432232524215</v>
      </c>
      <c r="W113" s="121">
        <f t="shared" si="150"/>
        <v>3.8477282030290549E-2</v>
      </c>
      <c r="X113" s="121">
        <f t="shared" si="150"/>
        <v>-3.2321639731967E-2</v>
      </c>
      <c r="Y113" s="121">
        <f t="shared" si="150"/>
        <v>1.2627291242361727E-2</v>
      </c>
      <c r="Z113" s="138"/>
      <c r="AA113" s="121">
        <f t="shared" si="150"/>
        <v>-0.74669892147968953</v>
      </c>
      <c r="AB113" s="121">
        <f t="shared" si="150"/>
        <v>1.6315161161957858E-2</v>
      </c>
      <c r="AC113" s="121">
        <f t="shared" si="150"/>
        <v>7.9483163664839429E-2</v>
      </c>
      <c r="AD113" s="171">
        <f>AD111/AC111-1</f>
        <v>7.7682811016143827E-2</v>
      </c>
      <c r="AE113" s="201"/>
      <c r="AF113" s="132"/>
      <c r="AG113" s="132"/>
      <c r="AH113" s="132"/>
      <c r="AI113" s="132"/>
      <c r="AJ113" s="132"/>
    </row>
    <row r="114" spans="1:36">
      <c r="A114" s="125"/>
      <c r="B114" s="125"/>
      <c r="C114" s="125"/>
      <c r="D114" s="125"/>
      <c r="E114" s="125"/>
      <c r="F114" s="137"/>
      <c r="G114" s="125"/>
      <c r="H114" s="125"/>
      <c r="I114" s="125"/>
      <c r="J114" s="125"/>
      <c r="K114" s="137"/>
      <c r="L114" s="125"/>
      <c r="M114" s="125"/>
      <c r="N114" s="125"/>
      <c r="O114" s="125"/>
      <c r="P114" s="137"/>
      <c r="Q114" s="125"/>
      <c r="R114" s="125"/>
      <c r="S114" s="125"/>
      <c r="T114" s="125"/>
      <c r="U114" s="137"/>
      <c r="V114" s="125"/>
      <c r="W114" s="125"/>
      <c r="X114" s="125"/>
      <c r="Y114" s="125"/>
      <c r="Z114" s="137"/>
      <c r="AA114" s="125"/>
      <c r="AB114" s="125"/>
      <c r="AC114" s="125"/>
      <c r="AE114" s="132"/>
      <c r="AF114" s="132"/>
      <c r="AG114" s="132"/>
      <c r="AH114" s="132"/>
      <c r="AI114" s="132"/>
      <c r="AJ114" s="132"/>
    </row>
    <row r="115" spans="1:36">
      <c r="A115" s="123" t="s">
        <v>44</v>
      </c>
      <c r="B115" s="123">
        <v>-73.099999999999994</v>
      </c>
      <c r="C115" s="123">
        <v>-75.400000000000006</v>
      </c>
      <c r="D115" s="123">
        <v>-76.5</v>
      </c>
      <c r="E115" s="123">
        <v>-78.2</v>
      </c>
      <c r="F115" s="202">
        <v>-303.20000000000005</v>
      </c>
      <c r="G115" s="148">
        <v>-82.8</v>
      </c>
      <c r="H115" s="148">
        <v>-75.400000000000006</v>
      </c>
      <c r="I115" s="148">
        <v>-77.199999999999989</v>
      </c>
      <c r="J115" s="148">
        <v>-76.09999999999998</v>
      </c>
      <c r="K115" s="202">
        <v>-311.5</v>
      </c>
      <c r="L115" s="148">
        <v>-84</v>
      </c>
      <c r="M115" s="148">
        <v>-76</v>
      </c>
      <c r="N115" s="148">
        <v>-74.7</v>
      </c>
      <c r="O115" s="148">
        <v>-73.30000000000004</v>
      </c>
      <c r="P115" s="202">
        <v>-308</v>
      </c>
      <c r="Q115" s="125">
        <v>-67.400000000000006</v>
      </c>
      <c r="R115" s="125">
        <v>-70.5</v>
      </c>
      <c r="S115" s="125">
        <v>-69.900000000000006</v>
      </c>
      <c r="T115" s="125">
        <v>-37.700000000000003</v>
      </c>
      <c r="U115" s="137"/>
      <c r="V115" s="125"/>
      <c r="W115" s="125"/>
      <c r="X115" s="125"/>
      <c r="Y115" s="125"/>
      <c r="Z115" s="137"/>
      <c r="AA115" s="125"/>
      <c r="AB115" s="125"/>
      <c r="AC115" s="125"/>
      <c r="AE115" s="132"/>
      <c r="AF115" s="132"/>
      <c r="AG115" s="132"/>
      <c r="AH115" s="132"/>
      <c r="AI115" s="132"/>
      <c r="AJ115" s="132"/>
    </row>
    <row r="116" spans="1:36">
      <c r="A116" s="124" t="s">
        <v>27</v>
      </c>
      <c r="B116" s="125"/>
      <c r="C116" s="125"/>
      <c r="D116" s="125"/>
      <c r="E116" s="125"/>
      <c r="F116" s="137"/>
      <c r="G116" s="121">
        <f>G115/B115-1</f>
        <v>0.13269493844049252</v>
      </c>
      <c r="H116" s="121">
        <f t="shared" ref="H116" si="151">H115/C115-1</f>
        <v>0</v>
      </c>
      <c r="I116" s="121">
        <f t="shared" ref="I116" si="152">I115/D115-1</f>
        <v>9.1503267973853664E-3</v>
      </c>
      <c r="J116" s="121">
        <f t="shared" ref="J116" si="153">J115/E115-1</f>
        <v>-2.68542199488494E-2</v>
      </c>
      <c r="K116" s="138">
        <f t="shared" ref="K116" si="154">K115/F115-1</f>
        <v>2.7374670184696415E-2</v>
      </c>
      <c r="L116" s="121">
        <f t="shared" ref="L116" si="155">L115/G115-1</f>
        <v>1.449275362318847E-2</v>
      </c>
      <c r="M116" s="121">
        <f t="shared" ref="M116" si="156">M115/H115-1</f>
        <v>7.9575596816976457E-3</v>
      </c>
      <c r="N116" s="121">
        <f t="shared" ref="N116" si="157">N115/I115-1</f>
        <v>-3.2383419689118953E-2</v>
      </c>
      <c r="O116" s="121">
        <f t="shared" ref="O116" si="158">O115/J115-1</f>
        <v>-3.6793692509854647E-2</v>
      </c>
      <c r="P116" s="138">
        <f t="shared" ref="P116" si="159">P115/K115-1</f>
        <v>-1.1235955056179803E-2</v>
      </c>
      <c r="Q116" s="121">
        <f t="shared" ref="Q116" si="160">Q115/L115-1</f>
        <v>-0.19761904761904758</v>
      </c>
      <c r="R116" s="121">
        <f t="shared" ref="R116" si="161">R115/M115-1</f>
        <v>-7.2368421052631526E-2</v>
      </c>
      <c r="S116" s="121">
        <f t="shared" ref="S116" si="162">S115/N115-1</f>
        <v>-6.425702811244971E-2</v>
      </c>
      <c r="T116" s="121">
        <f t="shared" ref="T116" si="163">T115/O115-1</f>
        <v>-0.48567530695770833</v>
      </c>
      <c r="U116" s="138"/>
      <c r="V116" s="121"/>
      <c r="W116" s="121"/>
      <c r="X116" s="121"/>
      <c r="Y116" s="121"/>
      <c r="Z116" s="138"/>
      <c r="AA116" s="121"/>
      <c r="AB116" s="121"/>
      <c r="AC116" s="121"/>
      <c r="AE116" s="132"/>
      <c r="AF116" s="132"/>
      <c r="AG116" s="132"/>
      <c r="AH116" s="132"/>
      <c r="AI116" s="132"/>
      <c r="AJ116" s="132"/>
    </row>
    <row r="117" spans="1:36">
      <c r="A117" s="124" t="s">
        <v>28</v>
      </c>
      <c r="B117" s="125"/>
      <c r="C117" s="121">
        <f>C115/B115-1</f>
        <v>3.1463748290013749E-2</v>
      </c>
      <c r="D117" s="121">
        <f t="shared" ref="D117:T117" si="164">D115/C115-1</f>
        <v>1.458885941644561E-2</v>
      </c>
      <c r="E117" s="121">
        <f t="shared" si="164"/>
        <v>2.2222222222222365E-2</v>
      </c>
      <c r="F117" s="138"/>
      <c r="G117" s="121">
        <f t="shared" si="164"/>
        <v>-0.72691292875989455</v>
      </c>
      <c r="H117" s="121">
        <f t="shared" si="164"/>
        <v>-8.9371980676328455E-2</v>
      </c>
      <c r="I117" s="121">
        <f t="shared" si="164"/>
        <v>2.3872679045092715E-2</v>
      </c>
      <c r="J117" s="121">
        <f t="shared" si="164"/>
        <v>-1.4248704663212597E-2</v>
      </c>
      <c r="K117" s="138"/>
      <c r="L117" s="121">
        <f t="shared" si="164"/>
        <v>-0.7303370786516854</v>
      </c>
      <c r="M117" s="121">
        <f t="shared" si="164"/>
        <v>-9.5238095238095233E-2</v>
      </c>
      <c r="N117" s="121">
        <f t="shared" si="164"/>
        <v>-1.7105263157894735E-2</v>
      </c>
      <c r="O117" s="121">
        <f t="shared" si="164"/>
        <v>-1.8741633199463981E-2</v>
      </c>
      <c r="P117" s="138"/>
      <c r="Q117" s="121">
        <f t="shared" si="164"/>
        <v>-0.78116883116883118</v>
      </c>
      <c r="R117" s="121">
        <f t="shared" si="164"/>
        <v>4.5994065281899088E-2</v>
      </c>
      <c r="S117" s="121">
        <f t="shared" si="164"/>
        <v>-8.5106382978722417E-3</v>
      </c>
      <c r="T117" s="121">
        <f t="shared" si="164"/>
        <v>-0.46065808297567956</v>
      </c>
      <c r="U117" s="138"/>
      <c r="V117" s="121"/>
      <c r="W117" s="121"/>
      <c r="X117" s="121"/>
      <c r="Y117" s="121"/>
      <c r="Z117" s="138"/>
      <c r="AA117" s="121"/>
      <c r="AB117" s="121"/>
      <c r="AC117" s="121"/>
      <c r="AE117" s="132"/>
      <c r="AF117" s="132"/>
      <c r="AG117" s="132"/>
      <c r="AH117" s="132"/>
      <c r="AI117" s="132"/>
      <c r="AJ117" s="132"/>
    </row>
    <row r="118" spans="1:36">
      <c r="A118" s="125"/>
      <c r="B118" s="125"/>
      <c r="C118" s="125"/>
      <c r="D118" s="125"/>
      <c r="E118" s="125"/>
      <c r="F118" s="137"/>
      <c r="G118" s="125"/>
      <c r="H118" s="125"/>
      <c r="I118" s="125"/>
      <c r="J118" s="125"/>
      <c r="K118" s="137"/>
      <c r="L118" s="125"/>
      <c r="M118" s="125"/>
      <c r="N118" s="125"/>
      <c r="O118" s="125"/>
      <c r="P118" s="137"/>
      <c r="Q118" s="125"/>
      <c r="R118" s="125"/>
      <c r="S118" s="125"/>
      <c r="T118" s="125"/>
      <c r="U118" s="137"/>
      <c r="V118" s="125"/>
      <c r="W118" s="125"/>
      <c r="X118" s="125"/>
      <c r="Y118" s="125"/>
      <c r="Z118" s="137"/>
      <c r="AA118" s="125"/>
      <c r="AB118" s="125"/>
      <c r="AC118" s="125"/>
      <c r="AE118" s="132"/>
      <c r="AF118" s="132"/>
      <c r="AG118" s="132"/>
      <c r="AH118" s="132"/>
      <c r="AI118" s="132"/>
      <c r="AJ118" s="132"/>
    </row>
    <row r="119" spans="1:36">
      <c r="A119" s="123" t="s">
        <v>331</v>
      </c>
      <c r="B119" s="123">
        <v>-123.6</v>
      </c>
      <c r="C119" s="123">
        <v>-72.599999999999994</v>
      </c>
      <c r="D119" s="123">
        <v>-139</v>
      </c>
      <c r="E119" s="123">
        <v>-168.40000000000003</v>
      </c>
      <c r="F119" s="202">
        <v>-503.6</v>
      </c>
      <c r="G119" s="148">
        <v>-832.7</v>
      </c>
      <c r="H119" s="148">
        <v>-135.19999999999999</v>
      </c>
      <c r="I119" s="148">
        <v>-114.1</v>
      </c>
      <c r="J119" s="148">
        <v>-211</v>
      </c>
      <c r="K119" s="202">
        <v>-1293</v>
      </c>
      <c r="L119" s="148">
        <v>-133.6</v>
      </c>
      <c r="M119" s="148">
        <v>-122.1</v>
      </c>
      <c r="N119" s="148">
        <v>-155.30000000000001</v>
      </c>
      <c r="O119" s="148">
        <v>-180.70000000000005</v>
      </c>
      <c r="P119" s="202">
        <v>-591.70000000000005</v>
      </c>
      <c r="Q119" s="148">
        <v>-139.69999999999999</v>
      </c>
      <c r="R119" s="148">
        <v>-126.5</v>
      </c>
      <c r="S119" s="148">
        <v>-136.30000000000001</v>
      </c>
      <c r="T119" s="148">
        <v>958.9</v>
      </c>
      <c r="U119" s="202">
        <v>556.4</v>
      </c>
      <c r="V119" s="148">
        <v>-134.5</v>
      </c>
      <c r="W119" s="148">
        <v>-121</v>
      </c>
      <c r="X119" s="148">
        <v>-112.6</v>
      </c>
      <c r="Y119" s="148">
        <v>-131</v>
      </c>
      <c r="Z119" s="202">
        <v>-499.1</v>
      </c>
      <c r="AA119" s="123">
        <v>-154.6</v>
      </c>
      <c r="AB119" s="123">
        <v>-144.9</v>
      </c>
      <c r="AC119" s="123">
        <v>-124.7</v>
      </c>
      <c r="AD119" s="273">
        <f>AD82</f>
        <v>-107</v>
      </c>
      <c r="AE119" s="217">
        <f>SUM(AA119:AD119)</f>
        <v>-531.20000000000005</v>
      </c>
      <c r="AF119" s="217">
        <f>AF82</f>
        <v>-577.87416400000006</v>
      </c>
      <c r="AG119" s="217">
        <f>AG82</f>
        <v>-638.34804756000017</v>
      </c>
      <c r="AH119" s="217">
        <f>AH82</f>
        <v>-705.78004295640028</v>
      </c>
      <c r="AI119" s="217">
        <f>AI82</f>
        <v>-772.02030717832827</v>
      </c>
      <c r="AJ119" s="217">
        <f>AJ82</f>
        <v>-835.01062430704951</v>
      </c>
    </row>
    <row r="120" spans="1:36">
      <c r="A120" s="124" t="s">
        <v>27</v>
      </c>
      <c r="B120" s="125"/>
      <c r="C120" s="125"/>
      <c r="D120" s="125"/>
      <c r="E120" s="125"/>
      <c r="F120" s="137"/>
      <c r="G120" s="121">
        <f>G119/B119-1</f>
        <v>5.7370550161812304</v>
      </c>
      <c r="H120" s="121">
        <f t="shared" ref="H120" si="165">H119/C119-1</f>
        <v>0.86225895316804402</v>
      </c>
      <c r="I120" s="121">
        <f t="shared" ref="I120" si="166">I119/D119-1</f>
        <v>-0.17913669064748206</v>
      </c>
      <c r="J120" s="121">
        <f t="shared" ref="J120" si="167">J119/E119-1</f>
        <v>0.25296912114014236</v>
      </c>
      <c r="K120" s="138">
        <f t="shared" ref="K120" si="168">K119/F119-1</f>
        <v>1.5675138999205718</v>
      </c>
      <c r="L120" s="121">
        <f t="shared" ref="L120" si="169">L119/G119-1</f>
        <v>-0.8395580641287379</v>
      </c>
      <c r="M120" s="121">
        <f t="shared" ref="M120" si="170">M119/H119-1</f>
        <v>-9.6893491124260267E-2</v>
      </c>
      <c r="N120" s="121">
        <f t="shared" ref="N120" si="171">N119/I119-1</f>
        <v>0.36108676599474165</v>
      </c>
      <c r="O120" s="121">
        <f t="shared" ref="O120" si="172">O119/J119-1</f>
        <v>-0.14360189573459692</v>
      </c>
      <c r="P120" s="138">
        <f t="shared" ref="P120" si="173">P119/K119-1</f>
        <v>-0.54238205723124511</v>
      </c>
      <c r="Q120" s="121">
        <f t="shared" ref="Q120" si="174">Q119/L119-1</f>
        <v>4.5658682634730496E-2</v>
      </c>
      <c r="R120" s="121">
        <f t="shared" ref="R120" si="175">R119/M119-1</f>
        <v>3.6036036036036112E-2</v>
      </c>
      <c r="S120" s="121">
        <f t="shared" ref="S120" si="176">S119/N119-1</f>
        <v>-0.12234385061171926</v>
      </c>
      <c r="T120" s="121">
        <f t="shared" ref="T120" si="177">T119/O119-1</f>
        <v>-6.3065855008301037</v>
      </c>
      <c r="U120" s="138">
        <f t="shared" ref="U120" si="178">U119/P119-1</f>
        <v>-1.9403413892175088</v>
      </c>
      <c r="V120" s="121">
        <f t="shared" ref="V120" si="179">V119/Q119-1</f>
        <v>-3.7222619899785148E-2</v>
      </c>
      <c r="W120" s="121">
        <f t="shared" ref="W120" si="180">W119/R119-1</f>
        <v>-4.3478260869565188E-2</v>
      </c>
      <c r="X120" s="121">
        <f t="shared" ref="X120" si="181">X119/S119-1</f>
        <v>-0.17388114453411607</v>
      </c>
      <c r="Y120" s="121">
        <f t="shared" ref="Y120" si="182">Y119/T119-1</f>
        <v>-1.1366148712065909</v>
      </c>
      <c r="Z120" s="138">
        <f>Z119/U119-1</f>
        <v>-1.8970165348670023</v>
      </c>
      <c r="AA120" s="121">
        <f t="shared" ref="AA120" si="183">AA119/V119-1</f>
        <v>0.14944237918215619</v>
      </c>
      <c r="AB120" s="121">
        <f t="shared" ref="AB120" si="184">AB119/W119-1</f>
        <v>0.19752066115702482</v>
      </c>
      <c r="AC120" s="121">
        <f t="shared" ref="AC120" si="185">AC119/X119-1</f>
        <v>0.10746003552397876</v>
      </c>
      <c r="AD120" s="171">
        <f>AD119/Y119-1</f>
        <v>-0.18320610687022898</v>
      </c>
      <c r="AE120" s="201">
        <f>AE119/Z119-1</f>
        <v>6.43157683830895E-2</v>
      </c>
      <c r="AF120" s="201">
        <f>AF119/AE119-1</f>
        <v>8.7865519578313345E-2</v>
      </c>
      <c r="AG120" s="201">
        <f>AG119/AF119-1</f>
        <v>0.10464887916325005</v>
      </c>
      <c r="AH120" s="201">
        <f>AH119/AG119-1</f>
        <v>0.10563515570251969</v>
      </c>
      <c r="AI120" s="201">
        <f>AI119/AH119-1</f>
        <v>9.3853977429650737E-2</v>
      </c>
      <c r="AJ120" s="201">
        <f>AJ119/AI119-1</f>
        <v>8.1591528801808089E-2</v>
      </c>
    </row>
    <row r="121" spans="1:36">
      <c r="A121" s="124" t="s">
        <v>28</v>
      </c>
      <c r="B121" s="125"/>
      <c r="C121" s="121">
        <f>C119/B119-1</f>
        <v>-0.41262135922330101</v>
      </c>
      <c r="D121" s="121">
        <f t="shared" ref="D121:AC121" si="186">D119/C119-1</f>
        <v>0.91460055096418746</v>
      </c>
      <c r="E121" s="121">
        <f t="shared" si="186"/>
        <v>0.21151079136690676</v>
      </c>
      <c r="F121" s="138"/>
      <c r="G121" s="121">
        <f t="shared" si="186"/>
        <v>0.65349483717235901</v>
      </c>
      <c r="H121" s="121">
        <f t="shared" si="186"/>
        <v>-0.83763660381890237</v>
      </c>
      <c r="I121" s="121">
        <f t="shared" si="186"/>
        <v>-0.15606508875739644</v>
      </c>
      <c r="J121" s="121">
        <f t="shared" si="186"/>
        <v>0.84925503943908853</v>
      </c>
      <c r="K121" s="138"/>
      <c r="L121" s="121">
        <f t="shared" si="186"/>
        <v>-0.89667440061871617</v>
      </c>
      <c r="M121" s="121">
        <f t="shared" si="186"/>
        <v>-8.6077844311377216E-2</v>
      </c>
      <c r="N121" s="121">
        <f t="shared" si="186"/>
        <v>0.27190827190827216</v>
      </c>
      <c r="O121" s="121">
        <f t="shared" si="186"/>
        <v>0.16355441081777222</v>
      </c>
      <c r="P121" s="138"/>
      <c r="Q121" s="121">
        <f t="shared" si="186"/>
        <v>-0.76390062531688363</v>
      </c>
      <c r="R121" s="121">
        <f t="shared" si="186"/>
        <v>-9.4488188976377896E-2</v>
      </c>
      <c r="S121" s="121">
        <f t="shared" si="186"/>
        <v>7.7470355731225293E-2</v>
      </c>
      <c r="T121" s="121">
        <f t="shared" si="186"/>
        <v>-8.0352164343360215</v>
      </c>
      <c r="U121" s="138"/>
      <c r="V121" s="121">
        <f t="shared" si="186"/>
        <v>-1.2417325664989216</v>
      </c>
      <c r="W121" s="121">
        <f t="shared" si="186"/>
        <v>-0.1003717472118959</v>
      </c>
      <c r="X121" s="121">
        <f t="shared" si="186"/>
        <v>-6.9421487603305798E-2</v>
      </c>
      <c r="Y121" s="121">
        <f t="shared" si="186"/>
        <v>0.16341030195381889</v>
      </c>
      <c r="Z121" s="138"/>
      <c r="AA121" s="121">
        <f t="shared" si="186"/>
        <v>-0.69024243638549398</v>
      </c>
      <c r="AB121" s="121">
        <f t="shared" si="186"/>
        <v>-6.2742561448900336E-2</v>
      </c>
      <c r="AC121" s="121">
        <f t="shared" si="186"/>
        <v>-0.13940648723257421</v>
      </c>
      <c r="AD121" s="171">
        <f>AD119/AC119-1</f>
        <v>-0.14194065757818763</v>
      </c>
      <c r="AE121" s="201"/>
      <c r="AF121" s="132"/>
      <c r="AG121" s="132"/>
      <c r="AH121" s="132"/>
      <c r="AI121" s="132"/>
      <c r="AJ121" s="132"/>
    </row>
    <row r="122" spans="1:36">
      <c r="A122" s="124" t="s">
        <v>333</v>
      </c>
      <c r="B122" s="121">
        <f>B119/B124</f>
        <v>0.17130977130977129</v>
      </c>
      <c r="C122" s="121">
        <f t="shared" ref="C122:AC122" si="187">C119/C124</f>
        <v>0.10624908532123518</v>
      </c>
      <c r="D122" s="121">
        <f t="shared" si="187"/>
        <v>0.18049603947539281</v>
      </c>
      <c r="E122" s="121">
        <f t="shared" si="187"/>
        <v>0.21338063862138887</v>
      </c>
      <c r="F122" s="138">
        <f t="shared" si="187"/>
        <v>0.16989980095138493</v>
      </c>
      <c r="G122" s="121">
        <f t="shared" si="187"/>
        <v>0.56882300703599975</v>
      </c>
      <c r="H122" s="121">
        <f t="shared" si="187"/>
        <v>0.17645523362046461</v>
      </c>
      <c r="I122" s="121">
        <f t="shared" si="187"/>
        <v>0.15130619281262431</v>
      </c>
      <c r="J122" s="121">
        <f t="shared" si="187"/>
        <v>0.24569166278528187</v>
      </c>
      <c r="K122" s="138">
        <f t="shared" si="187"/>
        <v>0.336455893832943</v>
      </c>
      <c r="L122" s="121">
        <f t="shared" si="187"/>
        <v>0.16253041362530413</v>
      </c>
      <c r="M122" s="121">
        <f t="shared" si="187"/>
        <v>0.14963235294117647</v>
      </c>
      <c r="N122" s="121">
        <f t="shared" si="187"/>
        <v>0.17976617664081493</v>
      </c>
      <c r="O122" s="121">
        <f t="shared" si="187"/>
        <v>0.19041095890410964</v>
      </c>
      <c r="P122" s="138">
        <f t="shared" si="187"/>
        <v>0.17146251702454432</v>
      </c>
      <c r="Q122" s="121">
        <f t="shared" si="187"/>
        <v>0.154126213592233</v>
      </c>
      <c r="R122" s="121">
        <f t="shared" si="187"/>
        <v>0.13619724375538331</v>
      </c>
      <c r="S122" s="121">
        <f t="shared" si="187"/>
        <v>0.14351900600189535</v>
      </c>
      <c r="T122" s="121">
        <f t="shared" si="187"/>
        <v>-0.95794205794205856</v>
      </c>
      <c r="U122" s="138">
        <f t="shared" si="187"/>
        <v>-0.14696637523442246</v>
      </c>
      <c r="V122" s="121">
        <f t="shared" si="187"/>
        <v>0.13048117966627859</v>
      </c>
      <c r="W122" s="121">
        <f t="shared" si="187"/>
        <v>0.11955340381385238</v>
      </c>
      <c r="X122" s="121">
        <f t="shared" si="187"/>
        <v>0.11244258038745755</v>
      </c>
      <c r="Y122" s="121">
        <f t="shared" si="187"/>
        <v>0.12819258244446619</v>
      </c>
      <c r="Z122" s="138">
        <f t="shared" si="187"/>
        <v>0.12274359352712608</v>
      </c>
      <c r="AA122" s="121">
        <f t="shared" si="187"/>
        <v>0.14098121466350538</v>
      </c>
      <c r="AB122" s="121">
        <f t="shared" si="187"/>
        <v>0.13407976311649861</v>
      </c>
      <c r="AC122" s="121">
        <f t="shared" si="187"/>
        <v>0.11624871818775055</v>
      </c>
      <c r="AD122" s="171">
        <f t="shared" ref="AD122:AJ122" si="188">AD119/AD124</f>
        <v>0.10122873591471061</v>
      </c>
      <c r="AE122" s="201">
        <f t="shared" si="188"/>
        <v>0.12333376041644509</v>
      </c>
      <c r="AF122" s="201">
        <f t="shared" si="188"/>
        <v>0.12366932836850948</v>
      </c>
      <c r="AG122" s="201">
        <f t="shared" si="188"/>
        <v>0.12481540528398902</v>
      </c>
      <c r="AH122" s="201">
        <f t="shared" si="188"/>
        <v>0.12598748249136341</v>
      </c>
      <c r="AI122" s="201">
        <f t="shared" si="188"/>
        <v>0.12704898364110548</v>
      </c>
      <c r="AJ122" s="201">
        <f t="shared" si="188"/>
        <v>0.1279896387679981</v>
      </c>
    </row>
    <row r="123" spans="1:36">
      <c r="A123" s="125"/>
      <c r="B123" s="125"/>
      <c r="C123" s="125"/>
      <c r="D123" s="125"/>
      <c r="E123" s="125"/>
      <c r="F123" s="137"/>
      <c r="G123" s="125"/>
      <c r="H123" s="125"/>
      <c r="I123" s="125"/>
      <c r="J123" s="125"/>
      <c r="K123" s="137"/>
      <c r="L123" s="125"/>
      <c r="M123" s="125"/>
      <c r="N123" s="125"/>
      <c r="O123" s="125"/>
      <c r="P123" s="137"/>
      <c r="Q123" s="125"/>
      <c r="R123" s="125"/>
      <c r="S123" s="125"/>
      <c r="T123" s="125"/>
      <c r="U123" s="137"/>
      <c r="V123" s="125"/>
      <c r="W123" s="125"/>
      <c r="X123" s="125"/>
      <c r="Y123" s="125"/>
      <c r="Z123" s="137"/>
      <c r="AA123" s="125"/>
      <c r="AB123" s="125"/>
      <c r="AE123" s="186"/>
      <c r="AF123" s="215"/>
      <c r="AG123" s="132"/>
      <c r="AH123" s="132"/>
      <c r="AI123" s="132"/>
      <c r="AJ123" s="132"/>
    </row>
    <row r="124" spans="1:36" ht="14" thickBot="1">
      <c r="A124" s="289" t="s">
        <v>403</v>
      </c>
      <c r="B124" s="289">
        <v>-721.5</v>
      </c>
      <c r="C124" s="289">
        <v>-683.3</v>
      </c>
      <c r="D124" s="289">
        <v>-770.1</v>
      </c>
      <c r="E124" s="289">
        <v>-789.1999999999997</v>
      </c>
      <c r="F124" s="289">
        <v>-2964.1</v>
      </c>
      <c r="G124" s="290">
        <v>-1463.9</v>
      </c>
      <c r="H124" s="290">
        <v>-766.2</v>
      </c>
      <c r="I124" s="290">
        <v>-754.1</v>
      </c>
      <c r="J124" s="290">
        <v>-858.79999999999973</v>
      </c>
      <c r="K124" s="289">
        <v>-3843</v>
      </c>
      <c r="L124" s="290">
        <v>-822</v>
      </c>
      <c r="M124" s="290">
        <v>-816</v>
      </c>
      <c r="N124" s="290">
        <v>-863.9</v>
      </c>
      <c r="O124" s="290">
        <v>-949</v>
      </c>
      <c r="P124" s="289">
        <v>-3450.9</v>
      </c>
      <c r="Q124" s="290">
        <v>-906.4</v>
      </c>
      <c r="R124" s="290">
        <v>-928.8</v>
      </c>
      <c r="S124" s="290">
        <v>-949.7</v>
      </c>
      <c r="T124" s="290">
        <v>-1000.9999999999993</v>
      </c>
      <c r="U124" s="289">
        <v>-3785.8999999999996</v>
      </c>
      <c r="V124" s="290">
        <v>-1030.8000000000002</v>
      </c>
      <c r="W124" s="290">
        <v>-1012.1</v>
      </c>
      <c r="X124" s="290">
        <v>-1001.4</v>
      </c>
      <c r="Y124" s="290">
        <v>-1021.9</v>
      </c>
      <c r="Z124" s="289">
        <v>-4066.2</v>
      </c>
      <c r="AA124" s="289">
        <v>-1096.5999999999999</v>
      </c>
      <c r="AB124" s="289">
        <v>-1080.6999999999998</v>
      </c>
      <c r="AC124" s="289">
        <v>-1072.6999999999998</v>
      </c>
      <c r="AD124" s="283">
        <f>AD103+AD107+AD111+AD119</f>
        <v>-1057.0121125502537</v>
      </c>
      <c r="AE124" s="283">
        <f>AE103+AE107+AE111+AE119</f>
        <v>-4307.0121125502537</v>
      </c>
      <c r="AF124" s="282">
        <f>-(AF88-AF93)</f>
        <v>-4672.7363334427791</v>
      </c>
      <c r="AG124" s="282">
        <f>-(AG88-AG93)</f>
        <v>-5114.3370171941888</v>
      </c>
      <c r="AH124" s="282">
        <f>-(AH88-AH93)</f>
        <v>-5601.9854433140399</v>
      </c>
      <c r="AI124" s="282">
        <f>-(AI88-AI93)</f>
        <v>-6076.5563411287967</v>
      </c>
      <c r="AJ124" s="282">
        <f>-(AJ88-AJ93)</f>
        <v>-6524.0486053768873</v>
      </c>
    </row>
    <row r="125" spans="1:36">
      <c r="A125" s="124" t="s">
        <v>27</v>
      </c>
      <c r="B125" s="125"/>
      <c r="C125" s="125"/>
      <c r="D125" s="125"/>
      <c r="E125" s="125"/>
      <c r="F125" s="137"/>
      <c r="G125" s="121">
        <f>G124/B124-1</f>
        <v>1.0289674289674289</v>
      </c>
      <c r="H125" s="121">
        <f t="shared" ref="H125" si="189">H124/C124-1</f>
        <v>0.12132299136543256</v>
      </c>
      <c r="I125" s="121">
        <f t="shared" ref="I125" si="190">I124/D124-1</f>
        <v>-2.0776522529541652E-2</v>
      </c>
      <c r="J125" s="121">
        <f t="shared" ref="J125" si="191">J124/E124-1</f>
        <v>8.8190572731880357E-2</v>
      </c>
      <c r="K125" s="138">
        <f t="shared" ref="K125" si="192">K124/F124-1</f>
        <v>0.29651496238318553</v>
      </c>
      <c r="L125" s="121">
        <f t="shared" ref="L125" si="193">L124/G124-1</f>
        <v>-0.43848623539859288</v>
      </c>
      <c r="M125" s="121">
        <f t="shared" ref="M125" si="194">M124/H124-1</f>
        <v>6.4996084573218482E-2</v>
      </c>
      <c r="N125" s="121">
        <f t="shared" ref="N125" si="195">N124/I124-1</f>
        <v>0.14560403129558397</v>
      </c>
      <c r="O125" s="121">
        <f t="shared" ref="O125" si="196">O124/J124-1</f>
        <v>0.10503027480204974</v>
      </c>
      <c r="P125" s="138">
        <f t="shared" ref="P125" si="197">P124/K124-1</f>
        <v>-0.10202966432474625</v>
      </c>
      <c r="Q125" s="121">
        <f t="shared" ref="Q125" si="198">Q124/L124-1</f>
        <v>0.10267639902676406</v>
      </c>
      <c r="R125" s="121">
        <f t="shared" ref="R125" si="199">R124/M124-1</f>
        <v>0.13823529411764701</v>
      </c>
      <c r="S125" s="121">
        <f t="shared" ref="S125" si="200">S124/N124-1</f>
        <v>9.931705058455842E-2</v>
      </c>
      <c r="T125" s="121">
        <f t="shared" ref="T125" si="201">T124/O124-1</f>
        <v>5.4794520547944536E-2</v>
      </c>
      <c r="U125" s="138">
        <f t="shared" ref="U125" si="202">U124/P124-1</f>
        <v>9.7076125068822572E-2</v>
      </c>
      <c r="V125" s="121">
        <f t="shared" ref="V125" si="203">V124/Q124-1</f>
        <v>0.13724624889673454</v>
      </c>
      <c r="W125" s="121">
        <f t="shared" ref="W125" si="204">W124/R124-1</f>
        <v>8.968561584840673E-2</v>
      </c>
      <c r="X125" s="121">
        <f t="shared" ref="X125" si="205">X124/S124-1</f>
        <v>5.4438243655891227E-2</v>
      </c>
      <c r="Y125" s="121">
        <f t="shared" ref="Y125" si="206">Y124/T124-1</f>
        <v>2.0879120879121471E-2</v>
      </c>
      <c r="Z125" s="138">
        <f t="shared" ref="Z125" si="207">Z124/U124-1</f>
        <v>7.4037877387147066E-2</v>
      </c>
      <c r="AA125" s="121">
        <f t="shared" ref="AA125" si="208">AA124/V124-1</f>
        <v>6.3833915405510089E-2</v>
      </c>
      <c r="AB125" s="121">
        <f t="shared" ref="AB125" si="209">AB124/W124-1</f>
        <v>6.7779863649836791E-2</v>
      </c>
      <c r="AC125" s="121">
        <f>AC124/X124-1</f>
        <v>7.1200319552626068E-2</v>
      </c>
      <c r="AD125" s="171">
        <f>AD124/Y124-1</f>
        <v>3.4359636510669977E-2</v>
      </c>
      <c r="AE125" s="162">
        <f>AE124/Z124-1</f>
        <v>5.9222889319328509E-2</v>
      </c>
      <c r="AF125" s="201">
        <f>AF124/AE124-1</f>
        <v>8.491367364090685E-2</v>
      </c>
      <c r="AG125" s="201">
        <f>AG124/AF124-1</f>
        <v>9.4505799651239286E-2</v>
      </c>
      <c r="AH125" s="201">
        <f>AH124/AG124-1</f>
        <v>9.5349294440393306E-2</v>
      </c>
      <c r="AI125" s="201">
        <f>AI124/AH124-1</f>
        <v>8.4714768115143224E-2</v>
      </c>
      <c r="AJ125" s="201">
        <f>AJ124/AI124-1</f>
        <v>7.3642411775114658E-2</v>
      </c>
    </row>
    <row r="126" spans="1:36">
      <c r="A126" s="124" t="s">
        <v>332</v>
      </c>
      <c r="B126" s="121">
        <f t="shared" ref="B126:AJ126" si="210">-B124/B88</f>
        <v>0.83342959454776477</v>
      </c>
      <c r="C126" s="121">
        <f t="shared" si="210"/>
        <v>0.77922226023491847</v>
      </c>
      <c r="D126" s="121">
        <f t="shared" si="210"/>
        <v>0.92315991368976258</v>
      </c>
      <c r="E126" s="121">
        <f t="shared" si="210"/>
        <v>0.94481024781515577</v>
      </c>
      <c r="F126" s="138">
        <f t="shared" si="210"/>
        <v>0.86870255854166045</v>
      </c>
      <c r="G126" s="121">
        <f t="shared" si="210"/>
        <v>1.7301737383288027</v>
      </c>
      <c r="H126" s="121">
        <f t="shared" si="210"/>
        <v>0.87068181818181822</v>
      </c>
      <c r="I126" s="121">
        <f t="shared" si="210"/>
        <v>0.86113965970081074</v>
      </c>
      <c r="J126" s="121">
        <f t="shared" si="210"/>
        <v>0.94811216604106829</v>
      </c>
      <c r="K126" s="138">
        <f t="shared" si="210"/>
        <v>1.0956209373930892</v>
      </c>
      <c r="L126" s="121">
        <f t="shared" si="210"/>
        <v>0.8581271531475102</v>
      </c>
      <c r="M126" s="121">
        <f t="shared" si="210"/>
        <v>0.83028083028083033</v>
      </c>
      <c r="N126" s="121">
        <f t="shared" si="210"/>
        <v>0.80866797715997385</v>
      </c>
      <c r="O126" s="121">
        <f t="shared" si="210"/>
        <v>0.84845775592311101</v>
      </c>
      <c r="P126" s="138">
        <f t="shared" si="210"/>
        <v>0.83607510599636581</v>
      </c>
      <c r="Q126" s="121">
        <f t="shared" si="210"/>
        <v>0.74723825226710638</v>
      </c>
      <c r="R126" s="121">
        <f t="shared" si="210"/>
        <v>0.75218658892128265</v>
      </c>
      <c r="S126" s="121">
        <f t="shared" si="210"/>
        <v>0.77659661460462837</v>
      </c>
      <c r="T126" s="121">
        <f t="shared" si="210"/>
        <v>0.79875518672199108</v>
      </c>
      <c r="U126" s="138">
        <f t="shared" si="210"/>
        <v>0.7688823899754258</v>
      </c>
      <c r="V126" s="121">
        <f t="shared" si="210"/>
        <v>0.75616197183098599</v>
      </c>
      <c r="W126" s="121">
        <f t="shared" si="210"/>
        <v>0.76866408445355827</v>
      </c>
      <c r="X126" s="121">
        <f t="shared" si="210"/>
        <v>0.8047898416780519</v>
      </c>
      <c r="Y126" s="121">
        <f t="shared" si="210"/>
        <v>0.85300500834724524</v>
      </c>
      <c r="Z126" s="138">
        <f t="shared" si="210"/>
        <v>0.79383858498301496</v>
      </c>
      <c r="AA126" s="121">
        <f t="shared" si="210"/>
        <v>0.84224270353302599</v>
      </c>
      <c r="AB126" s="121">
        <f t="shared" si="210"/>
        <v>0.82020340012143278</v>
      </c>
      <c r="AC126" s="121">
        <f t="shared" si="210"/>
        <v>0.81320597376999459</v>
      </c>
      <c r="AD126" s="171">
        <f t="shared" si="210"/>
        <v>0.80586814146998231</v>
      </c>
      <c r="AE126" s="201">
        <f t="shared" si="210"/>
        <v>0.82032950841892527</v>
      </c>
      <c r="AF126" s="201">
        <f t="shared" si="210"/>
        <v>0.80860793310060131</v>
      </c>
      <c r="AG126" s="201">
        <f t="shared" si="210"/>
        <v>0.80118315341341717</v>
      </c>
      <c r="AH126" s="201">
        <f t="shared" si="210"/>
        <v>0.79372964696596049</v>
      </c>
      <c r="AI126" s="201">
        <f t="shared" si="210"/>
        <v>0.78709799271189107</v>
      </c>
      <c r="AJ126" s="201">
        <f t="shared" si="210"/>
        <v>0.78131324506092381</v>
      </c>
    </row>
    <row r="127" spans="1:36">
      <c r="A127" s="124" t="s">
        <v>330</v>
      </c>
      <c r="B127" s="125"/>
      <c r="C127" s="125"/>
      <c r="D127" s="125"/>
      <c r="E127" s="125"/>
      <c r="F127" s="137"/>
      <c r="G127" s="122">
        <f>(G126-B126)*10000</f>
        <v>8967.4414378103793</v>
      </c>
      <c r="H127" s="122">
        <f t="shared" ref="H127:AB127" si="211">(H126-C126)*10000</f>
        <v>914.59557946899747</v>
      </c>
      <c r="I127" s="122">
        <f t="shared" si="211"/>
        <v>-620.20253988951833</v>
      </c>
      <c r="J127" s="122">
        <f t="shared" si="211"/>
        <v>33.019182259125259</v>
      </c>
      <c r="K127" s="140">
        <f t="shared" si="211"/>
        <v>2269.1837885142872</v>
      </c>
      <c r="L127" s="122">
        <f t="shared" si="211"/>
        <v>-8720.4658518129254</v>
      </c>
      <c r="M127" s="122">
        <f t="shared" si="211"/>
        <v>-404.00987900987894</v>
      </c>
      <c r="N127" s="122">
        <f t="shared" si="211"/>
        <v>-524.716825408369</v>
      </c>
      <c r="O127" s="122">
        <f t="shared" si="211"/>
        <v>-996.54410117957286</v>
      </c>
      <c r="P127" s="140">
        <f t="shared" si="211"/>
        <v>-2595.4583139672336</v>
      </c>
      <c r="Q127" s="122">
        <f t="shared" si="211"/>
        <v>-1108.8890088040382</v>
      </c>
      <c r="R127" s="122">
        <f t="shared" si="211"/>
        <v>-780.94241359547675</v>
      </c>
      <c r="S127" s="122">
        <f t="shared" si="211"/>
        <v>-320.71362555345485</v>
      </c>
      <c r="T127" s="122">
        <f t="shared" si="211"/>
        <v>-497.02569201119928</v>
      </c>
      <c r="U127" s="140">
        <f t="shared" si="211"/>
        <v>-671.92716020940009</v>
      </c>
      <c r="V127" s="122">
        <f t="shared" si="211"/>
        <v>89.237195638796067</v>
      </c>
      <c r="W127" s="122">
        <f t="shared" si="211"/>
        <v>164.7749553227562</v>
      </c>
      <c r="X127" s="122">
        <f t="shared" si="211"/>
        <v>281.93227073423532</v>
      </c>
      <c r="Y127" s="122">
        <f t="shared" si="211"/>
        <v>542.49821625254162</v>
      </c>
      <c r="Z127" s="140">
        <f t="shared" si="211"/>
        <v>249.56195007589167</v>
      </c>
      <c r="AA127" s="122">
        <f t="shared" si="211"/>
        <v>860.80731702039998</v>
      </c>
      <c r="AB127" s="122">
        <f t="shared" si="211"/>
        <v>515.39315667874507</v>
      </c>
      <c r="AC127" s="122">
        <f>(AC126-X126)*10000</f>
        <v>84.16132091942697</v>
      </c>
      <c r="AD127" s="218">
        <f>(AD126-Y126)*10000</f>
        <v>-471.36866877262929</v>
      </c>
      <c r="AE127" s="323">
        <f>(AE126-Z126)*10000</f>
        <v>264.9092343591031</v>
      </c>
      <c r="AF127" s="323">
        <f>(AF126-AE126)*10000</f>
        <v>-117.21575318323963</v>
      </c>
      <c r="AG127" s="323">
        <f>(AG126-AF126)*10000</f>
        <v>-74.247796871841359</v>
      </c>
      <c r="AH127" s="323">
        <f>(AH126-AG126)*10000</f>
        <v>-74.535064474566809</v>
      </c>
      <c r="AI127" s="323">
        <f>(AI126-AH126)*10000</f>
        <v>-66.316542540694186</v>
      </c>
      <c r="AJ127" s="323">
        <f>(AJ126-AI126)*10000</f>
        <v>-57.847476509672589</v>
      </c>
    </row>
    <row r="128" spans="1:36">
      <c r="F128" s="132"/>
      <c r="K128" s="132"/>
      <c r="P128" s="132"/>
      <c r="U128" s="132"/>
      <c r="Z128" s="132"/>
      <c r="AE128" s="132"/>
      <c r="AF128" s="132"/>
      <c r="AG128" s="132"/>
      <c r="AH128" s="132"/>
      <c r="AI128" s="132"/>
      <c r="AJ128" s="132"/>
    </row>
    <row r="129" spans="1:36">
      <c r="F129" s="132"/>
      <c r="K129" s="132"/>
      <c r="P129" s="132"/>
      <c r="U129" s="132"/>
      <c r="Z129" s="132"/>
      <c r="AE129" s="132"/>
      <c r="AF129" s="132"/>
      <c r="AG129" s="132"/>
      <c r="AH129" s="132"/>
      <c r="AI129" s="132"/>
      <c r="AJ129" s="132"/>
    </row>
    <row r="130" spans="1:36">
      <c r="A130" s="276" t="s">
        <v>327</v>
      </c>
      <c r="B130" s="275" t="s">
        <v>0</v>
      </c>
      <c r="C130" s="275" t="s">
        <v>1</v>
      </c>
      <c r="D130" s="275" t="s">
        <v>2</v>
      </c>
      <c r="E130" s="275" t="s">
        <v>3</v>
      </c>
      <c r="F130" s="275"/>
      <c r="G130" s="275"/>
      <c r="H130" s="275"/>
      <c r="I130" s="275"/>
      <c r="J130" s="275"/>
      <c r="K130" s="275"/>
      <c r="L130" s="275"/>
      <c r="M130" s="275"/>
      <c r="N130" s="275"/>
      <c r="O130" s="275"/>
      <c r="P130" s="275"/>
      <c r="Q130" s="275"/>
      <c r="R130" s="275"/>
      <c r="S130" s="275"/>
      <c r="T130" s="275"/>
      <c r="U130" s="275"/>
      <c r="V130" s="275"/>
      <c r="W130" s="275"/>
      <c r="X130" s="275"/>
      <c r="Y130" s="275"/>
      <c r="Z130" s="275"/>
      <c r="AA130" s="275"/>
      <c r="AB130" s="275"/>
      <c r="AC130" s="275"/>
      <c r="AD130" s="275"/>
      <c r="AE130" s="275"/>
      <c r="AF130" s="275"/>
      <c r="AG130" s="275"/>
      <c r="AH130" s="275"/>
      <c r="AI130" s="275"/>
      <c r="AJ130" s="275"/>
    </row>
    <row r="131" spans="1:36">
      <c r="A131" s="120"/>
      <c r="B131" s="3"/>
      <c r="C131" s="3"/>
      <c r="D131" s="3"/>
      <c r="E131" s="3"/>
      <c r="F131" s="130"/>
      <c r="G131" s="3"/>
      <c r="H131" s="3"/>
      <c r="I131" s="3"/>
      <c r="J131" s="3"/>
      <c r="K131" s="130"/>
      <c r="L131" s="3"/>
      <c r="M131" s="3"/>
      <c r="N131" s="3"/>
      <c r="O131" s="3"/>
      <c r="P131" s="130"/>
      <c r="Q131" s="3"/>
      <c r="R131" s="3"/>
      <c r="S131" s="3"/>
      <c r="T131" s="3"/>
      <c r="U131" s="130"/>
      <c r="V131" s="3"/>
      <c r="W131" s="3"/>
      <c r="X131" s="3"/>
      <c r="Y131" s="3"/>
      <c r="Z131" s="130"/>
      <c r="AA131" s="3"/>
      <c r="AB131" s="3"/>
      <c r="AC131" s="3"/>
      <c r="AD131" s="3"/>
      <c r="AE131" s="130"/>
      <c r="AF131" s="130"/>
      <c r="AG131" s="130"/>
      <c r="AH131" s="130"/>
      <c r="AI131" s="130"/>
      <c r="AJ131" s="130"/>
    </row>
    <row r="132" spans="1:36">
      <c r="A132" s="6" t="s">
        <v>408</v>
      </c>
      <c r="B132" s="6">
        <f t="shared" ref="B132:AC132" si="212">B88</f>
        <v>865.7</v>
      </c>
      <c r="C132" s="6">
        <f t="shared" si="212"/>
        <v>876.9</v>
      </c>
      <c r="D132" s="6">
        <f t="shared" si="212"/>
        <v>834.2</v>
      </c>
      <c r="E132" s="6">
        <f t="shared" si="212"/>
        <v>835.30000000000007</v>
      </c>
      <c r="F132" s="134">
        <f t="shared" si="212"/>
        <v>3412.1000000000004</v>
      </c>
      <c r="G132" s="6">
        <f t="shared" si="212"/>
        <v>846.1</v>
      </c>
      <c r="H132" s="6">
        <f t="shared" si="212"/>
        <v>880</v>
      </c>
      <c r="I132" s="6">
        <f t="shared" si="212"/>
        <v>875.7</v>
      </c>
      <c r="J132" s="6">
        <f t="shared" si="212"/>
        <v>905.80000000000007</v>
      </c>
      <c r="K132" s="134">
        <f t="shared" si="212"/>
        <v>3507.6000000000004</v>
      </c>
      <c r="L132" s="6">
        <f t="shared" si="212"/>
        <v>957.9</v>
      </c>
      <c r="M132" s="6">
        <f t="shared" si="212"/>
        <v>982.8</v>
      </c>
      <c r="N132" s="6">
        <f t="shared" si="212"/>
        <v>1068.3</v>
      </c>
      <c r="O132" s="6">
        <f t="shared" si="212"/>
        <v>1118.5000000000005</v>
      </c>
      <c r="P132" s="134">
        <f t="shared" si="212"/>
        <v>4127.5</v>
      </c>
      <c r="Q132" s="6">
        <f t="shared" si="212"/>
        <v>1213</v>
      </c>
      <c r="R132" s="6">
        <f t="shared" si="212"/>
        <v>1234.8000000000002</v>
      </c>
      <c r="S132" s="6">
        <f t="shared" si="212"/>
        <v>1222.9000000000001</v>
      </c>
      <c r="T132" s="6">
        <f t="shared" si="212"/>
        <v>1253.2</v>
      </c>
      <c r="U132" s="134">
        <f t="shared" si="212"/>
        <v>4923.9000000000005</v>
      </c>
      <c r="V132" s="6">
        <f t="shared" si="212"/>
        <v>1363.2</v>
      </c>
      <c r="W132" s="6">
        <f t="shared" si="212"/>
        <v>1316.6999999999998</v>
      </c>
      <c r="X132" s="6">
        <f t="shared" si="212"/>
        <v>1244.3</v>
      </c>
      <c r="Y132" s="6">
        <f t="shared" si="212"/>
        <v>1198.0000000000002</v>
      </c>
      <c r="Z132" s="134">
        <f t="shared" si="212"/>
        <v>5122.2000000000007</v>
      </c>
      <c r="AA132" s="318">
        <f t="shared" si="212"/>
        <v>1302</v>
      </c>
      <c r="AB132" s="318">
        <f t="shared" si="212"/>
        <v>1317.6</v>
      </c>
      <c r="AC132" s="318">
        <f t="shared" si="212"/>
        <v>1319.1</v>
      </c>
      <c r="AD132" s="318">
        <f>AD88</f>
        <v>1311.6440000000002</v>
      </c>
      <c r="AE132" s="134">
        <f>AE88</f>
        <v>5250.3440000000001</v>
      </c>
      <c r="AF132" s="209">
        <f>AF88</f>
        <v>5778.7416400000002</v>
      </c>
      <c r="AG132" s="209">
        <f t="shared" ref="AG132:AJ132" si="213">AG88</f>
        <v>6383.4804756000012</v>
      </c>
      <c r="AH132" s="209">
        <f t="shared" si="213"/>
        <v>7057.8004295640021</v>
      </c>
      <c r="AI132" s="209">
        <f t="shared" si="213"/>
        <v>7720.2030717832822</v>
      </c>
      <c r="AJ132" s="209">
        <f t="shared" si="213"/>
        <v>8350.1062430704951</v>
      </c>
    </row>
    <row r="133" spans="1:36">
      <c r="F133" s="132"/>
      <c r="K133" s="132"/>
      <c r="P133" s="132"/>
      <c r="U133" s="132"/>
      <c r="Z133" s="132"/>
      <c r="AE133" s="132"/>
      <c r="AF133" s="132"/>
      <c r="AG133" s="132"/>
      <c r="AH133" s="132"/>
      <c r="AI133" s="132"/>
      <c r="AJ133" s="132"/>
    </row>
    <row r="134" spans="1:36">
      <c r="A134" s="291" t="s">
        <v>344</v>
      </c>
      <c r="B134" s="270">
        <f t="shared" ref="B134:AJ134" si="214">B124</f>
        <v>-721.5</v>
      </c>
      <c r="C134" s="270">
        <f t="shared" si="214"/>
        <v>-683.3</v>
      </c>
      <c r="D134" s="270">
        <f t="shared" si="214"/>
        <v>-770.1</v>
      </c>
      <c r="E134" s="270">
        <f t="shared" si="214"/>
        <v>-789.1999999999997</v>
      </c>
      <c r="F134" s="209">
        <f t="shared" si="214"/>
        <v>-2964.1</v>
      </c>
      <c r="G134" s="270">
        <f t="shared" si="214"/>
        <v>-1463.9</v>
      </c>
      <c r="H134" s="270">
        <f t="shared" si="214"/>
        <v>-766.2</v>
      </c>
      <c r="I134" s="270">
        <f t="shared" si="214"/>
        <v>-754.1</v>
      </c>
      <c r="J134" s="270">
        <f t="shared" si="214"/>
        <v>-858.79999999999973</v>
      </c>
      <c r="K134" s="217">
        <f t="shared" si="214"/>
        <v>-3843</v>
      </c>
      <c r="L134" s="217">
        <f t="shared" si="214"/>
        <v>-822</v>
      </c>
      <c r="M134" s="217">
        <f t="shared" si="214"/>
        <v>-816</v>
      </c>
      <c r="N134" s="217">
        <f t="shared" si="214"/>
        <v>-863.9</v>
      </c>
      <c r="O134" s="217">
        <f t="shared" si="214"/>
        <v>-949</v>
      </c>
      <c r="P134" s="217">
        <f t="shared" si="214"/>
        <v>-3450.9</v>
      </c>
      <c r="Q134" s="270">
        <f t="shared" si="214"/>
        <v>-906.4</v>
      </c>
      <c r="R134" s="270">
        <f t="shared" si="214"/>
        <v>-928.8</v>
      </c>
      <c r="S134" s="270">
        <f t="shared" si="214"/>
        <v>-949.7</v>
      </c>
      <c r="T134" s="270">
        <f t="shared" si="214"/>
        <v>-1000.9999999999993</v>
      </c>
      <c r="U134" s="217">
        <f t="shared" si="214"/>
        <v>-3785.8999999999996</v>
      </c>
      <c r="V134" s="270">
        <f t="shared" si="214"/>
        <v>-1030.8000000000002</v>
      </c>
      <c r="W134" s="270">
        <f t="shared" si="214"/>
        <v>-1012.1</v>
      </c>
      <c r="X134" s="270">
        <f t="shared" si="214"/>
        <v>-1001.4</v>
      </c>
      <c r="Y134" s="270">
        <f t="shared" si="214"/>
        <v>-1021.9</v>
      </c>
      <c r="Z134" s="217">
        <f t="shared" si="214"/>
        <v>-4066.2</v>
      </c>
      <c r="AA134" s="270">
        <f t="shared" si="214"/>
        <v>-1096.5999999999999</v>
      </c>
      <c r="AB134" s="270">
        <f t="shared" si="214"/>
        <v>-1080.6999999999998</v>
      </c>
      <c r="AC134" s="270">
        <f t="shared" si="214"/>
        <v>-1072.6999999999998</v>
      </c>
      <c r="AD134" s="270">
        <f t="shared" si="214"/>
        <v>-1057.0121125502537</v>
      </c>
      <c r="AE134" s="217">
        <f t="shared" si="214"/>
        <v>-4307.0121125502537</v>
      </c>
      <c r="AF134" s="217">
        <f t="shared" si="214"/>
        <v>-4672.7363334427791</v>
      </c>
      <c r="AG134" s="217">
        <f t="shared" si="214"/>
        <v>-5114.3370171941888</v>
      </c>
      <c r="AH134" s="217">
        <f t="shared" si="214"/>
        <v>-5601.9854433140399</v>
      </c>
      <c r="AI134" s="217">
        <f t="shared" si="214"/>
        <v>-6076.5563411287967</v>
      </c>
      <c r="AJ134" s="217">
        <f t="shared" si="214"/>
        <v>-6524.0486053768873</v>
      </c>
    </row>
    <row r="135" spans="1:36">
      <c r="F135" s="132"/>
      <c r="K135" s="132"/>
      <c r="P135" s="132"/>
      <c r="U135" s="132"/>
      <c r="Z135" s="132"/>
      <c r="AE135" s="132"/>
      <c r="AF135" s="132"/>
      <c r="AG135" s="132"/>
      <c r="AH135" s="132"/>
      <c r="AI135" s="132"/>
      <c r="AJ135" s="132"/>
    </row>
    <row r="136" spans="1:36" ht="15">
      <c r="A136" s="6" t="s">
        <v>296</v>
      </c>
      <c r="B136" s="271">
        <v>290</v>
      </c>
      <c r="C136" s="271">
        <v>306.89999999999998</v>
      </c>
      <c r="D136" s="271">
        <v>275.5</v>
      </c>
      <c r="E136" s="271">
        <v>277.60000000000002</v>
      </c>
      <c r="F136" s="272">
        <f t="shared" ref="F136:AE136" si="215">F97</f>
        <v>1150</v>
      </c>
      <c r="G136" s="304">
        <f t="shared" si="215"/>
        <v>258.2</v>
      </c>
      <c r="H136" s="304">
        <f t="shared" si="215"/>
        <v>296.20000000000005</v>
      </c>
      <c r="I136" s="304">
        <f t="shared" si="215"/>
        <v>304.10000000000002</v>
      </c>
      <c r="J136" s="304">
        <f t="shared" si="215"/>
        <v>319.10000000000002</v>
      </c>
      <c r="K136" s="272">
        <f t="shared" si="215"/>
        <v>1177.5999999999999</v>
      </c>
      <c r="L136" s="272">
        <f t="shared" si="215"/>
        <v>310.8</v>
      </c>
      <c r="M136" s="272">
        <f t="shared" si="215"/>
        <v>353.2</v>
      </c>
      <c r="N136" s="272">
        <f t="shared" si="215"/>
        <v>391.1</v>
      </c>
      <c r="O136" s="272">
        <f t="shared" si="215"/>
        <v>422.4</v>
      </c>
      <c r="P136" s="272">
        <f t="shared" si="215"/>
        <v>1494.7000000000003</v>
      </c>
      <c r="Q136" s="304">
        <f t="shared" si="215"/>
        <v>431.29999999999995</v>
      </c>
      <c r="R136" s="304">
        <f t="shared" si="215"/>
        <v>431.19999999999993</v>
      </c>
      <c r="S136" s="304">
        <f t="shared" si="215"/>
        <v>403.90000000000009</v>
      </c>
      <c r="T136" s="304">
        <f t="shared" si="215"/>
        <v>403.4</v>
      </c>
      <c r="U136" s="272">
        <f t="shared" si="215"/>
        <v>1669.8000000000002</v>
      </c>
      <c r="V136" s="304">
        <f t="shared" si="215"/>
        <v>484.19999999999993</v>
      </c>
      <c r="W136" s="304">
        <f t="shared" si="215"/>
        <v>461.29999999999995</v>
      </c>
      <c r="X136" s="304">
        <f t="shared" si="215"/>
        <v>404.90000000000003</v>
      </c>
      <c r="Y136" s="304">
        <f t="shared" si="215"/>
        <v>371.1</v>
      </c>
      <c r="Z136" s="272">
        <f t="shared" si="215"/>
        <v>1721.6000000000001</v>
      </c>
      <c r="AA136" s="304">
        <f t="shared" si="215"/>
        <v>379.6</v>
      </c>
      <c r="AB136" s="304">
        <f t="shared" si="215"/>
        <v>431.30000000000007</v>
      </c>
      <c r="AC136" s="304">
        <f t="shared" si="215"/>
        <v>436.09999999999997</v>
      </c>
      <c r="AD136" s="304">
        <f t="shared" si="215"/>
        <v>453.09229874899773</v>
      </c>
      <c r="AE136" s="272">
        <f t="shared" si="215"/>
        <v>1700.0922987489978</v>
      </c>
      <c r="AF136" s="151">
        <f>AF97</f>
        <v>2012.6430335400003</v>
      </c>
      <c r="AG136" s="151">
        <f>AG97</f>
        <v>2279.9121444846005</v>
      </c>
      <c r="AH136" s="151">
        <f t="shared" ref="AH136:AJ136" si="216">AH97</f>
        <v>2583.1013983358953</v>
      </c>
      <c r="AI136" s="151">
        <f t="shared" si="216"/>
        <v>2888.4545770379195</v>
      </c>
      <c r="AJ136" s="151">
        <f t="shared" si="216"/>
        <v>3186.5949116187057</v>
      </c>
    </row>
    <row r="137" spans="1:36">
      <c r="F137" s="132"/>
      <c r="K137" s="132"/>
      <c r="P137" s="132"/>
      <c r="U137" s="132"/>
      <c r="Z137" s="132"/>
      <c r="AC137" s="166"/>
      <c r="AE137" s="132"/>
      <c r="AF137" s="132"/>
      <c r="AG137" s="132"/>
      <c r="AH137" s="132"/>
      <c r="AI137" s="132"/>
      <c r="AJ137" s="132"/>
    </row>
    <row r="138" spans="1:36">
      <c r="A138" s="6" t="s">
        <v>399</v>
      </c>
      <c r="B138" s="270">
        <f t="shared" ref="B138:AJ138" si="217">B132+B134</f>
        <v>144.20000000000005</v>
      </c>
      <c r="C138" s="270">
        <f t="shared" si="217"/>
        <v>193.60000000000002</v>
      </c>
      <c r="D138" s="270">
        <f t="shared" si="217"/>
        <v>64.100000000000023</v>
      </c>
      <c r="E138" s="270">
        <f t="shared" si="217"/>
        <v>46.100000000000364</v>
      </c>
      <c r="F138" s="151">
        <f t="shared" si="217"/>
        <v>448.00000000000045</v>
      </c>
      <c r="G138" s="270">
        <f t="shared" si="217"/>
        <v>-617.80000000000007</v>
      </c>
      <c r="H138" s="270">
        <f t="shared" si="217"/>
        <v>113.79999999999995</v>
      </c>
      <c r="I138" s="270">
        <f t="shared" si="217"/>
        <v>121.60000000000002</v>
      </c>
      <c r="J138" s="270">
        <f t="shared" si="217"/>
        <v>47.000000000000341</v>
      </c>
      <c r="K138" s="217">
        <f t="shared" si="217"/>
        <v>-335.39999999999964</v>
      </c>
      <c r="L138" s="217">
        <f t="shared" si="217"/>
        <v>135.89999999999998</v>
      </c>
      <c r="M138" s="217">
        <f t="shared" si="217"/>
        <v>166.79999999999995</v>
      </c>
      <c r="N138" s="217">
        <f t="shared" si="217"/>
        <v>204.39999999999998</v>
      </c>
      <c r="O138" s="217">
        <f t="shared" si="217"/>
        <v>169.50000000000045</v>
      </c>
      <c r="P138" s="217">
        <f t="shared" si="217"/>
        <v>676.59999999999991</v>
      </c>
      <c r="Q138" s="270">
        <f t="shared" si="217"/>
        <v>306.60000000000002</v>
      </c>
      <c r="R138" s="270">
        <f t="shared" si="217"/>
        <v>306.00000000000023</v>
      </c>
      <c r="S138" s="270">
        <f t="shared" si="217"/>
        <v>273.20000000000005</v>
      </c>
      <c r="T138" s="270">
        <f t="shared" si="217"/>
        <v>252.20000000000073</v>
      </c>
      <c r="U138" s="217">
        <f t="shared" si="217"/>
        <v>1138.0000000000009</v>
      </c>
      <c r="V138" s="270">
        <f t="shared" si="217"/>
        <v>332.39999999999986</v>
      </c>
      <c r="W138" s="270">
        <f t="shared" si="217"/>
        <v>304.5999999999998</v>
      </c>
      <c r="X138" s="270">
        <f t="shared" si="217"/>
        <v>242.89999999999998</v>
      </c>
      <c r="Y138" s="270">
        <f t="shared" si="217"/>
        <v>176.10000000000025</v>
      </c>
      <c r="Z138" s="217">
        <f t="shared" si="217"/>
        <v>1056.0000000000009</v>
      </c>
      <c r="AA138" s="270">
        <f t="shared" si="217"/>
        <v>205.40000000000009</v>
      </c>
      <c r="AB138" s="270">
        <f t="shared" si="217"/>
        <v>236.90000000000009</v>
      </c>
      <c r="AC138" s="270">
        <f t="shared" si="217"/>
        <v>246.40000000000009</v>
      </c>
      <c r="AD138" s="270">
        <f t="shared" si="217"/>
        <v>254.6318874497465</v>
      </c>
      <c r="AE138" s="217">
        <f t="shared" si="217"/>
        <v>943.33188744974632</v>
      </c>
      <c r="AF138" s="217">
        <f t="shared" si="217"/>
        <v>1106.005306557221</v>
      </c>
      <c r="AG138" s="217">
        <f t="shared" si="217"/>
        <v>1269.1434584058125</v>
      </c>
      <c r="AH138" s="217">
        <f t="shared" si="217"/>
        <v>1455.8149862499622</v>
      </c>
      <c r="AI138" s="217">
        <f t="shared" si="217"/>
        <v>1643.6467306544855</v>
      </c>
      <c r="AJ138" s="217">
        <f t="shared" si="217"/>
        <v>1826.0576376936078</v>
      </c>
    </row>
    <row r="139" spans="1:36">
      <c r="F139" s="132"/>
      <c r="K139" s="132"/>
      <c r="P139" s="132"/>
      <c r="U139" s="132"/>
      <c r="Z139" s="132"/>
      <c r="AA139" s="27"/>
      <c r="AB139" s="27"/>
      <c r="AC139" s="27"/>
      <c r="AD139" s="166"/>
      <c r="AE139" s="132"/>
      <c r="AF139" s="132"/>
      <c r="AG139" s="132"/>
      <c r="AH139" s="132"/>
      <c r="AI139" s="132"/>
      <c r="AJ139" s="132"/>
    </row>
    <row r="140" spans="1:36">
      <c r="A140" s="120" t="s">
        <v>343</v>
      </c>
      <c r="B140" s="6">
        <v>-21</v>
      </c>
      <c r="C140" s="6">
        <v>-24.2</v>
      </c>
      <c r="D140" s="6">
        <v>-25.4</v>
      </c>
      <c r="E140" s="6">
        <v>-21.1</v>
      </c>
      <c r="F140" s="149">
        <v>-91.7</v>
      </c>
      <c r="G140" s="150">
        <v>-24.6</v>
      </c>
      <c r="H140" s="150">
        <v>-24.8</v>
      </c>
      <c r="I140" s="150">
        <v>-25.1</v>
      </c>
      <c r="J140" s="150">
        <v>-23.2</v>
      </c>
      <c r="K140" s="149">
        <v>-97.6</v>
      </c>
      <c r="L140" s="150">
        <v>14.6</v>
      </c>
      <c r="M140" s="150">
        <v>-44.1</v>
      </c>
      <c r="N140" s="150">
        <v>96</v>
      </c>
      <c r="O140" s="150">
        <v>-57.8</v>
      </c>
      <c r="P140" s="149">
        <v>8.6</v>
      </c>
      <c r="Q140" s="150">
        <v>-38.1</v>
      </c>
      <c r="R140" s="150">
        <v>-28.9</v>
      </c>
      <c r="S140" s="150">
        <v>-7.8</v>
      </c>
      <c r="T140" s="150">
        <v>-114</v>
      </c>
      <c r="U140" s="149">
        <v>-188.8</v>
      </c>
      <c r="V140" s="150">
        <v>-28.6</v>
      </c>
      <c r="W140" s="150">
        <v>-39.799999999999997</v>
      </c>
      <c r="X140" s="150">
        <v>-23.2</v>
      </c>
      <c r="Y140" s="150">
        <v>-34.6</v>
      </c>
      <c r="Z140" s="149">
        <v>-126.3</v>
      </c>
      <c r="AA140" s="28">
        <v>-53.2</v>
      </c>
      <c r="AB140" s="28">
        <v>-44.8</v>
      </c>
      <c r="AC140" s="28">
        <v>-55.7</v>
      </c>
      <c r="AD140" s="150">
        <v>-66</v>
      </c>
      <c r="AE140" s="149">
        <f>SUM(AA140:AD140)</f>
        <v>-219.7</v>
      </c>
      <c r="AF140" s="134">
        <v>-210</v>
      </c>
      <c r="AG140" s="134">
        <v>-210</v>
      </c>
      <c r="AH140" s="134">
        <v>-210</v>
      </c>
      <c r="AI140" s="134">
        <v>-210</v>
      </c>
      <c r="AJ140" s="134">
        <v>-210</v>
      </c>
    </row>
    <row r="141" spans="1:36">
      <c r="A141" s="214"/>
      <c r="F141" s="139"/>
      <c r="G141" s="27"/>
      <c r="H141" s="27"/>
      <c r="I141" s="27"/>
      <c r="J141" s="27"/>
      <c r="K141" s="139"/>
      <c r="L141" s="27"/>
      <c r="M141" s="27"/>
      <c r="N141" s="27"/>
      <c r="O141" s="27"/>
      <c r="P141" s="139"/>
      <c r="Q141" s="27"/>
      <c r="R141" s="27"/>
      <c r="S141" s="27"/>
      <c r="T141" s="27"/>
      <c r="U141" s="139"/>
      <c r="V141" s="27"/>
      <c r="W141" s="27"/>
      <c r="X141" s="27"/>
      <c r="Y141" s="27"/>
      <c r="Z141" s="139"/>
      <c r="AA141" s="29"/>
      <c r="AB141" s="29"/>
      <c r="AC141" s="29"/>
      <c r="AD141" s="27"/>
      <c r="AE141" s="139"/>
      <c r="AF141" s="132"/>
      <c r="AG141" s="132"/>
      <c r="AH141" s="132"/>
      <c r="AI141" s="132"/>
      <c r="AJ141" s="132"/>
    </row>
    <row r="142" spans="1:36">
      <c r="A142" s="6" t="s">
        <v>398</v>
      </c>
      <c r="B142" s="271">
        <f t="shared" ref="B142:AJ142" si="218">B138+B140</f>
        <v>123.20000000000005</v>
      </c>
      <c r="C142" s="271">
        <f t="shared" si="218"/>
        <v>169.40000000000003</v>
      </c>
      <c r="D142" s="271">
        <f t="shared" si="218"/>
        <v>38.700000000000024</v>
      </c>
      <c r="E142" s="271">
        <f t="shared" si="218"/>
        <v>25.000000000000362</v>
      </c>
      <c r="F142" s="319">
        <f t="shared" si="218"/>
        <v>356.30000000000047</v>
      </c>
      <c r="G142" s="307">
        <f t="shared" si="218"/>
        <v>-642.40000000000009</v>
      </c>
      <c r="H142" s="307">
        <f t="shared" si="218"/>
        <v>88.999999999999957</v>
      </c>
      <c r="I142" s="307">
        <f t="shared" si="218"/>
        <v>96.500000000000028</v>
      </c>
      <c r="J142" s="307">
        <f t="shared" si="218"/>
        <v>23.800000000000342</v>
      </c>
      <c r="K142" s="319">
        <f t="shared" si="218"/>
        <v>-432.99999999999966</v>
      </c>
      <c r="L142" s="306">
        <f t="shared" si="218"/>
        <v>150.49999999999997</v>
      </c>
      <c r="M142" s="306">
        <f t="shared" si="218"/>
        <v>122.69999999999996</v>
      </c>
      <c r="N142" s="306">
        <f t="shared" si="218"/>
        <v>300.39999999999998</v>
      </c>
      <c r="O142" s="306">
        <f t="shared" si="218"/>
        <v>111.70000000000046</v>
      </c>
      <c r="P142" s="319">
        <f t="shared" si="218"/>
        <v>685.19999999999993</v>
      </c>
      <c r="Q142" s="307">
        <f t="shared" si="218"/>
        <v>268.5</v>
      </c>
      <c r="R142" s="307">
        <f t="shared" si="218"/>
        <v>277.10000000000025</v>
      </c>
      <c r="S142" s="307">
        <f t="shared" si="218"/>
        <v>265.40000000000003</v>
      </c>
      <c r="T142" s="307">
        <f t="shared" si="218"/>
        <v>138.20000000000073</v>
      </c>
      <c r="U142" s="319">
        <f t="shared" si="218"/>
        <v>949.20000000000095</v>
      </c>
      <c r="V142" s="307">
        <f t="shared" si="218"/>
        <v>303.79999999999984</v>
      </c>
      <c r="W142" s="307">
        <f t="shared" si="218"/>
        <v>264.79999999999978</v>
      </c>
      <c r="X142" s="307">
        <f t="shared" si="218"/>
        <v>219.7</v>
      </c>
      <c r="Y142" s="307">
        <f t="shared" si="218"/>
        <v>141.50000000000026</v>
      </c>
      <c r="Z142" s="319">
        <f t="shared" si="218"/>
        <v>929.70000000000095</v>
      </c>
      <c r="AA142" s="307">
        <f t="shared" si="218"/>
        <v>152.2000000000001</v>
      </c>
      <c r="AB142" s="307">
        <f t="shared" si="218"/>
        <v>192.10000000000008</v>
      </c>
      <c r="AC142" s="307">
        <f t="shared" si="218"/>
        <v>190.7000000000001</v>
      </c>
      <c r="AD142" s="307">
        <f t="shared" si="218"/>
        <v>188.6318874497465</v>
      </c>
      <c r="AE142" s="319">
        <f t="shared" si="218"/>
        <v>723.63188744974627</v>
      </c>
      <c r="AF142" s="319">
        <f t="shared" si="218"/>
        <v>896.00530655722105</v>
      </c>
      <c r="AG142" s="319">
        <f t="shared" si="218"/>
        <v>1059.1434584058125</v>
      </c>
      <c r="AH142" s="319">
        <f t="shared" si="218"/>
        <v>1245.8149862499622</v>
      </c>
      <c r="AI142" s="319">
        <f t="shared" si="218"/>
        <v>1433.6467306544855</v>
      </c>
      <c r="AJ142" s="319">
        <f t="shared" si="218"/>
        <v>1616.0576376936078</v>
      </c>
    </row>
    <row r="143" spans="1:36" ht="15">
      <c r="B143" s="2"/>
      <c r="C143" s="2"/>
      <c r="D143" s="2"/>
      <c r="E143" s="2"/>
      <c r="F143" s="203"/>
      <c r="G143" s="29"/>
      <c r="H143" s="29"/>
      <c r="I143" s="29"/>
      <c r="J143" s="29"/>
      <c r="K143" s="203"/>
      <c r="L143" s="29"/>
      <c r="M143" s="29"/>
      <c r="N143" s="29"/>
      <c r="O143" s="29"/>
      <c r="P143" s="141"/>
      <c r="Q143" s="29"/>
      <c r="R143" s="29"/>
      <c r="S143" s="29"/>
      <c r="T143" s="29"/>
      <c r="U143" s="203"/>
      <c r="V143" s="29"/>
      <c r="W143" s="29"/>
      <c r="X143" s="29"/>
      <c r="Y143" s="29"/>
      <c r="Z143" s="203"/>
      <c r="AA143" s="29"/>
      <c r="AB143" s="29"/>
      <c r="AC143" s="29"/>
      <c r="AE143" s="139"/>
      <c r="AF143" s="185"/>
      <c r="AG143" s="185"/>
      <c r="AH143" s="185"/>
      <c r="AI143" s="185"/>
      <c r="AJ143" s="185"/>
    </row>
    <row r="144" spans="1:36">
      <c r="A144" s="6" t="s">
        <v>381</v>
      </c>
      <c r="B144" s="308">
        <f t="shared" ref="B144:AC144" si="219">-B145/B142</f>
        <v>0.23863636363636354</v>
      </c>
      <c r="C144" s="308">
        <f t="shared" si="219"/>
        <v>0.13754427390791024</v>
      </c>
      <c r="D144" s="308">
        <f t="shared" si="219"/>
        <v>-2.3255813953488358E-2</v>
      </c>
      <c r="E144" s="308">
        <f t="shared" si="219"/>
        <v>-6.7999999999999006E-2</v>
      </c>
      <c r="F144" s="320">
        <f t="shared" si="219"/>
        <v>0.14033118158854879</v>
      </c>
      <c r="G144" s="309">
        <f t="shared" si="219"/>
        <v>0.13714196762141964</v>
      </c>
      <c r="H144" s="309">
        <f t="shared" si="219"/>
        <v>0.23258426966292145</v>
      </c>
      <c r="I144" s="309">
        <f t="shared" si="219"/>
        <v>0.14507772020725385</v>
      </c>
      <c r="J144" s="309">
        <f t="shared" si="219"/>
        <v>0.55042016806721894</v>
      </c>
      <c r="K144" s="320">
        <f t="shared" si="219"/>
        <v>9.2840646651270287E-2</v>
      </c>
      <c r="L144" s="309">
        <f t="shared" si="219"/>
        <v>0.23920265780730901</v>
      </c>
      <c r="M144" s="309">
        <f t="shared" si="219"/>
        <v>0.21678891605541981</v>
      </c>
      <c r="N144" s="309">
        <f t="shared" si="219"/>
        <v>0.25099866844207724</v>
      </c>
      <c r="O144" s="309">
        <f t="shared" si="219"/>
        <v>0.18800358102059009</v>
      </c>
      <c r="P144" s="320">
        <f t="shared" si="219"/>
        <v>0.23204903677758321</v>
      </c>
      <c r="Q144" s="309">
        <f t="shared" si="219"/>
        <v>0.24432029795158286</v>
      </c>
      <c r="R144" s="309">
        <f t="shared" si="219"/>
        <v>0.22085889570552128</v>
      </c>
      <c r="S144" s="309">
        <f t="shared" si="219"/>
        <v>0.22155237377543327</v>
      </c>
      <c r="T144" s="309">
        <f t="shared" si="219"/>
        <v>0.10998552821997047</v>
      </c>
      <c r="U144" s="320">
        <f t="shared" si="219"/>
        <v>0.2114412136536028</v>
      </c>
      <c r="V144" s="309">
        <f t="shared" si="219"/>
        <v>0.26662277814351559</v>
      </c>
      <c r="W144" s="309">
        <f t="shared" si="219"/>
        <v>0.23942598187311198</v>
      </c>
      <c r="X144" s="309">
        <f t="shared" si="219"/>
        <v>0.24032771961766045</v>
      </c>
      <c r="Y144" s="309">
        <f t="shared" si="219"/>
        <v>0.22826855123674869</v>
      </c>
      <c r="Z144" s="320">
        <f t="shared" si="219"/>
        <v>0.24685382381413334</v>
      </c>
      <c r="AA144" s="309">
        <f t="shared" si="219"/>
        <v>0.25427069645203665</v>
      </c>
      <c r="AB144" s="309">
        <f t="shared" si="219"/>
        <v>0.27433628318584063</v>
      </c>
      <c r="AC144" s="309">
        <f t="shared" si="219"/>
        <v>0.13843733613004711</v>
      </c>
      <c r="AD144" s="308">
        <v>0.25</v>
      </c>
      <c r="AE144" s="320">
        <v>0.25</v>
      </c>
      <c r="AF144" s="324">
        <v>0.25</v>
      </c>
      <c r="AG144" s="324">
        <v>0.25</v>
      </c>
      <c r="AH144" s="324">
        <v>0.25</v>
      </c>
      <c r="AI144" s="324">
        <v>0.25</v>
      </c>
      <c r="AJ144" s="324">
        <v>0.25</v>
      </c>
    </row>
    <row r="145" spans="1:36" ht="15">
      <c r="A145" s="274" t="s">
        <v>46</v>
      </c>
      <c r="B145" s="271">
        <v>-29.4</v>
      </c>
      <c r="C145" s="271">
        <v>-23.3</v>
      </c>
      <c r="D145" s="271">
        <v>0.9</v>
      </c>
      <c r="E145" s="271">
        <v>1.7</v>
      </c>
      <c r="F145" s="272">
        <v>-50</v>
      </c>
      <c r="G145" s="28">
        <v>88.1</v>
      </c>
      <c r="H145" s="28">
        <v>-20.7</v>
      </c>
      <c r="I145" s="28">
        <v>-14</v>
      </c>
      <c r="J145" s="28">
        <v>-13.1</v>
      </c>
      <c r="K145" s="272">
        <v>40.200000000000003</v>
      </c>
      <c r="L145" s="28">
        <v>-36</v>
      </c>
      <c r="M145" s="28">
        <v>-26.6</v>
      </c>
      <c r="N145" s="28">
        <v>-75.400000000000006</v>
      </c>
      <c r="O145" s="28">
        <v>-21</v>
      </c>
      <c r="P145" s="310">
        <v>-159</v>
      </c>
      <c r="Q145" s="28">
        <v>-65.599999999999994</v>
      </c>
      <c r="R145" s="28">
        <v>-61.2</v>
      </c>
      <c r="S145" s="28">
        <v>-58.8</v>
      </c>
      <c r="T145" s="28">
        <v>-15.2</v>
      </c>
      <c r="U145" s="272">
        <v>-200.7</v>
      </c>
      <c r="V145" s="28">
        <v>-81</v>
      </c>
      <c r="W145" s="28">
        <v>-63.4</v>
      </c>
      <c r="X145" s="28">
        <v>-52.8</v>
      </c>
      <c r="Y145" s="28">
        <v>-32.299999999999997</v>
      </c>
      <c r="Z145" s="272">
        <v>-229.5</v>
      </c>
      <c r="AA145" s="28">
        <v>-38.700000000000003</v>
      </c>
      <c r="AB145" s="28">
        <v>-52.7</v>
      </c>
      <c r="AC145" s="28">
        <v>-26.4</v>
      </c>
      <c r="AD145" s="248">
        <f t="shared" ref="AD145:AJ145" si="220">-AD144*AD142</f>
        <v>-47.157971862436625</v>
      </c>
      <c r="AE145" s="151">
        <f t="shared" si="220"/>
        <v>-180.90797186243657</v>
      </c>
      <c r="AF145" s="217">
        <f>-AF144*AF142</f>
        <v>-224.00132663930526</v>
      </c>
      <c r="AG145" s="217">
        <f t="shared" si="220"/>
        <v>-264.78586460145311</v>
      </c>
      <c r="AH145" s="217">
        <f t="shared" si="220"/>
        <v>-311.45374656249055</v>
      </c>
      <c r="AI145" s="217">
        <f t="shared" si="220"/>
        <v>-358.41168266362138</v>
      </c>
      <c r="AJ145" s="217">
        <f t="shared" si="220"/>
        <v>-404.01440942340196</v>
      </c>
    </row>
    <row r="146" spans="1:36" ht="15">
      <c r="B146" s="2"/>
      <c r="C146" s="2"/>
      <c r="D146" s="2"/>
      <c r="E146" s="2"/>
      <c r="F146" s="203"/>
      <c r="G146" s="29"/>
      <c r="H146" s="29"/>
      <c r="I146" s="29"/>
      <c r="J146" s="29"/>
      <c r="K146" s="203"/>
      <c r="L146" s="29"/>
      <c r="M146" s="29"/>
      <c r="N146" s="29"/>
      <c r="O146" s="29"/>
      <c r="P146" s="141"/>
      <c r="Q146" s="29"/>
      <c r="R146" s="29"/>
      <c r="S146" s="29"/>
      <c r="T146" s="29"/>
      <c r="U146" s="203"/>
      <c r="V146" s="29"/>
      <c r="W146" s="29"/>
      <c r="X146" s="29"/>
      <c r="Y146" s="29"/>
      <c r="Z146" s="203"/>
      <c r="AA146" s="29"/>
      <c r="AB146" s="29"/>
      <c r="AC146" s="29"/>
      <c r="AE146" s="132"/>
      <c r="AF146" s="185"/>
      <c r="AG146" s="185"/>
      <c r="AH146" s="185"/>
      <c r="AI146" s="185"/>
      <c r="AJ146" s="185"/>
    </row>
    <row r="147" spans="1:36" ht="15">
      <c r="A147" s="6" t="s">
        <v>400</v>
      </c>
      <c r="B147" s="271">
        <v>93.8</v>
      </c>
      <c r="C147" s="271">
        <v>146.1</v>
      </c>
      <c r="D147" s="271">
        <v>39.6</v>
      </c>
      <c r="E147" s="271">
        <v>26.7</v>
      </c>
      <c r="F147" s="272">
        <v>306.3</v>
      </c>
      <c r="G147" s="28">
        <v>-554.4</v>
      </c>
      <c r="H147" s="28">
        <v>68.3</v>
      </c>
      <c r="I147" s="28">
        <v>82.5</v>
      </c>
      <c r="J147" s="28">
        <v>10.8</v>
      </c>
      <c r="K147" s="272">
        <v>-392.8</v>
      </c>
      <c r="L147" s="28">
        <v>114.5</v>
      </c>
      <c r="M147" s="28">
        <v>96.1</v>
      </c>
      <c r="N147" s="28">
        <v>225</v>
      </c>
      <c r="O147" s="28">
        <v>90.6</v>
      </c>
      <c r="P147" s="310">
        <v>526.20000000000005</v>
      </c>
      <c r="Q147" s="28">
        <v>202.9</v>
      </c>
      <c r="R147" s="28">
        <v>215.9</v>
      </c>
      <c r="S147" s="28">
        <v>206.6</v>
      </c>
      <c r="T147" s="28">
        <v>123</v>
      </c>
      <c r="U147" s="272">
        <v>748.5</v>
      </c>
      <c r="V147" s="28">
        <v>222.8</v>
      </c>
      <c r="W147" s="28">
        <v>201.4</v>
      </c>
      <c r="X147" s="28">
        <v>166.9</v>
      </c>
      <c r="Y147" s="28">
        <v>109.1</v>
      </c>
      <c r="Z147" s="272">
        <v>700.2</v>
      </c>
      <c r="AA147" s="311">
        <f t="shared" ref="AA147:AJ147" si="221">AA142+AA145</f>
        <v>113.5000000000001</v>
      </c>
      <c r="AB147" s="311">
        <f t="shared" si="221"/>
        <v>139.40000000000009</v>
      </c>
      <c r="AC147" s="311">
        <f t="shared" si="221"/>
        <v>164.3000000000001</v>
      </c>
      <c r="AD147" s="311">
        <f t="shared" si="221"/>
        <v>141.47391558730988</v>
      </c>
      <c r="AE147" s="209">
        <f t="shared" si="221"/>
        <v>542.72391558730965</v>
      </c>
      <c r="AF147" s="197">
        <f>AF142+AF145</f>
        <v>672.00397991791579</v>
      </c>
      <c r="AG147" s="197">
        <f t="shared" si="221"/>
        <v>794.35759380435934</v>
      </c>
      <c r="AH147" s="197">
        <f t="shared" si="221"/>
        <v>934.36123968747165</v>
      </c>
      <c r="AI147" s="197">
        <f t="shared" si="221"/>
        <v>1075.2350479908641</v>
      </c>
      <c r="AJ147" s="197">
        <f t="shared" si="221"/>
        <v>1212.0432282702059</v>
      </c>
    </row>
    <row r="148" spans="1:36" ht="15">
      <c r="A148" s="274" t="s">
        <v>47</v>
      </c>
      <c r="B148" s="271">
        <v>-2.9</v>
      </c>
      <c r="C148" s="271">
        <v>-1.3</v>
      </c>
      <c r="D148" s="271">
        <v>-1.2</v>
      </c>
      <c r="E148" s="271">
        <v>-1.1000000000000001</v>
      </c>
      <c r="F148" s="272">
        <v>-6.5</v>
      </c>
      <c r="G148" s="28">
        <v>-1.5</v>
      </c>
      <c r="H148" s="28">
        <v>-1.5</v>
      </c>
      <c r="I148" s="28">
        <v>-1.4</v>
      </c>
      <c r="J148" s="28">
        <v>-1.6</v>
      </c>
      <c r="K148" s="272">
        <v>-6</v>
      </c>
      <c r="L148" s="28">
        <v>-1.9</v>
      </c>
      <c r="M148" s="28">
        <v>-0.2</v>
      </c>
      <c r="N148" s="28">
        <v>-0.8</v>
      </c>
      <c r="O148" s="28">
        <v>-3.2</v>
      </c>
      <c r="P148" s="310">
        <v>-6.1</v>
      </c>
      <c r="Q148" s="28">
        <v>-1.3</v>
      </c>
      <c r="R148" s="28">
        <v>-0.8</v>
      </c>
      <c r="S148" s="28">
        <v>-1.2</v>
      </c>
      <c r="T148" s="28">
        <v>-0.9</v>
      </c>
      <c r="U148" s="272">
        <v>-4.3</v>
      </c>
      <c r="V148" s="28">
        <v>-1</v>
      </c>
      <c r="W148" s="28">
        <v>-0.8</v>
      </c>
      <c r="X148" s="28">
        <v>-1.2</v>
      </c>
      <c r="Y148" s="28">
        <v>-0.9</v>
      </c>
      <c r="Z148" s="272">
        <v>-4</v>
      </c>
      <c r="AA148" s="28">
        <v>-1</v>
      </c>
      <c r="AB148" s="28">
        <v>-1</v>
      </c>
      <c r="AC148" s="28">
        <v>-1</v>
      </c>
      <c r="AD148" s="312">
        <v>-1</v>
      </c>
      <c r="AE148" s="209">
        <v>-4</v>
      </c>
      <c r="AF148" s="197">
        <v>-4</v>
      </c>
      <c r="AG148" s="197">
        <v>-4</v>
      </c>
      <c r="AH148" s="197">
        <v>-4</v>
      </c>
      <c r="AI148" s="197">
        <v>-4</v>
      </c>
      <c r="AJ148" s="197">
        <v>-4</v>
      </c>
    </row>
    <row r="149" spans="1:36" ht="15">
      <c r="A149" s="6" t="s">
        <v>401</v>
      </c>
      <c r="B149" s="271">
        <v>90.9</v>
      </c>
      <c r="C149" s="271">
        <v>144.80000000000001</v>
      </c>
      <c r="D149" s="271">
        <v>38.4</v>
      </c>
      <c r="E149" s="271">
        <v>25.6</v>
      </c>
      <c r="F149" s="272">
        <v>299.8</v>
      </c>
      <c r="G149" s="28">
        <v>-555.9</v>
      </c>
      <c r="H149" s="28">
        <v>66.8</v>
      </c>
      <c r="I149" s="28">
        <v>81.099999999999994</v>
      </c>
      <c r="J149" s="28">
        <v>9.1999999999999993</v>
      </c>
      <c r="K149" s="272">
        <v>-398.8</v>
      </c>
      <c r="L149" s="28">
        <v>112.6</v>
      </c>
      <c r="M149" s="28">
        <v>95.9</v>
      </c>
      <c r="N149" s="28">
        <v>224.2</v>
      </c>
      <c r="O149" s="28">
        <v>87.4</v>
      </c>
      <c r="P149" s="310">
        <v>520.1</v>
      </c>
      <c r="Q149" s="28">
        <v>201.6</v>
      </c>
      <c r="R149" s="28">
        <v>215.1</v>
      </c>
      <c r="S149" s="28">
        <v>205.4</v>
      </c>
      <c r="T149" s="28">
        <v>122.1</v>
      </c>
      <c r="U149" s="272">
        <v>744.2</v>
      </c>
      <c r="V149" s="28">
        <v>221.8</v>
      </c>
      <c r="W149" s="28">
        <v>200.6</v>
      </c>
      <c r="X149" s="28">
        <v>165.7</v>
      </c>
      <c r="Y149" s="28">
        <v>108.2</v>
      </c>
      <c r="Z149" s="272">
        <v>696.2</v>
      </c>
      <c r="AA149" s="311">
        <f t="shared" ref="AA149:AJ149" si="222">AA147+AA148</f>
        <v>112.5000000000001</v>
      </c>
      <c r="AB149" s="311">
        <f t="shared" si="222"/>
        <v>138.40000000000009</v>
      </c>
      <c r="AC149" s="311">
        <f t="shared" si="222"/>
        <v>163.3000000000001</v>
      </c>
      <c r="AD149" s="311">
        <f t="shared" si="222"/>
        <v>140.47391558730988</v>
      </c>
      <c r="AE149" s="209">
        <f t="shared" si="222"/>
        <v>538.72391558730965</v>
      </c>
      <c r="AF149" s="209">
        <f t="shared" si="222"/>
        <v>668.00397991791579</v>
      </c>
      <c r="AG149" s="209">
        <f t="shared" si="222"/>
        <v>790.35759380435934</v>
      </c>
      <c r="AH149" s="209">
        <f t="shared" si="222"/>
        <v>930.36123968747165</v>
      </c>
      <c r="AI149" s="209">
        <f t="shared" si="222"/>
        <v>1071.2350479908641</v>
      </c>
      <c r="AJ149" s="209">
        <f t="shared" si="222"/>
        <v>1208.0432282702059</v>
      </c>
    </row>
    <row r="150" spans="1:36" ht="15" hidden="1" outlineLevel="1">
      <c r="B150" s="2"/>
      <c r="C150" s="2"/>
      <c r="D150" s="2"/>
      <c r="E150" s="2"/>
      <c r="F150" s="203"/>
      <c r="G150" s="29"/>
      <c r="H150" s="29"/>
      <c r="I150" s="29"/>
      <c r="J150" s="29"/>
      <c r="K150" s="203"/>
      <c r="L150" s="29"/>
      <c r="M150" s="29"/>
      <c r="N150" s="29"/>
      <c r="O150" s="29"/>
      <c r="P150" s="141"/>
      <c r="Q150" s="29"/>
      <c r="R150" s="29"/>
      <c r="S150" s="29"/>
      <c r="T150" s="29"/>
      <c r="U150" s="203"/>
      <c r="V150" s="29"/>
      <c r="W150" s="29"/>
      <c r="X150" s="29"/>
      <c r="Y150" s="29"/>
      <c r="Z150" s="203"/>
      <c r="AA150" s="29"/>
      <c r="AB150" s="29"/>
      <c r="AC150" s="29"/>
      <c r="AE150" s="132"/>
      <c r="AF150" s="132"/>
      <c r="AG150" s="132"/>
      <c r="AH150" s="132"/>
      <c r="AI150" s="132"/>
      <c r="AJ150" s="132"/>
    </row>
    <row r="151" spans="1:36" ht="15" hidden="1" outlineLevel="1">
      <c r="A151" s="1" t="s">
        <v>48</v>
      </c>
      <c r="B151" s="2"/>
      <c r="C151" s="2"/>
      <c r="D151" s="2"/>
      <c r="E151" s="2"/>
      <c r="F151" s="203"/>
      <c r="G151" s="29"/>
      <c r="H151" s="29"/>
      <c r="I151" s="29"/>
      <c r="J151" s="29"/>
      <c r="K151" s="203"/>
      <c r="L151" s="29"/>
      <c r="M151" s="29"/>
      <c r="N151" s="29"/>
      <c r="O151" s="29"/>
      <c r="P151" s="141"/>
      <c r="Q151" s="29"/>
      <c r="R151" s="29"/>
      <c r="S151" s="29"/>
      <c r="T151" s="29"/>
      <c r="U151" s="203"/>
      <c r="V151" s="29"/>
      <c r="W151" s="29"/>
      <c r="X151" s="29"/>
      <c r="Y151" s="29"/>
      <c r="Z151" s="203"/>
      <c r="AA151" s="29">
        <v>379.6</v>
      </c>
      <c r="AB151" s="29">
        <v>431.3</v>
      </c>
      <c r="AC151" s="29">
        <v>436.1</v>
      </c>
      <c r="AE151" s="132"/>
      <c r="AF151" s="132"/>
      <c r="AG151" s="132"/>
      <c r="AH151" s="132"/>
      <c r="AI151" s="132"/>
      <c r="AJ151" s="132"/>
    </row>
    <row r="152" spans="1:36" ht="15" hidden="1" outlineLevel="1">
      <c r="A152" s="1" t="s">
        <v>50</v>
      </c>
      <c r="B152" s="2"/>
      <c r="C152" s="2"/>
      <c r="D152" s="2"/>
      <c r="E152" s="2"/>
      <c r="F152" s="203"/>
      <c r="G152" s="29"/>
      <c r="H152" s="29"/>
      <c r="I152" s="29"/>
      <c r="J152" s="29"/>
      <c r="K152" s="203"/>
      <c r="L152" s="29"/>
      <c r="M152" s="29"/>
      <c r="N152" s="29"/>
      <c r="O152" s="29"/>
      <c r="P152" s="141"/>
      <c r="Q152" s="29"/>
      <c r="R152" s="29"/>
      <c r="S152" s="29"/>
      <c r="T152" s="29"/>
      <c r="U152" s="203"/>
      <c r="V152" s="29"/>
      <c r="W152" s="29"/>
      <c r="X152" s="29"/>
      <c r="Y152" s="29"/>
      <c r="Z152" s="203"/>
      <c r="AA152" s="29">
        <v>0.92</v>
      </c>
      <c r="AB152" s="29">
        <v>1.1299999999999999</v>
      </c>
      <c r="AC152" s="29">
        <v>1.32</v>
      </c>
      <c r="AE152" s="132"/>
      <c r="AF152" s="132"/>
      <c r="AG152" s="132"/>
      <c r="AH152" s="132"/>
      <c r="AI152" s="132"/>
      <c r="AJ152" s="132"/>
    </row>
    <row r="153" spans="1:36" ht="15" hidden="1" outlineLevel="1">
      <c r="A153" s="1" t="s">
        <v>51</v>
      </c>
      <c r="B153" s="2">
        <v>865.7</v>
      </c>
      <c r="C153" s="2">
        <v>876.9</v>
      </c>
      <c r="D153" s="2">
        <v>834.2</v>
      </c>
      <c r="E153" s="2">
        <v>835.3</v>
      </c>
      <c r="F153" s="203">
        <v>3412.1</v>
      </c>
      <c r="G153" s="29">
        <v>846.1</v>
      </c>
      <c r="H153" s="29">
        <v>880</v>
      </c>
      <c r="I153" s="29">
        <v>875.7</v>
      </c>
      <c r="J153" s="29">
        <v>905.8</v>
      </c>
      <c r="K153" s="203">
        <v>3507.6</v>
      </c>
      <c r="L153" s="29">
        <v>957.9</v>
      </c>
      <c r="M153" s="29">
        <v>982.8</v>
      </c>
      <c r="N153" s="29">
        <v>1068.3</v>
      </c>
      <c r="O153" s="29">
        <v>1118.4000000000001</v>
      </c>
      <c r="P153" s="141">
        <v>4127.5</v>
      </c>
      <c r="Q153" s="29">
        <v>1213</v>
      </c>
      <c r="R153" s="29">
        <v>1234.8</v>
      </c>
      <c r="S153" s="29">
        <v>1222.9000000000001</v>
      </c>
      <c r="T153" s="29">
        <v>1253.2</v>
      </c>
      <c r="U153" s="203">
        <v>4923.8999999999996</v>
      </c>
      <c r="V153" s="29">
        <v>1363.2</v>
      </c>
      <c r="W153" s="29">
        <v>1316.7</v>
      </c>
      <c r="X153" s="29">
        <v>1244.3</v>
      </c>
      <c r="Y153" s="29">
        <v>1197.9000000000001</v>
      </c>
      <c r="Z153" s="203">
        <v>5122.2</v>
      </c>
      <c r="AA153" s="29">
        <v>0.92</v>
      </c>
      <c r="AB153" s="29">
        <v>1.1299999999999999</v>
      </c>
      <c r="AC153" s="29">
        <v>1.32</v>
      </c>
      <c r="AE153" s="132"/>
      <c r="AF153" s="132"/>
      <c r="AG153" s="132"/>
      <c r="AH153" s="132"/>
      <c r="AI153" s="132"/>
      <c r="AJ153" s="132"/>
    </row>
    <row r="154" spans="1:36" ht="15" hidden="1" outlineLevel="1">
      <c r="A154" s="1" t="s">
        <v>52</v>
      </c>
      <c r="B154" s="2">
        <v>-721.5</v>
      </c>
      <c r="C154" s="2">
        <v>-683.3</v>
      </c>
      <c r="D154" s="2">
        <v>-770.1</v>
      </c>
      <c r="E154" s="2">
        <v>-789.2</v>
      </c>
      <c r="F154" s="203">
        <v>-2964.1</v>
      </c>
      <c r="G154" s="29">
        <v>-1464</v>
      </c>
      <c r="H154" s="29">
        <v>-766.2</v>
      </c>
      <c r="I154" s="29">
        <v>-754.1</v>
      </c>
      <c r="J154" s="29">
        <v>-858.7</v>
      </c>
      <c r="K154" s="203">
        <v>-3843</v>
      </c>
      <c r="L154" s="29">
        <v>-822</v>
      </c>
      <c r="M154" s="29">
        <v>-816</v>
      </c>
      <c r="N154" s="29">
        <v>-863.9</v>
      </c>
      <c r="O154" s="29">
        <v>-949</v>
      </c>
      <c r="P154" s="141">
        <v>-3450.9</v>
      </c>
      <c r="Q154" s="29">
        <v>-906.4</v>
      </c>
      <c r="R154" s="29">
        <v>-928.8</v>
      </c>
      <c r="S154" s="29">
        <v>-949.7</v>
      </c>
      <c r="T154" s="29">
        <v>-1001</v>
      </c>
      <c r="U154" s="203">
        <v>-3785.9</v>
      </c>
      <c r="V154" s="29">
        <v>-1030.8</v>
      </c>
      <c r="W154" s="29">
        <v>-1012.1</v>
      </c>
      <c r="X154" s="29">
        <v>-1001.4</v>
      </c>
      <c r="Y154" s="29">
        <v>-1021.9</v>
      </c>
      <c r="Z154" s="203">
        <v>-4066.2</v>
      </c>
      <c r="AA154" s="27">
        <v>0.91</v>
      </c>
      <c r="AB154" s="27">
        <v>1.1200000000000001</v>
      </c>
      <c r="AC154" s="27">
        <v>1.31</v>
      </c>
      <c r="AE154" s="132"/>
      <c r="AF154" s="132"/>
      <c r="AG154" s="132"/>
      <c r="AH154" s="132"/>
      <c r="AI154" s="132"/>
      <c r="AJ154" s="132"/>
    </row>
    <row r="155" spans="1:36" ht="15" hidden="1" outlineLevel="1">
      <c r="A155" s="1" t="s">
        <v>53</v>
      </c>
      <c r="B155" s="2">
        <v>144.19999999999999</v>
      </c>
      <c r="C155" s="2">
        <v>193.6</v>
      </c>
      <c r="D155" s="2">
        <v>64.099999999999994</v>
      </c>
      <c r="E155" s="2">
        <v>46.1</v>
      </c>
      <c r="F155" s="203">
        <v>448</v>
      </c>
      <c r="G155" s="29">
        <v>-617.9</v>
      </c>
      <c r="H155" s="29">
        <v>113.8</v>
      </c>
      <c r="I155" s="29">
        <v>121.6</v>
      </c>
      <c r="J155" s="29">
        <v>47.1</v>
      </c>
      <c r="K155" s="203">
        <v>-335.4</v>
      </c>
      <c r="L155" s="29">
        <v>135.9</v>
      </c>
      <c r="M155" s="29">
        <v>166.8</v>
      </c>
      <c r="N155" s="29">
        <v>204.4</v>
      </c>
      <c r="O155" s="29">
        <v>169.4</v>
      </c>
      <c r="P155" s="141">
        <v>676.6</v>
      </c>
      <c r="Q155" s="29">
        <v>306.60000000000002</v>
      </c>
      <c r="R155" s="29">
        <v>306</v>
      </c>
      <c r="S155" s="29">
        <v>273.2</v>
      </c>
      <c r="T155" s="29">
        <v>252.2</v>
      </c>
      <c r="U155" s="203">
        <v>1138</v>
      </c>
      <c r="V155" s="29">
        <v>332.4</v>
      </c>
      <c r="W155" s="29">
        <v>304.60000000000002</v>
      </c>
      <c r="X155" s="29">
        <v>242.9</v>
      </c>
      <c r="Y155" s="29">
        <v>176</v>
      </c>
      <c r="Z155" s="203">
        <v>1056</v>
      </c>
      <c r="AA155" s="27">
        <v>0.91</v>
      </c>
      <c r="AB155" s="27">
        <v>1.1200000000000001</v>
      </c>
      <c r="AC155" s="27">
        <v>1.31</v>
      </c>
      <c r="AE155" s="132"/>
      <c r="AF155" s="132"/>
      <c r="AG155" s="132"/>
      <c r="AH155" s="132"/>
      <c r="AI155" s="132"/>
      <c r="AJ155" s="132"/>
    </row>
    <row r="156" spans="1:36" ht="15" hidden="1" outlineLevel="1">
      <c r="A156" s="1" t="s">
        <v>54</v>
      </c>
      <c r="B156" s="2">
        <v>173.7</v>
      </c>
      <c r="C156" s="2">
        <v>189.1</v>
      </c>
      <c r="D156" s="2">
        <v>171.9</v>
      </c>
      <c r="E156" s="2">
        <v>167.3</v>
      </c>
      <c r="F156" s="203">
        <v>702.2</v>
      </c>
      <c r="G156" s="29">
        <v>146</v>
      </c>
      <c r="H156" s="29">
        <v>170.8</v>
      </c>
      <c r="I156" s="29">
        <v>181.4</v>
      </c>
      <c r="J156" s="29">
        <v>187.5</v>
      </c>
      <c r="K156" s="203">
        <v>685.7</v>
      </c>
      <c r="L156" s="29">
        <v>171</v>
      </c>
      <c r="M156" s="29">
        <v>196.2</v>
      </c>
      <c r="N156" s="29">
        <v>230.4</v>
      </c>
      <c r="O156" s="29">
        <v>245.6</v>
      </c>
      <c r="P156" s="141">
        <v>856.1</v>
      </c>
      <c r="Q156" s="29">
        <v>242.2</v>
      </c>
      <c r="R156" s="29">
        <v>245.1</v>
      </c>
      <c r="S156" s="29">
        <v>228.7</v>
      </c>
      <c r="T156" s="29">
        <v>228.2</v>
      </c>
      <c r="U156" s="203">
        <v>944.7</v>
      </c>
      <c r="V156" s="29">
        <v>274.8</v>
      </c>
      <c r="W156" s="29">
        <v>257.89999999999998</v>
      </c>
      <c r="X156" s="29">
        <v>212.9</v>
      </c>
      <c r="Y156" s="29">
        <v>187.1</v>
      </c>
      <c r="Z156" s="203">
        <v>932.6</v>
      </c>
      <c r="AA156" s="29">
        <v>122.6</v>
      </c>
      <c r="AB156" s="29">
        <v>122.7</v>
      </c>
      <c r="AC156" s="29">
        <v>123</v>
      </c>
      <c r="AE156" s="132"/>
      <c r="AF156" s="185"/>
      <c r="AG156" s="185"/>
      <c r="AH156" s="185"/>
      <c r="AI156" s="185"/>
      <c r="AJ156" s="185"/>
    </row>
    <row r="157" spans="1:36" ht="15" hidden="1" outlineLevel="1">
      <c r="A157" s="1" t="s">
        <v>55</v>
      </c>
      <c r="B157" s="2"/>
      <c r="C157" s="2"/>
      <c r="D157" s="2"/>
      <c r="E157" s="2"/>
      <c r="F157" s="203"/>
      <c r="G157" s="29"/>
      <c r="H157" s="29"/>
      <c r="I157" s="29"/>
      <c r="J157" s="29"/>
      <c r="K157" s="203"/>
      <c r="L157" s="29"/>
      <c r="M157" s="29"/>
      <c r="N157" s="29"/>
      <c r="O157" s="29"/>
      <c r="P157" s="141"/>
      <c r="Q157" s="29"/>
      <c r="R157" s="29"/>
      <c r="S157" s="29"/>
      <c r="T157" s="29"/>
      <c r="U157" s="203"/>
      <c r="V157" s="29" t="e">
        <f>V149-V145-V140-#REF!</f>
        <v>#REF!</v>
      </c>
      <c r="W157" s="29"/>
      <c r="X157" s="29"/>
      <c r="Y157" s="29"/>
      <c r="Z157" s="203"/>
      <c r="AA157" s="29">
        <v>123.5</v>
      </c>
      <c r="AB157" s="29">
        <v>123.8</v>
      </c>
      <c r="AC157" s="29">
        <v>123.9</v>
      </c>
      <c r="AE157" s="132"/>
      <c r="AF157" s="185"/>
      <c r="AG157" s="185"/>
      <c r="AH157" s="185"/>
      <c r="AI157" s="185"/>
      <c r="AJ157" s="185"/>
    </row>
    <row r="158" spans="1:36" ht="15" hidden="1" outlineLevel="1">
      <c r="B158" s="2"/>
      <c r="C158" s="2"/>
      <c r="D158" s="2"/>
      <c r="E158" s="2"/>
      <c r="F158" s="203"/>
      <c r="G158" s="29"/>
      <c r="H158" s="29"/>
      <c r="I158" s="29"/>
      <c r="J158" s="29"/>
      <c r="K158" s="203"/>
      <c r="L158" s="141"/>
      <c r="M158" s="141"/>
      <c r="N158" s="141"/>
      <c r="O158" s="141"/>
      <c r="P158" s="141"/>
      <c r="Q158" s="305"/>
      <c r="R158" s="305"/>
      <c r="S158" s="305"/>
      <c r="T158" s="305"/>
      <c r="U158" s="203"/>
      <c r="V158" s="305"/>
      <c r="W158" s="305"/>
      <c r="X158" s="305"/>
      <c r="Y158" s="305"/>
      <c r="Z158" s="203"/>
      <c r="AA158" s="305"/>
      <c r="AB158" s="305"/>
      <c r="AC158" s="305"/>
      <c r="AD158" s="305"/>
      <c r="AE158" s="203"/>
      <c r="AF158" s="141"/>
      <c r="AG158" s="141"/>
      <c r="AH158" s="170"/>
      <c r="AI158" s="141"/>
      <c r="AJ158" s="170"/>
    </row>
    <row r="159" spans="1:36" hidden="1" outlineLevel="1">
      <c r="F159" s="132"/>
      <c r="K159" s="132"/>
      <c r="P159" s="132"/>
      <c r="U159" s="132"/>
      <c r="Z159" s="132"/>
      <c r="AE159" s="132"/>
      <c r="AF159" s="132"/>
      <c r="AG159" s="132"/>
      <c r="AH159" s="132"/>
      <c r="AI159" s="132"/>
      <c r="AJ159" s="132"/>
    </row>
    <row r="160" spans="1:36" ht="15" hidden="1" outlineLevel="1">
      <c r="A160" s="1" t="s">
        <v>56</v>
      </c>
      <c r="B160" s="2">
        <v>1.43</v>
      </c>
      <c r="C160" s="2">
        <v>1.56</v>
      </c>
      <c r="D160" s="2">
        <v>1.41</v>
      </c>
      <c r="E160" s="2" t="s">
        <v>49</v>
      </c>
      <c r="F160" s="203">
        <v>5.79</v>
      </c>
      <c r="G160" s="29">
        <v>1.2</v>
      </c>
      <c r="H160" s="29">
        <v>1.4</v>
      </c>
      <c r="I160" s="29">
        <v>1.48</v>
      </c>
      <c r="J160" s="29" t="s">
        <v>49</v>
      </c>
      <c r="K160" s="203">
        <v>5.62</v>
      </c>
      <c r="L160" s="29">
        <v>1.4</v>
      </c>
      <c r="M160" s="29">
        <v>1.6</v>
      </c>
      <c r="N160" s="29">
        <v>1.87</v>
      </c>
      <c r="O160" s="29" t="s">
        <v>49</v>
      </c>
      <c r="P160" s="141">
        <v>6.97</v>
      </c>
      <c r="Q160" s="29">
        <v>1.97</v>
      </c>
      <c r="R160" s="29">
        <v>1.98</v>
      </c>
      <c r="S160" s="29">
        <v>1.85</v>
      </c>
      <c r="T160" s="29" t="s">
        <v>49</v>
      </c>
      <c r="U160" s="203">
        <v>7.64</v>
      </c>
      <c r="V160" s="29">
        <v>2.2200000000000002</v>
      </c>
      <c r="W160" s="29">
        <v>2.09</v>
      </c>
      <c r="X160" s="29">
        <v>1.73</v>
      </c>
      <c r="Y160" s="29" t="s">
        <v>49</v>
      </c>
      <c r="Z160" s="203" t="s">
        <v>49</v>
      </c>
      <c r="AE160" s="132"/>
      <c r="AF160" s="132"/>
      <c r="AG160" s="132"/>
      <c r="AH160" s="132"/>
      <c r="AI160" s="132"/>
      <c r="AJ160" s="132"/>
    </row>
    <row r="161" spans="1:39" ht="15" hidden="1" outlineLevel="1">
      <c r="A161" s="1" t="s">
        <v>57</v>
      </c>
      <c r="B161" s="2">
        <v>0.39</v>
      </c>
      <c r="C161" s="2">
        <v>0.39</v>
      </c>
      <c r="D161" s="2">
        <v>0.39</v>
      </c>
      <c r="E161" s="1" t="s">
        <v>49</v>
      </c>
      <c r="F161" s="203">
        <v>1.56</v>
      </c>
      <c r="G161" s="29">
        <v>0.39</v>
      </c>
      <c r="H161" s="29">
        <v>0.39</v>
      </c>
      <c r="I161" s="29">
        <v>0.39</v>
      </c>
      <c r="J161" s="27" t="s">
        <v>49</v>
      </c>
      <c r="K161" s="203">
        <v>1.56</v>
      </c>
      <c r="L161" s="29">
        <v>0.39</v>
      </c>
      <c r="M161" s="29">
        <v>0.39</v>
      </c>
      <c r="N161" s="29">
        <v>0.39</v>
      </c>
      <c r="O161" s="27" t="s">
        <v>49</v>
      </c>
      <c r="P161" s="141">
        <v>1.56</v>
      </c>
      <c r="Q161" s="29">
        <v>0.39</v>
      </c>
      <c r="R161" s="29">
        <v>0.39</v>
      </c>
      <c r="S161" s="29">
        <v>0.39</v>
      </c>
      <c r="T161" s="27" t="s">
        <v>49</v>
      </c>
      <c r="U161" s="203">
        <v>1.56</v>
      </c>
      <c r="V161" s="29">
        <v>0.39</v>
      </c>
      <c r="W161" s="29">
        <v>0.39</v>
      </c>
      <c r="X161" s="29">
        <v>0.39</v>
      </c>
      <c r="Y161" s="27" t="s">
        <v>49</v>
      </c>
      <c r="Z161" s="203" t="s">
        <v>49</v>
      </c>
      <c r="AE161" s="132"/>
      <c r="AF161" s="132"/>
      <c r="AG161" s="132"/>
      <c r="AH161" s="132"/>
      <c r="AI161" s="132"/>
      <c r="AJ161" s="132"/>
    </row>
    <row r="162" spans="1:39" ht="15" collapsed="1">
      <c r="B162" s="2"/>
      <c r="C162" s="2"/>
      <c r="D162" s="2"/>
      <c r="E162" s="2"/>
      <c r="F162" s="203"/>
      <c r="G162" s="29"/>
      <c r="H162" s="29"/>
      <c r="I162" s="29"/>
      <c r="J162" s="29"/>
      <c r="K162" s="203"/>
      <c r="L162" s="29"/>
      <c r="M162" s="29"/>
      <c r="N162" s="29"/>
      <c r="O162" s="29"/>
      <c r="P162" s="141"/>
      <c r="Q162" s="29"/>
      <c r="R162" s="29"/>
      <c r="S162" s="29"/>
      <c r="T162" s="29"/>
      <c r="U162" s="203"/>
      <c r="V162" s="29"/>
      <c r="W162" s="29"/>
      <c r="X162" s="29"/>
      <c r="Y162" s="29"/>
      <c r="Z162" s="203"/>
      <c r="AE162" s="132"/>
      <c r="AF162" s="132"/>
      <c r="AG162" s="132"/>
      <c r="AH162" s="132"/>
      <c r="AI162" s="132"/>
      <c r="AJ162" s="132"/>
    </row>
    <row r="163" spans="1:39" ht="15">
      <c r="A163" s="6" t="s">
        <v>390</v>
      </c>
      <c r="B163" s="313">
        <f t="shared" ref="B163:AJ163" si="223">B149/B164</f>
        <v>0.74876441515650738</v>
      </c>
      <c r="C163" s="313">
        <f t="shared" si="223"/>
        <v>1.1927512355848435</v>
      </c>
      <c r="D163" s="313">
        <f t="shared" si="223"/>
        <v>0.31630971993410212</v>
      </c>
      <c r="E163" s="313">
        <f t="shared" si="223"/>
        <v>0.21087314662273476</v>
      </c>
      <c r="F163" s="314">
        <f t="shared" si="223"/>
        <v>2.4695222405271831</v>
      </c>
      <c r="G163" s="313">
        <f t="shared" si="223"/>
        <v>-4.5565573770491801</v>
      </c>
      <c r="H163" s="313">
        <f t="shared" si="223"/>
        <v>0.54754098360655734</v>
      </c>
      <c r="I163" s="313">
        <f t="shared" si="223"/>
        <v>0.66475409836065569</v>
      </c>
      <c r="J163" s="313">
        <f t="shared" si="223"/>
        <v>7.5409836065573763E-2</v>
      </c>
      <c r="K163" s="314">
        <f t="shared" si="223"/>
        <v>-3.2688524590163937</v>
      </c>
      <c r="L163" s="314">
        <f t="shared" si="223"/>
        <v>0.91693811074918563</v>
      </c>
      <c r="M163" s="314">
        <f t="shared" si="223"/>
        <v>0.78094462540716614</v>
      </c>
      <c r="N163" s="314">
        <f t="shared" si="223"/>
        <v>1.8257328990228012</v>
      </c>
      <c r="O163" s="314">
        <f t="shared" si="223"/>
        <v>0.71172638436482094</v>
      </c>
      <c r="P163" s="314">
        <f t="shared" si="223"/>
        <v>4.2353420195439746</v>
      </c>
      <c r="Q163" s="313">
        <f t="shared" si="223"/>
        <v>1.6310679611650485</v>
      </c>
      <c r="R163" s="313">
        <f t="shared" si="223"/>
        <v>1.7417004048582996</v>
      </c>
      <c r="S163" s="313">
        <f t="shared" si="223"/>
        <v>1.6604688763136621</v>
      </c>
      <c r="T163" s="313">
        <f t="shared" si="223"/>
        <v>0.98547215496368035</v>
      </c>
      <c r="U163" s="314">
        <f t="shared" si="223"/>
        <v>6.0210355987055024</v>
      </c>
      <c r="V163" s="313">
        <f t="shared" si="223"/>
        <v>1.7959514170040487</v>
      </c>
      <c r="W163" s="313">
        <f t="shared" si="223"/>
        <v>1.626926196269262</v>
      </c>
      <c r="X163" s="313">
        <f t="shared" si="223"/>
        <v>1.3438767234387672</v>
      </c>
      <c r="Y163" s="313">
        <f t="shared" si="223"/>
        <v>0.87753446877534469</v>
      </c>
      <c r="Z163" s="314">
        <f t="shared" si="223"/>
        <v>5.6463909164639094</v>
      </c>
      <c r="AA163" s="313">
        <f t="shared" si="223"/>
        <v>0.91240875912408836</v>
      </c>
      <c r="AB163" s="313">
        <f t="shared" si="223"/>
        <v>1.1224655312246561</v>
      </c>
      <c r="AC163" s="313">
        <f t="shared" si="223"/>
        <v>1.3244120032441209</v>
      </c>
      <c r="AD163" s="313">
        <f t="shared" si="223"/>
        <v>1.1392856089806154</v>
      </c>
      <c r="AE163" s="314">
        <f t="shared" si="223"/>
        <v>4.3692126162798841</v>
      </c>
      <c r="AF163" s="315">
        <f t="shared" si="223"/>
        <v>5.4177127325054002</v>
      </c>
      <c r="AG163" s="315">
        <f t="shared" si="223"/>
        <v>6.4100372571318687</v>
      </c>
      <c r="AH163" s="315">
        <f t="shared" si="223"/>
        <v>7.54550883769239</v>
      </c>
      <c r="AI163" s="315">
        <f t="shared" si="223"/>
        <v>8.6880376966006825</v>
      </c>
      <c r="AJ163" s="315">
        <f t="shared" si="223"/>
        <v>9.7975930922157826</v>
      </c>
      <c r="AM163" s="252"/>
    </row>
    <row r="164" spans="1:39" ht="15">
      <c r="A164" s="274" t="s">
        <v>58</v>
      </c>
      <c r="B164" s="271">
        <v>121.4</v>
      </c>
      <c r="C164" s="271">
        <v>121.4</v>
      </c>
      <c r="D164" s="271">
        <v>121.4</v>
      </c>
      <c r="E164" s="307">
        <v>121.4</v>
      </c>
      <c r="F164" s="272">
        <v>121.4</v>
      </c>
      <c r="G164" s="28">
        <v>122</v>
      </c>
      <c r="H164" s="28">
        <v>122</v>
      </c>
      <c r="I164" s="28">
        <v>122</v>
      </c>
      <c r="J164" s="312">
        <v>122</v>
      </c>
      <c r="K164" s="272">
        <v>122</v>
      </c>
      <c r="L164" s="28">
        <v>122.8</v>
      </c>
      <c r="M164" s="28">
        <v>122.8</v>
      </c>
      <c r="N164" s="28">
        <v>122.8</v>
      </c>
      <c r="O164" s="316">
        <v>122.8</v>
      </c>
      <c r="P164" s="310">
        <v>122.8</v>
      </c>
      <c r="Q164" s="28">
        <v>123.6</v>
      </c>
      <c r="R164" s="28">
        <v>123.5</v>
      </c>
      <c r="S164" s="28">
        <v>123.7</v>
      </c>
      <c r="T164" s="150">
        <v>123.9</v>
      </c>
      <c r="U164" s="272">
        <v>123.6</v>
      </c>
      <c r="V164" s="28">
        <v>123.5</v>
      </c>
      <c r="W164" s="28">
        <v>123.3</v>
      </c>
      <c r="X164" s="28">
        <v>123.3</v>
      </c>
      <c r="Y164" s="150">
        <v>123.3</v>
      </c>
      <c r="Z164" s="314">
        <v>123.3</v>
      </c>
      <c r="AA164" s="317">
        <v>123.3</v>
      </c>
      <c r="AB164" s="317">
        <v>123.3</v>
      </c>
      <c r="AC164" s="317">
        <v>123.3</v>
      </c>
      <c r="AD164" s="317">
        <v>123.3</v>
      </c>
      <c r="AE164" s="314">
        <v>123.3</v>
      </c>
      <c r="AF164" s="325">
        <v>123.3</v>
      </c>
      <c r="AG164" s="325">
        <v>123.3</v>
      </c>
      <c r="AH164" s="325">
        <v>123.3</v>
      </c>
      <c r="AI164" s="325">
        <v>123.3</v>
      </c>
      <c r="AJ164" s="325">
        <v>123.3</v>
      </c>
    </row>
    <row r="165" spans="1:39" ht="15">
      <c r="B165" s="2"/>
      <c r="C165" s="2"/>
      <c r="D165" s="2"/>
      <c r="F165" s="204"/>
      <c r="G165" s="2"/>
      <c r="H165" s="2"/>
      <c r="I165" s="2"/>
      <c r="K165" s="204"/>
      <c r="L165" s="2"/>
      <c r="M165" s="2"/>
      <c r="N165" s="2"/>
      <c r="P165" s="143"/>
      <c r="Q165" s="2"/>
      <c r="R165" s="2"/>
      <c r="S165" s="2"/>
      <c r="U165" s="204"/>
      <c r="V165" s="2"/>
      <c r="W165" s="2"/>
      <c r="X165" s="2"/>
      <c r="Z165" s="205"/>
      <c r="AA165" s="2"/>
      <c r="AB165" s="2"/>
      <c r="AC165" s="2"/>
      <c r="AE165" s="333"/>
      <c r="AF165" s="132"/>
      <c r="AG165" s="132"/>
      <c r="AH165" s="132"/>
      <c r="AI165" s="132"/>
      <c r="AJ165" s="132"/>
    </row>
    <row r="166" spans="1:39" ht="15">
      <c r="B166" s="2"/>
      <c r="C166" s="2"/>
      <c r="D166" s="2"/>
      <c r="F166" s="204"/>
      <c r="G166" s="2"/>
      <c r="H166" s="2"/>
      <c r="I166" s="2"/>
      <c r="K166" s="204"/>
      <c r="L166" s="2"/>
      <c r="M166" s="2"/>
      <c r="N166" s="2"/>
      <c r="P166" s="143"/>
      <c r="Q166" s="2"/>
      <c r="R166" s="2"/>
      <c r="S166" s="2"/>
      <c r="U166" s="204"/>
      <c r="V166" s="2"/>
      <c r="W166" s="2"/>
      <c r="X166" s="2"/>
      <c r="Z166" s="205"/>
      <c r="AA166" s="2"/>
      <c r="AB166" s="2"/>
      <c r="AC166" s="2"/>
      <c r="AE166" s="132"/>
      <c r="AF166" s="132"/>
      <c r="AG166" s="132"/>
      <c r="AH166" s="132"/>
      <c r="AI166" s="132"/>
      <c r="AJ166" s="132"/>
    </row>
    <row r="167" spans="1:39" ht="15">
      <c r="F167" s="205"/>
      <c r="K167" s="205"/>
      <c r="P167" s="142"/>
      <c r="U167" s="205"/>
      <c r="Z167" s="205"/>
      <c r="AE167" s="132"/>
      <c r="AF167" s="132"/>
      <c r="AG167" s="132"/>
      <c r="AH167" s="132"/>
      <c r="AI167" s="132"/>
      <c r="AJ167" s="132"/>
    </row>
    <row r="168" spans="1:39">
      <c r="A168" s="292" t="s">
        <v>334</v>
      </c>
      <c r="B168" s="293"/>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4"/>
      <c r="AE168" s="294"/>
      <c r="AF168" s="294"/>
      <c r="AG168" s="294"/>
      <c r="AH168" s="294"/>
      <c r="AI168" s="294"/>
      <c r="AJ168" s="294"/>
    </row>
    <row r="169" spans="1:39" ht="14" thickBot="1">
      <c r="A169" s="298" t="s">
        <v>60</v>
      </c>
      <c r="B169" s="299">
        <v>7196.1</v>
      </c>
      <c r="C169" s="299">
        <v>7116.9</v>
      </c>
      <c r="D169" s="299">
        <v>7134</v>
      </c>
      <c r="E169" s="299">
        <v>7153.2</v>
      </c>
      <c r="F169" s="300">
        <v>7153.2</v>
      </c>
      <c r="G169" s="299">
        <v>7335.7</v>
      </c>
      <c r="H169" s="299">
        <v>7473.5</v>
      </c>
      <c r="I169" s="299">
        <v>7430.7</v>
      </c>
      <c r="J169" s="299">
        <v>7909</v>
      </c>
      <c r="K169" s="300">
        <v>7909</v>
      </c>
      <c r="L169" s="299">
        <v>7622.8</v>
      </c>
      <c r="M169" s="299">
        <v>8832.7999999999993</v>
      </c>
      <c r="N169" s="299">
        <v>9249.7999999999993</v>
      </c>
      <c r="O169" s="299">
        <v>9611.7999999999993</v>
      </c>
      <c r="P169" s="299">
        <v>9611.7999999999993</v>
      </c>
      <c r="Q169" s="299">
        <v>9669.4</v>
      </c>
      <c r="R169" s="299">
        <v>9340.2999999999993</v>
      </c>
      <c r="S169" s="299">
        <v>11083.3</v>
      </c>
      <c r="T169" s="299">
        <v>11040.9</v>
      </c>
      <c r="U169" s="300">
        <v>11040.9</v>
      </c>
      <c r="V169" s="299">
        <v>11391.7</v>
      </c>
      <c r="W169" s="299">
        <v>11221.2</v>
      </c>
      <c r="X169" s="299">
        <v>11308</v>
      </c>
      <c r="Y169" s="299">
        <v>11547.9</v>
      </c>
      <c r="Z169" s="300">
        <v>11547.9</v>
      </c>
      <c r="AA169" s="299">
        <v>11583.9</v>
      </c>
      <c r="AB169" s="299">
        <v>11537.9</v>
      </c>
      <c r="AC169" s="299">
        <v>12348.9</v>
      </c>
      <c r="AD169" s="299">
        <v>12348.9</v>
      </c>
      <c r="AE169" s="299">
        <v>12348.9</v>
      </c>
      <c r="AF169" s="301"/>
      <c r="AG169" s="301"/>
      <c r="AH169" s="301"/>
      <c r="AI169" s="301"/>
      <c r="AJ169" s="301"/>
    </row>
    <row r="170" spans="1:39">
      <c r="A170" s="11" t="s">
        <v>61</v>
      </c>
      <c r="B170" s="295">
        <v>917.4</v>
      </c>
      <c r="C170" s="295">
        <v>948.8</v>
      </c>
      <c r="D170" s="295">
        <v>887.5</v>
      </c>
      <c r="E170" s="295">
        <v>902.3</v>
      </c>
      <c r="F170" s="296">
        <v>902.3</v>
      </c>
      <c r="G170" s="295">
        <v>864.7</v>
      </c>
      <c r="H170" s="295">
        <v>813.8</v>
      </c>
      <c r="I170" s="295">
        <v>853</v>
      </c>
      <c r="J170" s="295">
        <v>1209.4000000000001</v>
      </c>
      <c r="K170" s="296">
        <v>1209.4000000000001</v>
      </c>
      <c r="L170" s="295">
        <v>1149</v>
      </c>
      <c r="M170" s="295">
        <v>2104.9</v>
      </c>
      <c r="N170" s="295">
        <v>2311.6</v>
      </c>
      <c r="O170" s="295">
        <v>2478.3000000000002</v>
      </c>
      <c r="P170" s="297">
        <v>2478.3000000000002</v>
      </c>
      <c r="Q170" s="295">
        <v>1665</v>
      </c>
      <c r="R170" s="295">
        <v>1329.5</v>
      </c>
      <c r="S170" s="295">
        <v>2890.3</v>
      </c>
      <c r="T170" s="295">
        <v>1120.9000000000001</v>
      </c>
      <c r="U170" s="296">
        <v>1120.9000000000001</v>
      </c>
      <c r="V170" s="295">
        <v>1264.2</v>
      </c>
      <c r="W170" s="295">
        <v>1353.3</v>
      </c>
      <c r="X170" s="295">
        <v>1294.9000000000001</v>
      </c>
      <c r="Y170" s="295">
        <v>1370.5</v>
      </c>
      <c r="Z170" s="296">
        <v>1370.5</v>
      </c>
      <c r="AA170" s="295">
        <v>1383.6</v>
      </c>
      <c r="AB170" s="295">
        <v>1315.4</v>
      </c>
      <c r="AC170" s="295">
        <v>1597.4</v>
      </c>
      <c r="AD170" s="295">
        <v>1597.4</v>
      </c>
      <c r="AE170" s="297">
        <v>1597.4</v>
      </c>
      <c r="AF170" s="134"/>
      <c r="AG170" s="134"/>
      <c r="AH170" s="134"/>
      <c r="AI170" s="134"/>
      <c r="AJ170" s="134"/>
    </row>
    <row r="171" spans="1:39">
      <c r="A171" s="8" t="s">
        <v>62</v>
      </c>
      <c r="B171" s="16">
        <v>249.3</v>
      </c>
      <c r="C171" s="16">
        <v>327.39999999999998</v>
      </c>
      <c r="D171" s="16">
        <v>253.4</v>
      </c>
      <c r="E171" s="16">
        <v>223.6</v>
      </c>
      <c r="F171" s="206">
        <v>223.6</v>
      </c>
      <c r="G171" s="16">
        <v>133.19999999999999</v>
      </c>
      <c r="H171" s="16">
        <v>135.80000000000001</v>
      </c>
      <c r="I171" s="16">
        <v>167.5</v>
      </c>
      <c r="J171" s="16">
        <v>401.3</v>
      </c>
      <c r="K171" s="206">
        <v>401.3</v>
      </c>
      <c r="L171" s="16">
        <v>369.9</v>
      </c>
      <c r="M171" s="16">
        <v>1347.4</v>
      </c>
      <c r="N171" s="16">
        <v>1535.6</v>
      </c>
      <c r="O171" s="16">
        <v>1684.6</v>
      </c>
      <c r="P171" s="144">
        <v>1684.6</v>
      </c>
      <c r="Q171" s="16">
        <v>765.9</v>
      </c>
      <c r="R171" s="16">
        <v>458.1</v>
      </c>
      <c r="S171" s="16">
        <v>2025.5</v>
      </c>
      <c r="T171" s="16">
        <v>224.7</v>
      </c>
      <c r="U171" s="206">
        <v>224.7</v>
      </c>
      <c r="V171" s="16">
        <v>200.9</v>
      </c>
      <c r="W171" s="16">
        <v>223.6</v>
      </c>
      <c r="X171" s="16">
        <v>241.7</v>
      </c>
      <c r="Y171" s="16">
        <v>285.2</v>
      </c>
      <c r="Z171" s="206">
        <v>285.2</v>
      </c>
      <c r="AA171" s="16">
        <v>232.5</v>
      </c>
      <c r="AB171" s="16">
        <v>164.1</v>
      </c>
      <c r="AC171" s="16">
        <v>412.6</v>
      </c>
      <c r="AD171" s="16">
        <v>412.6</v>
      </c>
      <c r="AE171" s="144">
        <v>412.6</v>
      </c>
      <c r="AF171" s="132"/>
      <c r="AG171" s="132"/>
      <c r="AH171" s="132"/>
      <c r="AI171" s="132"/>
      <c r="AJ171" s="132"/>
    </row>
    <row r="172" spans="1:39">
      <c r="A172" s="8" t="s">
        <v>409</v>
      </c>
      <c r="B172" s="16">
        <v>487.5</v>
      </c>
      <c r="C172" s="16">
        <v>473.5</v>
      </c>
      <c r="D172" s="16">
        <v>467.9</v>
      </c>
      <c r="E172" s="16">
        <v>469.1</v>
      </c>
      <c r="F172" s="206">
        <v>469.1</v>
      </c>
      <c r="G172" s="16">
        <v>514</v>
      </c>
      <c r="H172" s="16">
        <v>502.6</v>
      </c>
      <c r="I172" s="16">
        <v>516.6</v>
      </c>
      <c r="J172" s="16">
        <v>532.1</v>
      </c>
      <c r="K172" s="206">
        <v>532.1</v>
      </c>
      <c r="L172" s="16">
        <v>605.5</v>
      </c>
      <c r="M172" s="16">
        <v>592.5</v>
      </c>
      <c r="N172" s="16">
        <v>605.9</v>
      </c>
      <c r="O172" s="16">
        <v>630.6</v>
      </c>
      <c r="P172" s="144">
        <v>630.6</v>
      </c>
      <c r="Q172" s="16">
        <v>708.8</v>
      </c>
      <c r="R172" s="16">
        <v>694</v>
      </c>
      <c r="S172" s="16">
        <v>694.6</v>
      </c>
      <c r="T172" s="16">
        <v>727.6</v>
      </c>
      <c r="U172" s="206">
        <v>727.6</v>
      </c>
      <c r="V172" s="16">
        <v>856.8</v>
      </c>
      <c r="W172" s="16">
        <v>892.9</v>
      </c>
      <c r="X172" s="16">
        <v>845</v>
      </c>
      <c r="Y172" s="16">
        <v>857.7</v>
      </c>
      <c r="Z172" s="206">
        <v>857.7</v>
      </c>
      <c r="AA172" s="16">
        <v>919.5</v>
      </c>
      <c r="AB172" s="16">
        <v>935.9</v>
      </c>
      <c r="AC172" s="16">
        <v>967.9</v>
      </c>
      <c r="AD172" s="16">
        <v>967.9</v>
      </c>
      <c r="AE172" s="144">
        <v>967.9</v>
      </c>
      <c r="AF172" s="132"/>
      <c r="AG172" s="132"/>
      <c r="AH172" s="132"/>
      <c r="AI172" s="132"/>
      <c r="AJ172" s="132"/>
    </row>
    <row r="173" spans="1:39">
      <c r="A173" s="8" t="s">
        <v>63</v>
      </c>
      <c r="B173" s="16">
        <v>97.6</v>
      </c>
      <c r="C173" s="16">
        <v>87.7</v>
      </c>
      <c r="D173" s="16">
        <v>90.6</v>
      </c>
      <c r="E173" s="16">
        <v>100</v>
      </c>
      <c r="F173" s="206">
        <v>100</v>
      </c>
      <c r="G173" s="16">
        <v>107</v>
      </c>
      <c r="H173" s="16">
        <v>97.9</v>
      </c>
      <c r="I173" s="16">
        <v>92.7</v>
      </c>
      <c r="J173" s="16">
        <v>88.1</v>
      </c>
      <c r="K173" s="206">
        <v>88.1</v>
      </c>
      <c r="L173" s="16">
        <v>119.9</v>
      </c>
      <c r="M173" s="16">
        <v>121.1</v>
      </c>
      <c r="N173" s="16">
        <v>123.3</v>
      </c>
      <c r="O173" s="16">
        <v>104.1</v>
      </c>
      <c r="P173" s="144">
        <v>104.1</v>
      </c>
      <c r="Q173" s="16">
        <v>138.80000000000001</v>
      </c>
      <c r="R173" s="16">
        <v>129.69999999999999</v>
      </c>
      <c r="S173" s="16">
        <v>120.5</v>
      </c>
      <c r="T173" s="16">
        <v>108.4</v>
      </c>
      <c r="U173" s="206">
        <v>108.4</v>
      </c>
      <c r="V173" s="16">
        <v>147.69999999999999</v>
      </c>
      <c r="W173" s="16">
        <v>153.9</v>
      </c>
      <c r="X173" s="16">
        <v>141.19999999999999</v>
      </c>
      <c r="Y173" s="16">
        <v>134.30000000000001</v>
      </c>
      <c r="Z173" s="206">
        <v>134.30000000000001</v>
      </c>
      <c r="AA173" s="16">
        <v>163.69999999999999</v>
      </c>
      <c r="AB173" s="16">
        <v>148.69999999999999</v>
      </c>
      <c r="AC173" s="16">
        <v>142</v>
      </c>
      <c r="AD173" s="16">
        <v>142</v>
      </c>
      <c r="AE173" s="144">
        <v>142</v>
      </c>
      <c r="AF173" s="132"/>
      <c r="AG173" s="132"/>
      <c r="AH173" s="132"/>
      <c r="AI173" s="132"/>
      <c r="AJ173" s="132"/>
    </row>
    <row r="174" spans="1:39">
      <c r="A174" s="8" t="s">
        <v>64</v>
      </c>
      <c r="B174" s="16">
        <v>83</v>
      </c>
      <c r="C174" s="16">
        <v>60.2</v>
      </c>
      <c r="D174" s="16">
        <v>75.599999999999994</v>
      </c>
      <c r="E174" s="16">
        <v>109.6</v>
      </c>
      <c r="F174" s="206">
        <v>109.6</v>
      </c>
      <c r="G174" s="16">
        <v>110.5</v>
      </c>
      <c r="H174" s="16">
        <v>77.5</v>
      </c>
      <c r="I174" s="16">
        <v>76.2</v>
      </c>
      <c r="J174" s="16">
        <v>187.9</v>
      </c>
      <c r="K174" s="206">
        <v>187.9</v>
      </c>
      <c r="L174" s="16">
        <v>53.7</v>
      </c>
      <c r="M174" s="16">
        <v>43.9</v>
      </c>
      <c r="N174" s="16">
        <v>46.8</v>
      </c>
      <c r="O174" s="16">
        <v>59</v>
      </c>
      <c r="P174" s="144">
        <v>59</v>
      </c>
      <c r="Q174" s="16">
        <v>51.5</v>
      </c>
      <c r="R174" s="16">
        <v>47.7</v>
      </c>
      <c r="S174" s="16">
        <v>49.7</v>
      </c>
      <c r="T174" s="16">
        <v>60.2</v>
      </c>
      <c r="U174" s="206">
        <v>60.2</v>
      </c>
      <c r="V174" s="16">
        <v>58.8</v>
      </c>
      <c r="W174" s="16">
        <v>82.9</v>
      </c>
      <c r="X174" s="16">
        <v>67</v>
      </c>
      <c r="Y174" s="16">
        <v>93.3</v>
      </c>
      <c r="Z174" s="206">
        <v>93.3</v>
      </c>
      <c r="AA174" s="16">
        <v>67.900000000000006</v>
      </c>
      <c r="AB174" s="16">
        <v>66.7</v>
      </c>
      <c r="AC174" s="16">
        <v>74.900000000000006</v>
      </c>
      <c r="AD174" s="16">
        <v>74.900000000000006</v>
      </c>
      <c r="AE174" s="144">
        <v>74.900000000000006</v>
      </c>
      <c r="AF174" s="132"/>
      <c r="AG174" s="132"/>
      <c r="AH174" s="132"/>
      <c r="AI174" s="132"/>
      <c r="AJ174" s="132"/>
    </row>
    <row r="175" spans="1:39">
      <c r="A175" s="8"/>
      <c r="B175" s="16"/>
      <c r="C175" s="16"/>
      <c r="D175" s="16"/>
      <c r="E175" s="16"/>
      <c r="F175" s="206"/>
      <c r="G175" s="16"/>
      <c r="H175" s="16"/>
      <c r="I175" s="16"/>
      <c r="J175" s="16"/>
      <c r="K175" s="206"/>
      <c r="L175" s="16"/>
      <c r="M175" s="16"/>
      <c r="N175" s="16"/>
      <c r="O175" s="16"/>
      <c r="P175" s="144"/>
      <c r="Q175" s="16"/>
      <c r="R175" s="16"/>
      <c r="S175" s="16"/>
      <c r="T175" s="16"/>
      <c r="U175" s="206"/>
      <c r="V175" s="16"/>
      <c r="W175" s="16"/>
      <c r="X175" s="16"/>
      <c r="Y175" s="16"/>
      <c r="Z175" s="206"/>
      <c r="AA175" s="16"/>
      <c r="AB175" s="16"/>
      <c r="AC175" s="16"/>
      <c r="AD175" s="16"/>
      <c r="AE175" s="144"/>
      <c r="AF175" s="132"/>
      <c r="AG175" s="132"/>
      <c r="AH175" s="132"/>
      <c r="AI175" s="132"/>
      <c r="AJ175" s="132"/>
    </row>
    <row r="176" spans="1:39">
      <c r="A176" s="11" t="s">
        <v>65</v>
      </c>
      <c r="B176" s="295">
        <v>6278.7</v>
      </c>
      <c r="C176" s="295">
        <v>6168.1</v>
      </c>
      <c r="D176" s="295">
        <v>6246.5</v>
      </c>
      <c r="E176" s="295">
        <v>6250.9</v>
      </c>
      <c r="F176" s="296">
        <v>6250.9</v>
      </c>
      <c r="G176" s="295">
        <v>6471</v>
      </c>
      <c r="H176" s="295">
        <v>6659.7</v>
      </c>
      <c r="I176" s="295">
        <v>6577.7</v>
      </c>
      <c r="J176" s="295">
        <v>6699.6</v>
      </c>
      <c r="K176" s="296">
        <v>6699.6</v>
      </c>
      <c r="L176" s="295">
        <v>6473.8</v>
      </c>
      <c r="M176" s="295">
        <v>6727.9</v>
      </c>
      <c r="N176" s="295">
        <v>6938.2</v>
      </c>
      <c r="O176" s="295">
        <v>7133.5</v>
      </c>
      <c r="P176" s="297">
        <v>7133.5</v>
      </c>
      <c r="Q176" s="295">
        <v>8004.4</v>
      </c>
      <c r="R176" s="295">
        <v>8010.8</v>
      </c>
      <c r="S176" s="295">
        <v>8193</v>
      </c>
      <c r="T176" s="295">
        <v>9920</v>
      </c>
      <c r="U176" s="296">
        <v>9920</v>
      </c>
      <c r="V176" s="295">
        <v>10127.5</v>
      </c>
      <c r="W176" s="295">
        <v>9867.9</v>
      </c>
      <c r="X176" s="295">
        <v>10013.1</v>
      </c>
      <c r="Y176" s="295">
        <v>10177.4</v>
      </c>
      <c r="Z176" s="296">
        <v>10177.4</v>
      </c>
      <c r="AA176" s="295">
        <v>10200.299999999999</v>
      </c>
      <c r="AB176" s="295">
        <v>10222.5</v>
      </c>
      <c r="AC176" s="295">
        <v>10751.5</v>
      </c>
      <c r="AD176" s="295">
        <v>10751.5</v>
      </c>
      <c r="AE176" s="297">
        <v>10751.5</v>
      </c>
      <c r="AF176" s="134"/>
      <c r="AG176" s="134"/>
      <c r="AH176" s="134"/>
      <c r="AI176" s="134"/>
      <c r="AJ176" s="134"/>
    </row>
    <row r="177" spans="1:36" hidden="1" outlineLevel="1">
      <c r="A177" s="8" t="s">
        <v>66</v>
      </c>
      <c r="B177" s="16">
        <v>590.9</v>
      </c>
      <c r="C177" s="16">
        <v>636.5</v>
      </c>
      <c r="D177" s="16">
        <v>695.2</v>
      </c>
      <c r="E177" s="16">
        <v>764.8</v>
      </c>
      <c r="F177" s="206">
        <v>764.8</v>
      </c>
      <c r="G177" s="16">
        <v>818.1</v>
      </c>
      <c r="H177" s="16">
        <v>872.5</v>
      </c>
      <c r="I177" s="16">
        <v>904.5</v>
      </c>
      <c r="J177" s="16">
        <v>947.6</v>
      </c>
      <c r="K177" s="206">
        <v>947.6</v>
      </c>
      <c r="L177" s="16">
        <v>962.1</v>
      </c>
      <c r="M177" s="16">
        <v>1017.2</v>
      </c>
      <c r="N177" s="16">
        <v>1070.5999999999999</v>
      </c>
      <c r="O177" s="16">
        <v>1139.4000000000001</v>
      </c>
      <c r="P177" s="144">
        <v>1139.4000000000001</v>
      </c>
      <c r="Q177" s="16">
        <v>1174.8</v>
      </c>
      <c r="R177" s="16">
        <v>1215.5999999999999</v>
      </c>
      <c r="S177" s="16">
        <v>1252.9000000000001</v>
      </c>
      <c r="T177" s="16">
        <v>1315.9</v>
      </c>
      <c r="U177" s="206">
        <v>1315.9</v>
      </c>
      <c r="V177" s="16">
        <v>1383.3</v>
      </c>
      <c r="W177" s="16">
        <v>1433.9</v>
      </c>
      <c r="X177" s="16">
        <v>1487</v>
      </c>
      <c r="Y177" s="16">
        <v>1587</v>
      </c>
      <c r="Z177" s="206">
        <v>1587</v>
      </c>
      <c r="AA177" s="16">
        <v>1654.5</v>
      </c>
      <c r="AB177" s="16">
        <v>1722</v>
      </c>
      <c r="AC177" s="16">
        <v>1763.6</v>
      </c>
      <c r="AD177" s="16">
        <v>1763.6</v>
      </c>
      <c r="AE177" s="144">
        <v>1763.6</v>
      </c>
      <c r="AF177" s="132"/>
      <c r="AG177" s="132"/>
      <c r="AH177" s="132"/>
      <c r="AI177" s="132"/>
      <c r="AJ177" s="132"/>
    </row>
    <row r="178" spans="1:36" hidden="1" outlineLevel="1">
      <c r="A178" s="8" t="s">
        <v>67</v>
      </c>
      <c r="B178" s="16">
        <v>995.4</v>
      </c>
      <c r="C178" s="16">
        <v>1054.0999999999999</v>
      </c>
      <c r="D178" s="16">
        <v>1146.8</v>
      </c>
      <c r="E178" s="16">
        <v>1244.8</v>
      </c>
      <c r="F178" s="206">
        <v>1244.8</v>
      </c>
      <c r="G178" s="16">
        <v>1320.2</v>
      </c>
      <c r="H178" s="16">
        <v>1410.7</v>
      </c>
      <c r="I178" s="16">
        <v>1481.1</v>
      </c>
      <c r="J178" s="16">
        <v>1540.8</v>
      </c>
      <c r="K178" s="206">
        <v>1540.8</v>
      </c>
      <c r="L178" s="16">
        <v>1593.2</v>
      </c>
      <c r="M178" s="16">
        <v>1710.2</v>
      </c>
      <c r="N178" s="16">
        <v>1819.7</v>
      </c>
      <c r="O178" s="16">
        <v>1913.5</v>
      </c>
      <c r="P178" s="144">
        <v>1913.5</v>
      </c>
      <c r="Q178" s="16">
        <v>1988.9</v>
      </c>
      <c r="R178" s="16">
        <v>2106.3000000000002</v>
      </c>
      <c r="S178" s="16">
        <v>2171.4</v>
      </c>
      <c r="T178" s="16">
        <v>2277.1999999999998</v>
      </c>
      <c r="U178" s="206">
        <v>2277.1999999999998</v>
      </c>
      <c r="V178" s="16">
        <v>2401.1</v>
      </c>
      <c r="W178" s="16">
        <v>2467.9</v>
      </c>
      <c r="X178" s="16">
        <v>2548.9</v>
      </c>
      <c r="Y178" s="16">
        <v>2682.1</v>
      </c>
      <c r="Z178" s="206">
        <v>2682.1</v>
      </c>
      <c r="AA178" s="16">
        <v>2772.2</v>
      </c>
      <c r="AB178" s="16">
        <v>2900</v>
      </c>
      <c r="AC178" s="16">
        <v>2981.6</v>
      </c>
      <c r="AD178" s="16">
        <v>2981.6</v>
      </c>
      <c r="AE178" s="144">
        <v>2981.6</v>
      </c>
      <c r="AF178" s="132"/>
      <c r="AG178" s="132"/>
      <c r="AH178" s="132"/>
      <c r="AI178" s="132"/>
      <c r="AJ178" s="132"/>
    </row>
    <row r="179" spans="1:36" hidden="1" outlineLevel="1">
      <c r="A179" s="8" t="s">
        <v>68</v>
      </c>
      <c r="B179" s="16">
        <v>213.8</v>
      </c>
      <c r="C179" s="16">
        <v>212.3</v>
      </c>
      <c r="D179" s="16">
        <v>213.2</v>
      </c>
      <c r="E179" s="16">
        <v>216.1</v>
      </c>
      <c r="F179" s="206">
        <v>216.1</v>
      </c>
      <c r="G179" s="16">
        <v>227</v>
      </c>
      <c r="H179" s="16">
        <v>231.2</v>
      </c>
      <c r="I179" s="16">
        <v>234.8</v>
      </c>
      <c r="J179" s="16">
        <v>236.3</v>
      </c>
      <c r="K179" s="206">
        <v>236.3</v>
      </c>
      <c r="L179" s="16">
        <v>233.6</v>
      </c>
      <c r="M179" s="16">
        <v>235</v>
      </c>
      <c r="N179" s="16">
        <v>235.9</v>
      </c>
      <c r="O179" s="16">
        <v>239.1</v>
      </c>
      <c r="P179" s="144">
        <v>239.1</v>
      </c>
      <c r="Q179" s="16">
        <v>245.4</v>
      </c>
      <c r="R179" s="16">
        <v>244.9</v>
      </c>
      <c r="S179" s="16">
        <v>245.4</v>
      </c>
      <c r="T179" s="16">
        <v>250.3</v>
      </c>
      <c r="U179" s="206">
        <v>250.3</v>
      </c>
      <c r="V179" s="16">
        <v>253.5</v>
      </c>
      <c r="W179" s="16">
        <v>256.5</v>
      </c>
      <c r="X179" s="16">
        <v>257.3</v>
      </c>
      <c r="Y179" s="16">
        <v>261.60000000000002</v>
      </c>
      <c r="Z179" s="206">
        <v>261.60000000000002</v>
      </c>
      <c r="AA179" s="16">
        <v>261.89999999999998</v>
      </c>
      <c r="AB179" s="16">
        <v>264.89999999999998</v>
      </c>
      <c r="AC179" s="16">
        <v>267.10000000000002</v>
      </c>
      <c r="AD179" s="16">
        <v>267.10000000000002</v>
      </c>
      <c r="AE179" s="144">
        <v>267.10000000000002</v>
      </c>
      <c r="AF179" s="132"/>
      <c r="AG179" s="132"/>
      <c r="AH179" s="132"/>
      <c r="AI179" s="132"/>
      <c r="AJ179" s="132"/>
    </row>
    <row r="180" spans="1:36" hidden="1" outlineLevel="1">
      <c r="A180" s="8" t="s">
        <v>69</v>
      </c>
      <c r="B180" s="16">
        <v>781.6</v>
      </c>
      <c r="C180" s="16">
        <v>841.8</v>
      </c>
      <c r="D180" s="16">
        <v>933.6</v>
      </c>
      <c r="E180" s="16">
        <v>1028.7</v>
      </c>
      <c r="F180" s="206">
        <v>1028.7</v>
      </c>
      <c r="G180" s="16">
        <v>1093.2</v>
      </c>
      <c r="H180" s="16">
        <v>1179.5</v>
      </c>
      <c r="I180" s="16">
        <v>1246.3</v>
      </c>
      <c r="J180" s="16">
        <v>1304.5</v>
      </c>
      <c r="K180" s="206">
        <v>1304.5</v>
      </c>
      <c r="L180" s="16">
        <v>1359.6</v>
      </c>
      <c r="M180" s="16">
        <v>1475.2</v>
      </c>
      <c r="N180" s="16">
        <v>1583.8</v>
      </c>
      <c r="O180" s="16">
        <v>1674.4</v>
      </c>
      <c r="P180" s="144">
        <v>1674.4</v>
      </c>
      <c r="Q180" s="16">
        <v>1743.5</v>
      </c>
      <c r="R180" s="16">
        <v>1861.4</v>
      </c>
      <c r="S180" s="16">
        <v>1926</v>
      </c>
      <c r="T180" s="16">
        <v>2026.9</v>
      </c>
      <c r="U180" s="206">
        <v>2026.9</v>
      </c>
      <c r="V180" s="16">
        <v>2147.6</v>
      </c>
      <c r="W180" s="16">
        <v>2211.4</v>
      </c>
      <c r="X180" s="16">
        <v>2291.6</v>
      </c>
      <c r="Y180" s="16">
        <v>2420.5</v>
      </c>
      <c r="Z180" s="206">
        <v>2420.5</v>
      </c>
      <c r="AA180" s="16">
        <v>2510.3000000000002</v>
      </c>
      <c r="AB180" s="16">
        <v>2635.1</v>
      </c>
      <c r="AC180" s="16">
        <v>2714.5</v>
      </c>
      <c r="AD180" s="16">
        <v>2714.5</v>
      </c>
      <c r="AE180" s="144">
        <v>2714.5</v>
      </c>
      <c r="AF180" s="132"/>
      <c r="AG180" s="132"/>
      <c r="AH180" s="132"/>
      <c r="AI180" s="132"/>
      <c r="AJ180" s="132"/>
    </row>
    <row r="181" spans="1:36" hidden="1" outlineLevel="1">
      <c r="A181" s="8" t="s">
        <v>70</v>
      </c>
      <c r="B181" s="16">
        <v>-404.5</v>
      </c>
      <c r="C181" s="16">
        <v>-417.6</v>
      </c>
      <c r="D181" s="16">
        <v>-451.6</v>
      </c>
      <c r="E181" s="16">
        <v>-480</v>
      </c>
      <c r="F181" s="206">
        <v>-480</v>
      </c>
      <c r="G181" s="16">
        <v>-502.1</v>
      </c>
      <c r="H181" s="16">
        <v>-538.20000000000005</v>
      </c>
      <c r="I181" s="16">
        <v>-576.6</v>
      </c>
      <c r="J181" s="16">
        <v>-593.20000000000005</v>
      </c>
      <c r="K181" s="206">
        <v>-593.20000000000005</v>
      </c>
      <c r="L181" s="16">
        <v>-631.1</v>
      </c>
      <c r="M181" s="16">
        <v>-693</v>
      </c>
      <c r="N181" s="16">
        <v>-749.1</v>
      </c>
      <c r="O181" s="16">
        <v>-774.1</v>
      </c>
      <c r="P181" s="144">
        <v>-774.1</v>
      </c>
      <c r="Q181" s="16">
        <v>-814.1</v>
      </c>
      <c r="R181" s="16">
        <v>-890.7</v>
      </c>
      <c r="S181" s="16">
        <v>-918.5</v>
      </c>
      <c r="T181" s="16">
        <v>-961.3</v>
      </c>
      <c r="U181" s="206">
        <v>-961.3</v>
      </c>
      <c r="V181" s="16">
        <v>-1017.8</v>
      </c>
      <c r="W181" s="16">
        <v>-1034</v>
      </c>
      <c r="X181" s="16">
        <v>-1061.9000000000001</v>
      </c>
      <c r="Y181" s="16">
        <v>-1095.0999999999999</v>
      </c>
      <c r="Z181" s="206">
        <v>-1095.0999999999999</v>
      </c>
      <c r="AA181" s="16">
        <v>-1117.7</v>
      </c>
      <c r="AB181" s="16">
        <v>-1178</v>
      </c>
      <c r="AC181" s="16">
        <v>-1218</v>
      </c>
      <c r="AD181" s="16">
        <v>-1218</v>
      </c>
      <c r="AE181" s="144">
        <v>-1218</v>
      </c>
      <c r="AF181" s="132"/>
      <c r="AG181" s="132"/>
      <c r="AH181" s="132"/>
      <c r="AI181" s="132"/>
      <c r="AJ181" s="132"/>
    </row>
    <row r="182" spans="1:36" hidden="1" outlineLevel="1">
      <c r="A182" s="8"/>
      <c r="B182" s="16"/>
      <c r="C182" s="16"/>
      <c r="D182" s="16"/>
      <c r="E182" s="16"/>
      <c r="F182" s="206"/>
      <c r="G182" s="16"/>
      <c r="H182" s="16"/>
      <c r="I182" s="16"/>
      <c r="J182" s="16"/>
      <c r="K182" s="206"/>
      <c r="L182" s="16"/>
      <c r="M182" s="16"/>
      <c r="N182" s="16"/>
      <c r="O182" s="16"/>
      <c r="P182" s="144"/>
      <c r="Q182" s="16"/>
      <c r="R182" s="16"/>
      <c r="S182" s="16"/>
      <c r="T182" s="16"/>
      <c r="U182" s="206"/>
      <c r="V182" s="16"/>
      <c r="W182" s="16"/>
      <c r="X182" s="16"/>
      <c r="Y182" s="16"/>
      <c r="Z182" s="206"/>
      <c r="AA182" s="16"/>
      <c r="AB182" s="16"/>
      <c r="AC182" s="16"/>
      <c r="AD182" s="16"/>
      <c r="AE182" s="144"/>
      <c r="AF182" s="132"/>
      <c r="AG182" s="132"/>
      <c r="AH182" s="132"/>
      <c r="AI182" s="132"/>
      <c r="AJ182" s="132"/>
    </row>
    <row r="183" spans="1:36" hidden="1" outlineLevel="1">
      <c r="A183" s="8" t="s">
        <v>71</v>
      </c>
      <c r="B183" s="16">
        <v>5535.5</v>
      </c>
      <c r="C183" s="16">
        <v>5385.6</v>
      </c>
      <c r="D183" s="16">
        <v>5390.5</v>
      </c>
      <c r="E183" s="16">
        <v>5323.7</v>
      </c>
      <c r="F183" s="206">
        <v>5323.7</v>
      </c>
      <c r="G183" s="16">
        <v>5348.6</v>
      </c>
      <c r="H183" s="16">
        <v>5481.5</v>
      </c>
      <c r="I183" s="16">
        <v>5374.1</v>
      </c>
      <c r="J183" s="16">
        <v>5447.8</v>
      </c>
      <c r="K183" s="206">
        <v>5447.8</v>
      </c>
      <c r="L183" s="16">
        <v>5252.7</v>
      </c>
      <c r="M183" s="16">
        <v>5430.4</v>
      </c>
      <c r="N183" s="16">
        <v>5462.2</v>
      </c>
      <c r="O183" s="16">
        <v>5588.5</v>
      </c>
      <c r="P183" s="144">
        <v>5588.5</v>
      </c>
      <c r="Q183" s="16">
        <v>6450</v>
      </c>
      <c r="R183" s="16">
        <v>6402.2</v>
      </c>
      <c r="S183" s="16">
        <v>6535.8</v>
      </c>
      <c r="T183" s="16">
        <v>8251</v>
      </c>
      <c r="U183" s="206">
        <v>8251</v>
      </c>
      <c r="V183" s="16">
        <v>8380.9</v>
      </c>
      <c r="W183" s="16">
        <v>8161</v>
      </c>
      <c r="X183" s="16">
        <v>8256.5</v>
      </c>
      <c r="Y183" s="16">
        <v>8297.2000000000007</v>
      </c>
      <c r="Z183" s="206">
        <v>8297.2000000000007</v>
      </c>
      <c r="AA183" s="16">
        <v>8251</v>
      </c>
      <c r="AB183" s="16">
        <v>8195.2000000000007</v>
      </c>
      <c r="AC183" s="16">
        <v>8729.7999999999993</v>
      </c>
      <c r="AD183" s="16">
        <v>8729.7999999999993</v>
      </c>
      <c r="AE183" s="144">
        <v>8729.7999999999993</v>
      </c>
      <c r="AF183" s="132"/>
      <c r="AG183" s="132"/>
      <c r="AH183" s="132"/>
      <c r="AI183" s="132"/>
      <c r="AJ183" s="132"/>
    </row>
    <row r="184" spans="1:36" hidden="1" outlineLevel="1">
      <c r="A184" s="8" t="s">
        <v>72</v>
      </c>
      <c r="B184" s="16">
        <v>6311.9</v>
      </c>
      <c r="C184" s="16">
        <v>6102.2</v>
      </c>
      <c r="D184" s="16">
        <v>6133.4</v>
      </c>
      <c r="E184" s="16">
        <v>6101.4</v>
      </c>
      <c r="F184" s="206">
        <v>6101.4</v>
      </c>
      <c r="G184" s="16">
        <v>6064.5</v>
      </c>
      <c r="H184" s="16">
        <v>6213.7</v>
      </c>
      <c r="I184" s="16">
        <v>6129</v>
      </c>
      <c r="J184" s="16">
        <v>6223.7</v>
      </c>
      <c r="K184" s="206">
        <v>6223.7</v>
      </c>
      <c r="L184" s="16">
        <v>6023.7</v>
      </c>
      <c r="M184" s="16">
        <v>6239.5</v>
      </c>
      <c r="N184" s="16">
        <v>6294.2</v>
      </c>
      <c r="O184" s="16">
        <v>6469.3</v>
      </c>
      <c r="P184" s="144">
        <v>6469.3</v>
      </c>
      <c r="Q184" s="16">
        <v>7288.8</v>
      </c>
      <c r="R184" s="16">
        <v>7263.6</v>
      </c>
      <c r="S184" s="16">
        <v>7408.2</v>
      </c>
      <c r="T184" s="16">
        <v>9166.4</v>
      </c>
      <c r="U184" s="206">
        <v>9166.4</v>
      </c>
      <c r="V184" s="16">
        <v>9357.9</v>
      </c>
      <c r="W184" s="16">
        <v>9170.5</v>
      </c>
      <c r="X184" s="16">
        <v>9300.7999999999993</v>
      </c>
      <c r="Y184" s="16">
        <v>9415.7999999999993</v>
      </c>
      <c r="Z184" s="206">
        <v>9415.7999999999993</v>
      </c>
      <c r="AA184" s="16">
        <v>9422.7000000000007</v>
      </c>
      <c r="AB184" s="16">
        <v>9428.2000000000007</v>
      </c>
      <c r="AC184" s="16">
        <v>10010.9</v>
      </c>
      <c r="AD184" s="16">
        <v>10010.9</v>
      </c>
      <c r="AE184" s="144">
        <v>10010.9</v>
      </c>
      <c r="AF184" s="132"/>
      <c r="AG184" s="132"/>
      <c r="AH184" s="132"/>
      <c r="AI184" s="132"/>
      <c r="AJ184" s="132"/>
    </row>
    <row r="185" spans="1:36" hidden="1" outlineLevel="1">
      <c r="A185" s="8" t="s">
        <v>73</v>
      </c>
      <c r="B185" s="16">
        <v>4221.3999999999996</v>
      </c>
      <c r="C185" s="16">
        <v>4135.8999999999996</v>
      </c>
      <c r="D185" s="16">
        <v>4162.8</v>
      </c>
      <c r="E185" s="16">
        <v>4129.7</v>
      </c>
      <c r="F185" s="206">
        <v>4129.7</v>
      </c>
      <c r="G185" s="16">
        <v>4170.2</v>
      </c>
      <c r="H185" s="16">
        <v>4282.5</v>
      </c>
      <c r="I185" s="16">
        <v>4227.3</v>
      </c>
      <c r="J185" s="16">
        <v>4308.3</v>
      </c>
      <c r="K185" s="206">
        <v>4308.3</v>
      </c>
      <c r="L185" s="16">
        <v>4157.3999999999996</v>
      </c>
      <c r="M185" s="16">
        <v>4322.8999999999996</v>
      </c>
      <c r="N185" s="16">
        <v>4366</v>
      </c>
      <c r="O185" s="16">
        <v>4495.8</v>
      </c>
      <c r="P185" s="144">
        <v>4495.8</v>
      </c>
      <c r="Q185" s="16">
        <v>5089.3</v>
      </c>
      <c r="R185" s="16">
        <v>5085.1000000000004</v>
      </c>
      <c r="S185" s="16">
        <v>5169.2</v>
      </c>
      <c r="T185" s="16">
        <v>6258.1</v>
      </c>
      <c r="U185" s="206">
        <v>6258.1</v>
      </c>
      <c r="V185" s="16">
        <v>6378.1</v>
      </c>
      <c r="W185" s="16">
        <v>6238.7</v>
      </c>
      <c r="X185" s="16">
        <v>6304.3</v>
      </c>
      <c r="Y185" s="16">
        <v>6383.9</v>
      </c>
      <c r="Z185" s="206">
        <v>6383.9</v>
      </c>
      <c r="AA185" s="16">
        <v>6396.3</v>
      </c>
      <c r="AB185" s="16">
        <v>6401.2</v>
      </c>
      <c r="AC185" s="16">
        <v>6730.8</v>
      </c>
      <c r="AD185" s="16">
        <v>6730.8</v>
      </c>
      <c r="AE185" s="144">
        <v>6730.8</v>
      </c>
      <c r="AF185" s="132"/>
      <c r="AG185" s="132"/>
      <c r="AH185" s="132"/>
      <c r="AI185" s="132"/>
      <c r="AJ185" s="132"/>
    </row>
    <row r="186" spans="1:36" hidden="1" outlineLevel="1">
      <c r="A186" s="8" t="s">
        <v>74</v>
      </c>
      <c r="B186" s="16">
        <v>2090.5</v>
      </c>
      <c r="C186" s="16">
        <v>1966.3</v>
      </c>
      <c r="D186" s="16">
        <v>1970.6</v>
      </c>
      <c r="E186" s="16">
        <v>1971.7</v>
      </c>
      <c r="F186" s="206">
        <v>1971.7</v>
      </c>
      <c r="G186" s="16">
        <v>1894.3</v>
      </c>
      <c r="H186" s="16">
        <v>1931.2</v>
      </c>
      <c r="I186" s="16">
        <v>1901.7</v>
      </c>
      <c r="J186" s="16">
        <v>1915.4</v>
      </c>
      <c r="K186" s="206">
        <v>1915.4</v>
      </c>
      <c r="L186" s="16">
        <v>1866.3</v>
      </c>
      <c r="M186" s="16">
        <v>1916.6</v>
      </c>
      <c r="N186" s="16">
        <v>1928.2</v>
      </c>
      <c r="O186" s="16">
        <v>1973.5</v>
      </c>
      <c r="P186" s="144">
        <v>1973.5</v>
      </c>
      <c r="Q186" s="16">
        <v>2199.5</v>
      </c>
      <c r="R186" s="16">
        <v>2178.5</v>
      </c>
      <c r="S186" s="16">
        <v>2239</v>
      </c>
      <c r="T186" s="16">
        <v>2908.3</v>
      </c>
      <c r="U186" s="206">
        <v>2908.3</v>
      </c>
      <c r="V186" s="16">
        <v>2979.8</v>
      </c>
      <c r="W186" s="16">
        <v>2931.8</v>
      </c>
      <c r="X186" s="16">
        <v>2996.5</v>
      </c>
      <c r="Y186" s="16">
        <v>3031.9</v>
      </c>
      <c r="Z186" s="206">
        <v>3031.9</v>
      </c>
      <c r="AA186" s="16">
        <v>3026.4</v>
      </c>
      <c r="AB186" s="16">
        <v>3027</v>
      </c>
      <c r="AC186" s="16">
        <v>3280.1</v>
      </c>
      <c r="AD186" s="16">
        <v>3280.1</v>
      </c>
      <c r="AE186" s="144">
        <v>3280.1</v>
      </c>
      <c r="AF186" s="132"/>
      <c r="AG186" s="132"/>
      <c r="AH186" s="132"/>
      <c r="AI186" s="132"/>
      <c r="AJ186" s="132"/>
    </row>
    <row r="187" spans="1:36" hidden="1" outlineLevel="1">
      <c r="A187" s="8" t="s">
        <v>75</v>
      </c>
      <c r="B187" s="16">
        <v>21</v>
      </c>
      <c r="C187" s="16">
        <v>20.2</v>
      </c>
      <c r="D187" s="16">
        <v>19.3</v>
      </c>
      <c r="E187" s="16">
        <v>18.7</v>
      </c>
      <c r="F187" s="206">
        <v>18.7</v>
      </c>
      <c r="G187" s="16">
        <v>19</v>
      </c>
      <c r="H187" s="16">
        <v>20.399999999999999</v>
      </c>
      <c r="I187" s="16">
        <v>19.8</v>
      </c>
      <c r="J187" s="16">
        <v>17.3</v>
      </c>
      <c r="K187" s="206">
        <v>17.3</v>
      </c>
      <c r="L187" s="16">
        <v>14.7</v>
      </c>
      <c r="M187" s="16">
        <v>14.9</v>
      </c>
      <c r="N187" s="16">
        <v>15.3</v>
      </c>
      <c r="O187" s="16">
        <v>14.4</v>
      </c>
      <c r="P187" s="144">
        <v>14.4</v>
      </c>
      <c r="Q187" s="16">
        <v>18</v>
      </c>
      <c r="R187" s="16">
        <v>19.3</v>
      </c>
      <c r="S187" s="16">
        <v>20.399999999999999</v>
      </c>
      <c r="T187" s="16">
        <v>23.9</v>
      </c>
      <c r="U187" s="206">
        <v>23.9</v>
      </c>
      <c r="V187" s="16">
        <v>26.2</v>
      </c>
      <c r="W187" s="16">
        <v>25</v>
      </c>
      <c r="X187" s="16">
        <v>23.9</v>
      </c>
      <c r="Y187" s="16">
        <v>26.7</v>
      </c>
      <c r="Z187" s="206">
        <v>26.7</v>
      </c>
      <c r="AA187" s="16">
        <v>22.1</v>
      </c>
      <c r="AB187" s="16">
        <v>22.4</v>
      </c>
      <c r="AC187" s="16">
        <v>83.3</v>
      </c>
      <c r="AD187" s="16">
        <v>83.3</v>
      </c>
      <c r="AE187" s="144">
        <v>83.3</v>
      </c>
      <c r="AF187" s="132"/>
      <c r="AG187" s="132"/>
      <c r="AH187" s="132"/>
      <c r="AI187" s="132"/>
      <c r="AJ187" s="132"/>
    </row>
    <row r="188" spans="1:36" hidden="1" outlineLevel="1">
      <c r="A188" s="8" t="s">
        <v>76</v>
      </c>
      <c r="B188" s="16">
        <v>144</v>
      </c>
      <c r="C188" s="16">
        <v>122.7</v>
      </c>
      <c r="D188" s="16">
        <v>118.8</v>
      </c>
      <c r="E188" s="16">
        <v>130.30000000000001</v>
      </c>
      <c r="F188" s="206">
        <v>130.30000000000001</v>
      </c>
      <c r="G188" s="16">
        <v>114.1</v>
      </c>
      <c r="H188" s="16">
        <v>111.4</v>
      </c>
      <c r="I188" s="16">
        <v>107.5</v>
      </c>
      <c r="J188" s="16">
        <v>110.1</v>
      </c>
      <c r="K188" s="206">
        <v>110.1</v>
      </c>
      <c r="L188" s="16">
        <v>92.8</v>
      </c>
      <c r="M188" s="16">
        <v>104.8</v>
      </c>
      <c r="N188" s="16">
        <v>106.9</v>
      </c>
      <c r="O188" s="16">
        <v>115.3</v>
      </c>
      <c r="P188" s="144">
        <v>115.3</v>
      </c>
      <c r="Q188" s="16">
        <v>44.5</v>
      </c>
      <c r="R188" s="16">
        <v>28.9</v>
      </c>
      <c r="S188" s="16">
        <v>26.5</v>
      </c>
      <c r="T188" s="16">
        <v>160</v>
      </c>
      <c r="U188" s="206">
        <v>160</v>
      </c>
      <c r="V188" s="16">
        <v>165.7</v>
      </c>
      <c r="W188" s="16">
        <v>164.3</v>
      </c>
      <c r="X188" s="16">
        <v>221.8</v>
      </c>
      <c r="Y188" s="16">
        <v>225.4</v>
      </c>
      <c r="Z188" s="206">
        <v>225.4</v>
      </c>
      <c r="AA188" s="16">
        <v>223.1</v>
      </c>
      <c r="AB188" s="16">
        <v>222.7</v>
      </c>
      <c r="AC188" s="16">
        <v>222.2</v>
      </c>
      <c r="AD188" s="16">
        <v>222.2</v>
      </c>
      <c r="AE188" s="144">
        <v>222.2</v>
      </c>
      <c r="AF188" s="132"/>
      <c r="AG188" s="132"/>
      <c r="AH188" s="132"/>
      <c r="AI188" s="132"/>
      <c r="AJ188" s="132"/>
    </row>
    <row r="189" spans="1:36" hidden="1" outlineLevel="1">
      <c r="A189" s="8" t="s">
        <v>77</v>
      </c>
      <c r="B189" s="16">
        <v>168.2</v>
      </c>
      <c r="C189" s="16">
        <v>168.1</v>
      </c>
      <c r="D189" s="16">
        <v>168.2</v>
      </c>
      <c r="E189" s="16">
        <v>168.1</v>
      </c>
      <c r="F189" s="206">
        <v>168.1</v>
      </c>
      <c r="G189" s="16">
        <v>94.8</v>
      </c>
      <c r="H189" s="16">
        <v>94.9</v>
      </c>
      <c r="I189" s="16">
        <v>94.8</v>
      </c>
      <c r="J189" s="16">
        <v>94.9</v>
      </c>
      <c r="K189" s="206">
        <v>94.9</v>
      </c>
      <c r="L189" s="16">
        <v>94.7</v>
      </c>
      <c r="M189" s="16">
        <v>94.8</v>
      </c>
      <c r="N189" s="16">
        <v>94.8</v>
      </c>
      <c r="O189" s="16">
        <v>94.9</v>
      </c>
      <c r="P189" s="144">
        <v>94.9</v>
      </c>
      <c r="Q189" s="16">
        <v>95.2</v>
      </c>
      <c r="R189" s="16">
        <v>95.2</v>
      </c>
      <c r="S189" s="16">
        <v>95</v>
      </c>
      <c r="T189" s="16">
        <v>94.9</v>
      </c>
      <c r="U189" s="206">
        <v>94.9</v>
      </c>
      <c r="V189" s="16">
        <v>95</v>
      </c>
      <c r="W189" s="16">
        <v>94.9</v>
      </c>
      <c r="X189" s="16">
        <v>94.8</v>
      </c>
      <c r="Y189" s="16">
        <v>94.8</v>
      </c>
      <c r="Z189" s="206">
        <v>94.8</v>
      </c>
      <c r="AA189" s="16">
        <v>94.8</v>
      </c>
      <c r="AB189" s="16">
        <v>94.9</v>
      </c>
      <c r="AC189" s="16">
        <v>95.1</v>
      </c>
      <c r="AD189" s="16">
        <v>95.1</v>
      </c>
      <c r="AE189" s="144">
        <v>95.1</v>
      </c>
      <c r="AF189" s="132"/>
      <c r="AG189" s="132"/>
      <c r="AH189" s="132"/>
      <c r="AI189" s="132"/>
      <c r="AJ189" s="132"/>
    </row>
    <row r="190" spans="1:36" hidden="1" outlineLevel="1">
      <c r="A190" s="8" t="s">
        <v>78</v>
      </c>
      <c r="B190" s="16">
        <v>776.2</v>
      </c>
      <c r="C190" s="16">
        <v>701</v>
      </c>
      <c r="D190" s="16">
        <v>694.9</v>
      </c>
      <c r="E190" s="16">
        <v>693.1</v>
      </c>
      <c r="F190" s="206">
        <v>693.1</v>
      </c>
      <c r="G190" s="16">
        <v>698.8</v>
      </c>
      <c r="H190" s="16">
        <v>685</v>
      </c>
      <c r="I190" s="16">
        <v>675.2</v>
      </c>
      <c r="J190" s="16">
        <v>673</v>
      </c>
      <c r="K190" s="206">
        <v>673</v>
      </c>
      <c r="L190" s="16">
        <v>650.29999999999995</v>
      </c>
      <c r="M190" s="16">
        <v>664.3</v>
      </c>
      <c r="N190" s="16">
        <v>672</v>
      </c>
      <c r="O190" s="16">
        <v>680.1</v>
      </c>
      <c r="P190" s="144">
        <v>680.1</v>
      </c>
      <c r="Q190" s="16">
        <v>686.2</v>
      </c>
      <c r="R190" s="16">
        <v>737</v>
      </c>
      <c r="S190" s="16">
        <v>788.5</v>
      </c>
      <c r="T190" s="16">
        <v>805.2</v>
      </c>
      <c r="U190" s="206">
        <v>805.2</v>
      </c>
      <c r="V190" s="16">
        <v>854.2</v>
      </c>
      <c r="W190" s="16">
        <v>825.8</v>
      </c>
      <c r="X190" s="16">
        <v>863</v>
      </c>
      <c r="Y190" s="16">
        <v>874.6</v>
      </c>
      <c r="Z190" s="206">
        <v>874.6</v>
      </c>
      <c r="AA190" s="16">
        <v>876</v>
      </c>
      <c r="AB190" s="16">
        <v>878.2</v>
      </c>
      <c r="AC190" s="16">
        <v>1036.7</v>
      </c>
      <c r="AD190" s="16">
        <v>1036.7</v>
      </c>
      <c r="AE190" s="144">
        <v>1036.7</v>
      </c>
      <c r="AF190" s="132"/>
      <c r="AG190" s="132"/>
      <c r="AH190" s="132"/>
      <c r="AI190" s="132"/>
      <c r="AJ190" s="132"/>
    </row>
    <row r="191" spans="1:36" hidden="1" outlineLevel="1">
      <c r="A191" s="8" t="s">
        <v>79</v>
      </c>
      <c r="B191" s="16">
        <v>981.1</v>
      </c>
      <c r="C191" s="16">
        <v>954.3</v>
      </c>
      <c r="D191" s="16">
        <v>969.4</v>
      </c>
      <c r="E191" s="16">
        <v>961.5</v>
      </c>
      <c r="F191" s="206">
        <v>961.5</v>
      </c>
      <c r="G191" s="16">
        <v>967.6</v>
      </c>
      <c r="H191" s="16">
        <v>1019.5</v>
      </c>
      <c r="I191" s="16">
        <v>1004.4</v>
      </c>
      <c r="J191" s="16">
        <v>1020.1</v>
      </c>
      <c r="K191" s="206">
        <v>1020.1</v>
      </c>
      <c r="L191" s="16">
        <v>1013.8</v>
      </c>
      <c r="M191" s="16">
        <v>1037.8</v>
      </c>
      <c r="N191" s="16">
        <v>1039.2</v>
      </c>
      <c r="O191" s="16">
        <v>1068.8</v>
      </c>
      <c r="P191" s="144">
        <v>1068.8</v>
      </c>
      <c r="Q191" s="16">
        <v>1355.6</v>
      </c>
      <c r="R191" s="16">
        <v>1298.0999999999999</v>
      </c>
      <c r="S191" s="16">
        <v>1308.5999999999999</v>
      </c>
      <c r="T191" s="16">
        <v>1824.3</v>
      </c>
      <c r="U191" s="206">
        <v>1824.3</v>
      </c>
      <c r="V191" s="16">
        <v>1838.7</v>
      </c>
      <c r="W191" s="16">
        <v>1821.8</v>
      </c>
      <c r="X191" s="16">
        <v>1793</v>
      </c>
      <c r="Y191" s="16">
        <v>1810.4</v>
      </c>
      <c r="Z191" s="206">
        <v>1810.4</v>
      </c>
      <c r="AA191" s="16">
        <v>1810.4</v>
      </c>
      <c r="AB191" s="16">
        <v>1808.8</v>
      </c>
      <c r="AC191" s="16">
        <v>1842.8</v>
      </c>
      <c r="AD191" s="16">
        <v>1842.8</v>
      </c>
      <c r="AE191" s="144">
        <v>1842.8</v>
      </c>
      <c r="AF191" s="132"/>
      <c r="AG191" s="132"/>
      <c r="AH191" s="132"/>
      <c r="AI191" s="132"/>
      <c r="AJ191" s="132"/>
    </row>
    <row r="192" spans="1:36" hidden="1" outlineLevel="1">
      <c r="A192" s="8"/>
      <c r="B192" s="16"/>
      <c r="C192" s="16"/>
      <c r="D192" s="16"/>
      <c r="E192" s="16"/>
      <c r="F192" s="206"/>
      <c r="G192" s="16"/>
      <c r="H192" s="16"/>
      <c r="I192" s="16"/>
      <c r="J192" s="16"/>
      <c r="K192" s="206"/>
      <c r="L192" s="16"/>
      <c r="M192" s="16"/>
      <c r="N192" s="16"/>
      <c r="O192" s="16"/>
      <c r="P192" s="144"/>
      <c r="Q192" s="16"/>
      <c r="R192" s="16"/>
      <c r="S192" s="16"/>
      <c r="T192" s="16"/>
      <c r="U192" s="206"/>
      <c r="V192" s="16"/>
      <c r="W192" s="16"/>
      <c r="X192" s="16"/>
      <c r="Y192" s="16"/>
      <c r="Z192" s="206"/>
      <c r="AA192" s="16"/>
      <c r="AB192" s="16"/>
      <c r="AC192" s="16"/>
      <c r="AD192" s="16"/>
      <c r="AE192" s="144"/>
      <c r="AF192" s="132"/>
      <c r="AG192" s="132"/>
      <c r="AH192" s="132"/>
      <c r="AI192" s="132"/>
      <c r="AJ192" s="132"/>
    </row>
    <row r="193" spans="1:36" hidden="1" outlineLevel="1">
      <c r="A193" s="8" t="s">
        <v>80</v>
      </c>
      <c r="B193" s="16">
        <v>-776.4</v>
      </c>
      <c r="C193" s="16">
        <v>-716.6</v>
      </c>
      <c r="D193" s="16">
        <v>-742.9</v>
      </c>
      <c r="E193" s="16">
        <v>-777.7</v>
      </c>
      <c r="F193" s="206">
        <v>-777.7</v>
      </c>
      <c r="G193" s="16">
        <v>-715.9</v>
      </c>
      <c r="H193" s="16">
        <v>-732.2</v>
      </c>
      <c r="I193" s="16">
        <v>-754.9</v>
      </c>
      <c r="J193" s="16">
        <v>-775.9</v>
      </c>
      <c r="K193" s="206">
        <v>-775.9</v>
      </c>
      <c r="L193" s="16">
        <v>-771</v>
      </c>
      <c r="M193" s="16">
        <v>-809.1</v>
      </c>
      <c r="N193" s="16">
        <v>-832</v>
      </c>
      <c r="O193" s="16">
        <v>-880.8</v>
      </c>
      <c r="P193" s="144">
        <v>-880.8</v>
      </c>
      <c r="Q193" s="16">
        <v>-838.8</v>
      </c>
      <c r="R193" s="16">
        <v>-861.4</v>
      </c>
      <c r="S193" s="16">
        <v>-872.4</v>
      </c>
      <c r="T193" s="16">
        <v>-915.4</v>
      </c>
      <c r="U193" s="206">
        <v>-915.4</v>
      </c>
      <c r="V193" s="16">
        <v>-977</v>
      </c>
      <c r="W193" s="16">
        <v>-1009.5</v>
      </c>
      <c r="X193" s="16">
        <v>-1044.3</v>
      </c>
      <c r="Y193" s="16">
        <v>-1118.5999999999999</v>
      </c>
      <c r="Z193" s="206">
        <v>-1118.5999999999999</v>
      </c>
      <c r="AA193" s="16">
        <v>-1171.7</v>
      </c>
      <c r="AB193" s="16">
        <v>-1233</v>
      </c>
      <c r="AC193" s="16">
        <v>-1281.0999999999999</v>
      </c>
      <c r="AD193" s="16">
        <v>-1281.0999999999999</v>
      </c>
      <c r="AE193" s="144">
        <v>-1281.0999999999999</v>
      </c>
      <c r="AF193" s="132"/>
      <c r="AG193" s="132"/>
      <c r="AH193" s="132"/>
      <c r="AI193" s="132"/>
      <c r="AJ193" s="132"/>
    </row>
    <row r="194" spans="1:36" hidden="1" outlineLevel="1">
      <c r="A194" s="8" t="s">
        <v>81</v>
      </c>
      <c r="B194" s="16">
        <v>-776.4</v>
      </c>
      <c r="C194" s="16">
        <v>-716.6</v>
      </c>
      <c r="D194" s="16">
        <v>-742.9</v>
      </c>
      <c r="E194" s="16">
        <v>-777.7</v>
      </c>
      <c r="F194" s="206">
        <v>-777.7</v>
      </c>
      <c r="G194" s="16">
        <v>-715.9</v>
      </c>
      <c r="H194" s="16">
        <v>-732.2</v>
      </c>
      <c r="I194" s="16">
        <v>-754.9</v>
      </c>
      <c r="J194" s="16">
        <v>-775.9</v>
      </c>
      <c r="K194" s="206">
        <v>-775.9</v>
      </c>
      <c r="L194" s="16">
        <v>-771</v>
      </c>
      <c r="M194" s="16">
        <v>-809.1</v>
      </c>
      <c r="N194" s="16">
        <v>-832</v>
      </c>
      <c r="O194" s="16">
        <v>-880.8</v>
      </c>
      <c r="P194" s="144">
        <v>-880.8</v>
      </c>
      <c r="Q194" s="16">
        <v>-838.8</v>
      </c>
      <c r="R194" s="16">
        <v>-861.4</v>
      </c>
      <c r="S194" s="16">
        <v>-872.4</v>
      </c>
      <c r="T194" s="16">
        <v>-915.4</v>
      </c>
      <c r="U194" s="206">
        <v>-915.4</v>
      </c>
      <c r="V194" s="16">
        <v>-977</v>
      </c>
      <c r="W194" s="16">
        <v>-1009.5</v>
      </c>
      <c r="X194" s="16">
        <v>-1044.3</v>
      </c>
      <c r="Y194" s="16">
        <v>-1118.5999999999999</v>
      </c>
      <c r="Z194" s="206">
        <v>-1118.5999999999999</v>
      </c>
      <c r="AA194" s="16">
        <v>-1171.7</v>
      </c>
      <c r="AB194" s="16">
        <v>-1233</v>
      </c>
      <c r="AC194" s="16">
        <v>-1281.0999999999999</v>
      </c>
      <c r="AD194" s="16">
        <v>-1281.0999999999999</v>
      </c>
      <c r="AE194" s="144">
        <v>-1281.0999999999999</v>
      </c>
      <c r="AF194" s="132"/>
      <c r="AG194" s="132"/>
      <c r="AH194" s="132"/>
      <c r="AI194" s="132"/>
      <c r="AJ194" s="132"/>
    </row>
    <row r="195" spans="1:36" hidden="1" outlineLevel="1">
      <c r="A195" s="8" t="s">
        <v>82</v>
      </c>
      <c r="B195" s="16">
        <v>-776.4</v>
      </c>
      <c r="C195" s="16">
        <v>-716.6</v>
      </c>
      <c r="D195" s="16">
        <v>-742.9</v>
      </c>
      <c r="E195" s="16">
        <v>-777.7</v>
      </c>
      <c r="F195" s="206">
        <v>-777.7</v>
      </c>
      <c r="G195" s="16">
        <v>-715.9</v>
      </c>
      <c r="H195" s="16">
        <v>-732.2</v>
      </c>
      <c r="I195" s="16">
        <v>-754.9</v>
      </c>
      <c r="J195" s="16">
        <v>-775.9</v>
      </c>
      <c r="K195" s="206">
        <v>-775.9</v>
      </c>
      <c r="L195" s="16">
        <v>-771</v>
      </c>
      <c r="M195" s="16">
        <v>-809.1</v>
      </c>
      <c r="N195" s="16">
        <v>-832</v>
      </c>
      <c r="O195" s="16">
        <v>-880.8</v>
      </c>
      <c r="P195" s="144">
        <v>-880.8</v>
      </c>
      <c r="Q195" s="16">
        <v>-838.8</v>
      </c>
      <c r="R195" s="16">
        <v>-861.4</v>
      </c>
      <c r="S195" s="16">
        <v>-872.4</v>
      </c>
      <c r="T195" s="16">
        <v>-915.4</v>
      </c>
      <c r="U195" s="206">
        <v>-915.4</v>
      </c>
      <c r="V195" s="16">
        <v>-977</v>
      </c>
      <c r="W195" s="16">
        <v>-1009.5</v>
      </c>
      <c r="X195" s="16">
        <v>-1044.3</v>
      </c>
      <c r="Y195" s="16">
        <v>-1118.5999999999999</v>
      </c>
      <c r="Z195" s="206">
        <v>-1118.5999999999999</v>
      </c>
      <c r="AA195" s="16">
        <v>-1171.7</v>
      </c>
      <c r="AB195" s="16">
        <v>-1233</v>
      </c>
      <c r="AC195" s="16">
        <v>-1281.0999999999999</v>
      </c>
      <c r="AD195" s="16">
        <v>-1281.0999999999999</v>
      </c>
      <c r="AE195" s="144">
        <v>-1281.0999999999999</v>
      </c>
      <c r="AF195" s="132"/>
      <c r="AG195" s="132"/>
      <c r="AH195" s="132"/>
      <c r="AI195" s="132"/>
      <c r="AJ195" s="132"/>
    </row>
    <row r="196" spans="1:36" hidden="1" outlineLevel="1">
      <c r="A196" s="8" t="s">
        <v>83</v>
      </c>
      <c r="B196" s="16">
        <v>-11.7</v>
      </c>
      <c r="C196" s="16">
        <v>-11.9</v>
      </c>
      <c r="D196" s="16">
        <v>-11.3</v>
      </c>
      <c r="E196" s="16">
        <v>-11.7</v>
      </c>
      <c r="F196" s="206">
        <v>-11.7</v>
      </c>
      <c r="G196" s="16">
        <v>-12.1</v>
      </c>
      <c r="H196" s="16">
        <v>-12.5</v>
      </c>
      <c r="I196" s="16">
        <v>-12.8</v>
      </c>
      <c r="J196" s="16">
        <v>-10.6</v>
      </c>
      <c r="K196" s="206">
        <v>-10.6</v>
      </c>
      <c r="L196" s="16">
        <v>-8.9</v>
      </c>
      <c r="M196" s="16">
        <v>-9.6</v>
      </c>
      <c r="N196" s="16">
        <v>-9.8000000000000007</v>
      </c>
      <c r="O196" s="16">
        <v>-9.4</v>
      </c>
      <c r="P196" s="144">
        <v>-9.4</v>
      </c>
      <c r="Q196" s="16">
        <v>-10.1</v>
      </c>
      <c r="R196" s="16">
        <v>-11.3</v>
      </c>
      <c r="S196" s="16">
        <v>-12.3</v>
      </c>
      <c r="T196" s="16">
        <v>-12.6</v>
      </c>
      <c r="U196" s="206">
        <v>-12.6</v>
      </c>
      <c r="V196" s="16">
        <v>-14.5</v>
      </c>
      <c r="W196" s="16">
        <v>-15.5</v>
      </c>
      <c r="X196" s="16">
        <v>-16.5</v>
      </c>
      <c r="Y196" s="16">
        <v>-19.600000000000001</v>
      </c>
      <c r="Z196" s="206">
        <v>-19.600000000000001</v>
      </c>
      <c r="AA196" s="16">
        <v>-17</v>
      </c>
      <c r="AB196" s="16">
        <v>-19</v>
      </c>
      <c r="AC196" s="16">
        <v>-28</v>
      </c>
      <c r="AD196" s="16">
        <v>-28</v>
      </c>
      <c r="AE196" s="144">
        <v>-28</v>
      </c>
      <c r="AF196" s="132"/>
      <c r="AG196" s="132"/>
      <c r="AH196" s="132"/>
      <c r="AI196" s="132"/>
      <c r="AJ196" s="132"/>
    </row>
    <row r="197" spans="1:36" hidden="1" outlineLevel="1">
      <c r="A197" s="8" t="s">
        <v>84</v>
      </c>
      <c r="B197" s="16">
        <v>-75.099999999999994</v>
      </c>
      <c r="C197" s="16">
        <v>-62.7</v>
      </c>
      <c r="D197" s="16">
        <v>-65.900000000000006</v>
      </c>
      <c r="E197" s="16">
        <v>-84.1</v>
      </c>
      <c r="F197" s="206">
        <v>-84.1</v>
      </c>
      <c r="G197" s="16">
        <v>-72.5</v>
      </c>
      <c r="H197" s="16">
        <v>-75.7</v>
      </c>
      <c r="I197" s="16">
        <v>-77.599999999999994</v>
      </c>
      <c r="J197" s="16">
        <v>-84</v>
      </c>
      <c r="K197" s="206">
        <v>-84</v>
      </c>
      <c r="L197" s="16">
        <v>-74</v>
      </c>
      <c r="M197" s="16">
        <v>-88</v>
      </c>
      <c r="N197" s="16">
        <v>-94.3</v>
      </c>
      <c r="O197" s="16">
        <v>-106.6</v>
      </c>
      <c r="P197" s="144">
        <v>-106.6</v>
      </c>
      <c r="Q197" s="16">
        <v>-32.5</v>
      </c>
      <c r="R197" s="16">
        <v>-17.7</v>
      </c>
      <c r="S197" s="16">
        <v>-13.8</v>
      </c>
      <c r="T197" s="16">
        <v>-18.899999999999999</v>
      </c>
      <c r="U197" s="206">
        <v>-18.899999999999999</v>
      </c>
      <c r="V197" s="16">
        <v>-23.2</v>
      </c>
      <c r="W197" s="16">
        <v>-29.3</v>
      </c>
      <c r="X197" s="16">
        <v>-36.799999999999997</v>
      </c>
      <c r="Y197" s="16">
        <v>-42.6</v>
      </c>
      <c r="Z197" s="206">
        <v>-42.6</v>
      </c>
      <c r="AA197" s="16">
        <v>-48.9</v>
      </c>
      <c r="AB197" s="16">
        <v>-57.4</v>
      </c>
      <c r="AC197" s="16">
        <v>-66.099999999999994</v>
      </c>
      <c r="AD197" s="16">
        <v>-66.099999999999994</v>
      </c>
      <c r="AE197" s="144">
        <v>-66.099999999999994</v>
      </c>
      <c r="AF197" s="132"/>
      <c r="AG197" s="132"/>
      <c r="AH197" s="132"/>
      <c r="AI197" s="132"/>
      <c r="AJ197" s="132"/>
    </row>
    <row r="198" spans="1:36" hidden="1" outlineLevel="1">
      <c r="A198" s="8" t="s">
        <v>85</v>
      </c>
      <c r="B198" s="16">
        <v>-336</v>
      </c>
      <c r="C198" s="16">
        <v>-279.39999999999998</v>
      </c>
      <c r="D198" s="16">
        <v>-286.3</v>
      </c>
      <c r="E198" s="16">
        <v>-295.2</v>
      </c>
      <c r="F198" s="206">
        <v>-295.2</v>
      </c>
      <c r="G198" s="16">
        <v>-303.7</v>
      </c>
      <c r="H198" s="16">
        <v>-300</v>
      </c>
      <c r="I198" s="16">
        <v>-307</v>
      </c>
      <c r="J198" s="16">
        <v>-305.10000000000002</v>
      </c>
      <c r="K198" s="206">
        <v>-305.10000000000002</v>
      </c>
      <c r="L198" s="16">
        <v>-306.39999999999998</v>
      </c>
      <c r="M198" s="16">
        <v>-316.2</v>
      </c>
      <c r="N198" s="16">
        <v>-323.60000000000002</v>
      </c>
      <c r="O198" s="16">
        <v>-331.4</v>
      </c>
      <c r="P198" s="144">
        <v>-331.4</v>
      </c>
      <c r="Q198" s="16">
        <v>-339.3</v>
      </c>
      <c r="R198" s="16">
        <v>-350.7</v>
      </c>
      <c r="S198" s="16">
        <v>-348.9</v>
      </c>
      <c r="T198" s="16">
        <v>-354.9</v>
      </c>
      <c r="U198" s="206">
        <v>-354.9</v>
      </c>
      <c r="V198" s="16">
        <v>-372.1</v>
      </c>
      <c r="W198" s="16">
        <v>-377.3</v>
      </c>
      <c r="X198" s="16">
        <v>-382.7</v>
      </c>
      <c r="Y198" s="16">
        <v>-407.4</v>
      </c>
      <c r="Z198" s="206">
        <v>-407.4</v>
      </c>
      <c r="AA198" s="16">
        <v>-424.1</v>
      </c>
      <c r="AB198" s="16">
        <v>-442.9</v>
      </c>
      <c r="AC198" s="16">
        <v>-455.2</v>
      </c>
      <c r="AD198" s="16">
        <v>-455.2</v>
      </c>
      <c r="AE198" s="144">
        <v>-455.2</v>
      </c>
      <c r="AF198" s="132"/>
      <c r="AG198" s="132"/>
      <c r="AH198" s="132"/>
      <c r="AI198" s="132"/>
      <c r="AJ198" s="132"/>
    </row>
    <row r="199" spans="1:36" hidden="1" outlineLevel="1">
      <c r="A199" s="8" t="s">
        <v>86</v>
      </c>
      <c r="B199" s="16">
        <v>-284.7</v>
      </c>
      <c r="C199" s="16">
        <v>-290.39999999999998</v>
      </c>
      <c r="D199" s="16">
        <v>-306.10000000000002</v>
      </c>
      <c r="E199" s="16">
        <v>-313.39999999999998</v>
      </c>
      <c r="F199" s="206">
        <v>-313.39999999999998</v>
      </c>
      <c r="G199" s="16">
        <v>-327.60000000000002</v>
      </c>
      <c r="H199" s="16">
        <v>-344</v>
      </c>
      <c r="I199" s="16">
        <v>-357.5</v>
      </c>
      <c r="J199" s="16">
        <v>-376.2</v>
      </c>
      <c r="K199" s="206">
        <v>-376.2</v>
      </c>
      <c r="L199" s="16">
        <v>-381.7</v>
      </c>
      <c r="M199" s="16">
        <v>-395.3</v>
      </c>
      <c r="N199" s="16">
        <v>-404.3</v>
      </c>
      <c r="O199" s="16">
        <v>-433.4</v>
      </c>
      <c r="P199" s="144">
        <v>-433.4</v>
      </c>
      <c r="Q199" s="16">
        <v>-456.9</v>
      </c>
      <c r="R199" s="16">
        <v>-481.7</v>
      </c>
      <c r="S199" s="16">
        <v>-497.4</v>
      </c>
      <c r="T199" s="16">
        <v>-529</v>
      </c>
      <c r="U199" s="206">
        <v>-529</v>
      </c>
      <c r="V199" s="16">
        <v>-567.20000000000005</v>
      </c>
      <c r="W199" s="16">
        <v>-587.4</v>
      </c>
      <c r="X199" s="16">
        <v>-608.29999999999995</v>
      </c>
      <c r="Y199" s="16">
        <v>-649</v>
      </c>
      <c r="Z199" s="206">
        <v>-649</v>
      </c>
      <c r="AA199" s="16">
        <v>-681.7</v>
      </c>
      <c r="AB199" s="16">
        <v>-713.7</v>
      </c>
      <c r="AC199" s="16">
        <v>-731.8</v>
      </c>
      <c r="AD199" s="16">
        <v>-731.8</v>
      </c>
      <c r="AE199" s="144">
        <v>-731.8</v>
      </c>
      <c r="AF199" s="132"/>
      <c r="AG199" s="132"/>
      <c r="AH199" s="132"/>
      <c r="AI199" s="132"/>
      <c r="AJ199" s="132"/>
    </row>
    <row r="200" spans="1:36" hidden="1" outlineLevel="1">
      <c r="A200" s="8" t="s">
        <v>87</v>
      </c>
      <c r="B200" s="16">
        <v>-68.900000000000006</v>
      </c>
      <c r="C200" s="16">
        <v>-72.2</v>
      </c>
      <c r="D200" s="16">
        <v>-73.3</v>
      </c>
      <c r="E200" s="16">
        <v>-73.3</v>
      </c>
      <c r="F200" s="206">
        <v>-73.3</v>
      </c>
      <c r="G200" s="16"/>
      <c r="H200" s="16"/>
      <c r="I200" s="16"/>
      <c r="J200" s="16"/>
      <c r="K200" s="206"/>
      <c r="L200" s="8"/>
      <c r="M200" s="8"/>
      <c r="N200" s="8"/>
      <c r="O200" s="8"/>
      <c r="P200" s="131"/>
      <c r="Q200" s="8"/>
      <c r="R200" s="8"/>
      <c r="S200" s="8"/>
      <c r="T200" s="8"/>
      <c r="U200" s="199"/>
      <c r="V200" s="8"/>
      <c r="W200" s="8"/>
      <c r="X200" s="8"/>
      <c r="Y200" s="8"/>
      <c r="Z200" s="199"/>
      <c r="AA200" s="8"/>
      <c r="AB200" s="8"/>
      <c r="AC200" s="8"/>
      <c r="AD200" s="8"/>
      <c r="AE200" s="131"/>
      <c r="AF200" s="132"/>
      <c r="AG200" s="132"/>
      <c r="AH200" s="132"/>
      <c r="AI200" s="132"/>
      <c r="AJ200" s="132"/>
    </row>
    <row r="201" spans="1:36" hidden="1" outlineLevel="1">
      <c r="A201" s="8" t="s">
        <v>88</v>
      </c>
      <c r="B201" s="16">
        <v>152.30000000000001</v>
      </c>
      <c r="C201" s="16">
        <v>146</v>
      </c>
      <c r="D201" s="16">
        <v>160.80000000000001</v>
      </c>
      <c r="E201" s="16">
        <v>162.4</v>
      </c>
      <c r="F201" s="206">
        <v>162.4</v>
      </c>
      <c r="G201" s="16">
        <v>304.3</v>
      </c>
      <c r="H201" s="16">
        <v>305.7</v>
      </c>
      <c r="I201" s="16">
        <v>299.10000000000002</v>
      </c>
      <c r="J201" s="16">
        <v>304.2</v>
      </c>
      <c r="K201" s="206">
        <v>304.2</v>
      </c>
      <c r="L201" s="16">
        <v>259</v>
      </c>
      <c r="M201" s="16">
        <v>280.3</v>
      </c>
      <c r="N201" s="16">
        <v>405.4</v>
      </c>
      <c r="O201" s="16">
        <v>405.6</v>
      </c>
      <c r="P201" s="144">
        <v>405.6</v>
      </c>
      <c r="Q201" s="16">
        <v>379.6</v>
      </c>
      <c r="R201" s="16">
        <v>393</v>
      </c>
      <c r="S201" s="16">
        <v>404.3</v>
      </c>
      <c r="T201" s="16">
        <v>353.1</v>
      </c>
      <c r="U201" s="206">
        <v>353.1</v>
      </c>
      <c r="V201" s="16">
        <v>363.3</v>
      </c>
      <c r="W201" s="16">
        <v>273</v>
      </c>
      <c r="X201" s="16">
        <v>269.60000000000002</v>
      </c>
      <c r="Y201" s="16">
        <v>293.2</v>
      </c>
      <c r="Z201" s="206">
        <v>293.2</v>
      </c>
      <c r="AA201" s="16">
        <v>294.8</v>
      </c>
      <c r="AB201" s="16">
        <v>305.3</v>
      </c>
      <c r="AC201" s="16">
        <v>258.10000000000002</v>
      </c>
      <c r="AD201" s="16">
        <v>258.10000000000002</v>
      </c>
      <c r="AE201" s="144">
        <v>258.10000000000002</v>
      </c>
      <c r="AF201" s="132"/>
      <c r="AG201" s="132"/>
      <c r="AH201" s="132"/>
      <c r="AI201" s="132"/>
      <c r="AJ201" s="132"/>
    </row>
    <row r="202" spans="1:36" collapsed="1">
      <c r="A202" s="8"/>
      <c r="B202" s="16">
        <f>SUM(B170,B176,B183,B193,B201)</f>
        <v>12107.499999999998</v>
      </c>
      <c r="C202" s="16"/>
      <c r="D202" s="16"/>
      <c r="E202" s="16"/>
      <c r="F202" s="206"/>
      <c r="G202" s="16"/>
      <c r="H202" s="16"/>
      <c r="I202" s="16"/>
      <c r="J202" s="16"/>
      <c r="K202" s="206"/>
      <c r="L202" s="16"/>
      <c r="M202" s="16"/>
      <c r="N202" s="16"/>
      <c r="O202" s="16"/>
      <c r="P202" s="144"/>
      <c r="Q202" s="16"/>
      <c r="R202" s="16"/>
      <c r="S202" s="16"/>
      <c r="T202" s="16"/>
      <c r="U202" s="206"/>
      <c r="V202" s="16"/>
      <c r="W202" s="16"/>
      <c r="X202" s="16"/>
      <c r="Y202" s="16"/>
      <c r="Z202" s="206"/>
      <c r="AA202" s="16"/>
      <c r="AB202" s="16"/>
      <c r="AC202" s="16"/>
      <c r="AD202" s="16"/>
      <c r="AE202" s="144"/>
      <c r="AF202" s="132"/>
      <c r="AG202" s="132"/>
      <c r="AH202" s="132"/>
      <c r="AI202" s="132"/>
      <c r="AJ202" s="132"/>
    </row>
    <row r="203" spans="1:36" ht="14" thickBot="1">
      <c r="A203" s="298" t="s">
        <v>89</v>
      </c>
      <c r="B203" s="299">
        <v>3859.2</v>
      </c>
      <c r="C203" s="299">
        <v>3837.2</v>
      </c>
      <c r="D203" s="299">
        <v>3892.5</v>
      </c>
      <c r="E203" s="299">
        <v>3997.5</v>
      </c>
      <c r="F203" s="300">
        <v>3997.5</v>
      </c>
      <c r="G203" s="299">
        <v>4724.8</v>
      </c>
      <c r="H203" s="299">
        <v>4885.6000000000004</v>
      </c>
      <c r="I203" s="299">
        <v>4871.6000000000004</v>
      </c>
      <c r="J203" s="299">
        <v>5286.1</v>
      </c>
      <c r="K203" s="300">
        <v>5286.1</v>
      </c>
      <c r="L203" s="299">
        <v>5193</v>
      </c>
      <c r="M203" s="299">
        <v>6098.5</v>
      </c>
      <c r="N203" s="299">
        <v>6283</v>
      </c>
      <c r="O203" s="299">
        <v>6401.5</v>
      </c>
      <c r="P203" s="299">
        <v>6401.5</v>
      </c>
      <c r="Q203" s="299">
        <v>6312.4</v>
      </c>
      <c r="R203" s="299">
        <v>5841.7</v>
      </c>
      <c r="S203" s="299">
        <v>7528.2</v>
      </c>
      <c r="T203" s="299">
        <v>7439.7</v>
      </c>
      <c r="U203" s="300">
        <v>7439.7</v>
      </c>
      <c r="V203" s="299">
        <v>7540.6</v>
      </c>
      <c r="W203" s="299">
        <v>7400.2</v>
      </c>
      <c r="X203" s="299">
        <v>7532.4</v>
      </c>
      <c r="Y203" s="299">
        <v>7574.6</v>
      </c>
      <c r="Z203" s="300">
        <v>7574.6</v>
      </c>
      <c r="AA203" s="299">
        <v>7501.7</v>
      </c>
      <c r="AB203" s="299">
        <v>7329.6</v>
      </c>
      <c r="AC203" s="299">
        <v>7864.3</v>
      </c>
      <c r="AD203" s="299">
        <v>7864.3</v>
      </c>
      <c r="AE203" s="299">
        <v>7864.3</v>
      </c>
      <c r="AF203" s="301"/>
      <c r="AG203" s="301"/>
      <c r="AH203" s="301"/>
      <c r="AI203" s="302"/>
      <c r="AJ203" s="302"/>
    </row>
    <row r="204" spans="1:36">
      <c r="A204" s="11" t="s">
        <v>90</v>
      </c>
      <c r="B204" s="295">
        <v>1538.9</v>
      </c>
      <c r="C204" s="295">
        <v>677.6</v>
      </c>
      <c r="D204" s="295">
        <v>744.2</v>
      </c>
      <c r="E204" s="295">
        <v>826.8</v>
      </c>
      <c r="F204" s="296">
        <v>826.8</v>
      </c>
      <c r="G204" s="295">
        <v>1523</v>
      </c>
      <c r="H204" s="295">
        <v>1497.9</v>
      </c>
      <c r="I204" s="295">
        <v>1491.8</v>
      </c>
      <c r="J204" s="295">
        <v>1359.1</v>
      </c>
      <c r="K204" s="296">
        <v>1359.1</v>
      </c>
      <c r="L204" s="295">
        <v>1143.8</v>
      </c>
      <c r="M204" s="295">
        <v>1656.4</v>
      </c>
      <c r="N204" s="295">
        <v>2391</v>
      </c>
      <c r="O204" s="295">
        <v>2483.1</v>
      </c>
      <c r="P204" s="297">
        <v>2483.1</v>
      </c>
      <c r="Q204" s="295">
        <v>2341.6999999999998</v>
      </c>
      <c r="R204" s="295">
        <v>1875.2</v>
      </c>
      <c r="S204" s="295">
        <v>1886.9</v>
      </c>
      <c r="T204" s="295">
        <v>2291.3000000000002</v>
      </c>
      <c r="U204" s="296">
        <v>2291.3000000000002</v>
      </c>
      <c r="V204" s="295">
        <v>2343.4</v>
      </c>
      <c r="W204" s="295">
        <v>2633.2</v>
      </c>
      <c r="X204" s="295">
        <v>2018.7</v>
      </c>
      <c r="Y204" s="295">
        <v>2015.2</v>
      </c>
      <c r="Z204" s="296">
        <v>2015.2</v>
      </c>
      <c r="AA204" s="295">
        <v>1792.1</v>
      </c>
      <c r="AB204" s="295">
        <v>1092.2</v>
      </c>
      <c r="AC204" s="295">
        <v>1581.8</v>
      </c>
      <c r="AD204" s="295">
        <v>1581.8</v>
      </c>
      <c r="AE204" s="297">
        <v>1581.8</v>
      </c>
      <c r="AF204" s="134"/>
      <c r="AG204" s="134"/>
      <c r="AH204" s="134"/>
      <c r="AI204" s="134"/>
      <c r="AJ204" s="134"/>
    </row>
    <row r="205" spans="1:36">
      <c r="A205" s="8" t="s">
        <v>91</v>
      </c>
      <c r="B205" s="16">
        <v>349.7</v>
      </c>
      <c r="C205" s="16">
        <v>387.4</v>
      </c>
      <c r="D205" s="16">
        <v>415.9</v>
      </c>
      <c r="E205" s="16">
        <v>519.9</v>
      </c>
      <c r="F205" s="206">
        <v>519.9</v>
      </c>
      <c r="G205" s="16">
        <v>452.7</v>
      </c>
      <c r="H205" s="16">
        <v>468.9</v>
      </c>
      <c r="I205" s="16">
        <v>434.4</v>
      </c>
      <c r="J205" s="16">
        <v>467.9</v>
      </c>
      <c r="K205" s="206">
        <v>467.9</v>
      </c>
      <c r="L205" s="16">
        <v>438.7</v>
      </c>
      <c r="M205" s="16">
        <v>484.3</v>
      </c>
      <c r="N205" s="16">
        <v>553</v>
      </c>
      <c r="O205" s="16">
        <v>661.2</v>
      </c>
      <c r="P205" s="144">
        <v>661.2</v>
      </c>
      <c r="Q205" s="16">
        <v>508.3</v>
      </c>
      <c r="R205" s="16">
        <v>572.4</v>
      </c>
      <c r="S205" s="16">
        <v>628.5</v>
      </c>
      <c r="T205" s="16">
        <v>707</v>
      </c>
      <c r="U205" s="206">
        <v>707</v>
      </c>
      <c r="V205" s="16">
        <v>568.9</v>
      </c>
      <c r="W205" s="16">
        <v>573.70000000000005</v>
      </c>
      <c r="X205" s="16">
        <v>553.9</v>
      </c>
      <c r="Y205" s="16">
        <v>618.5</v>
      </c>
      <c r="Z205" s="206">
        <v>618.5</v>
      </c>
      <c r="AA205" s="16">
        <v>545.6</v>
      </c>
      <c r="AB205" s="16">
        <v>548.20000000000005</v>
      </c>
      <c r="AC205" s="16">
        <v>631.5</v>
      </c>
      <c r="AD205" s="16">
        <v>631.5</v>
      </c>
      <c r="AE205" s="144">
        <v>631.5</v>
      </c>
      <c r="AF205" s="132"/>
      <c r="AG205" s="132"/>
      <c r="AH205" s="132"/>
      <c r="AI205" s="132"/>
      <c r="AJ205" s="132"/>
    </row>
    <row r="206" spans="1:36">
      <c r="A206" s="8" t="s">
        <v>410</v>
      </c>
      <c r="B206" s="16">
        <v>106.7</v>
      </c>
      <c r="C206" s="16">
        <v>121.4</v>
      </c>
      <c r="D206" s="16">
        <v>139.6</v>
      </c>
      <c r="E206" s="16">
        <v>175.7</v>
      </c>
      <c r="F206" s="206">
        <v>175.7</v>
      </c>
      <c r="G206" s="16">
        <v>170.7</v>
      </c>
      <c r="H206" s="16">
        <v>156.9</v>
      </c>
      <c r="I206" s="16">
        <v>135.4</v>
      </c>
      <c r="J206" s="16">
        <v>148.30000000000001</v>
      </c>
      <c r="K206" s="206">
        <v>148.30000000000001</v>
      </c>
      <c r="L206" s="16">
        <v>170.9</v>
      </c>
      <c r="M206" s="16">
        <v>149.4</v>
      </c>
      <c r="N206" s="16">
        <v>159.5</v>
      </c>
      <c r="O206" s="16">
        <v>159.1</v>
      </c>
      <c r="P206" s="144">
        <v>159.1</v>
      </c>
      <c r="Q206" s="16">
        <v>173</v>
      </c>
      <c r="R206" s="16">
        <v>171.3</v>
      </c>
      <c r="S206" s="16">
        <v>192.5</v>
      </c>
      <c r="T206" s="16">
        <v>211.6</v>
      </c>
      <c r="U206" s="206">
        <v>211.6</v>
      </c>
      <c r="V206" s="16">
        <v>187.1</v>
      </c>
      <c r="W206" s="16">
        <v>190.4</v>
      </c>
      <c r="X206" s="16">
        <v>172.9</v>
      </c>
      <c r="Y206" s="16">
        <v>250.8</v>
      </c>
      <c r="Z206" s="206">
        <v>250.8</v>
      </c>
      <c r="AA206" s="16">
        <v>146.4</v>
      </c>
      <c r="AB206" s="16">
        <v>148.30000000000001</v>
      </c>
      <c r="AC206" s="16">
        <v>190.7</v>
      </c>
      <c r="AD206" s="16">
        <v>190.7</v>
      </c>
      <c r="AE206" s="144">
        <v>190.7</v>
      </c>
      <c r="AF206" s="132"/>
      <c r="AG206" s="132"/>
      <c r="AH206" s="132"/>
      <c r="AI206" s="132"/>
      <c r="AJ206" s="132"/>
    </row>
    <row r="207" spans="1:36">
      <c r="A207" s="8" t="s">
        <v>92</v>
      </c>
      <c r="B207" s="16">
        <v>243</v>
      </c>
      <c r="C207" s="16">
        <v>266</v>
      </c>
      <c r="D207" s="16">
        <v>276.3</v>
      </c>
      <c r="E207" s="16">
        <v>344.2</v>
      </c>
      <c r="F207" s="206">
        <v>344.2</v>
      </c>
      <c r="G207" s="16">
        <v>282</v>
      </c>
      <c r="H207" s="16">
        <v>312</v>
      </c>
      <c r="I207" s="16">
        <v>299</v>
      </c>
      <c r="J207" s="16">
        <v>319.60000000000002</v>
      </c>
      <c r="K207" s="206">
        <v>319.60000000000002</v>
      </c>
      <c r="L207" s="16">
        <v>267.8</v>
      </c>
      <c r="M207" s="16">
        <v>334.9</v>
      </c>
      <c r="N207" s="16">
        <v>393.5</v>
      </c>
      <c r="O207" s="16">
        <v>502.1</v>
      </c>
      <c r="P207" s="144">
        <v>502.1</v>
      </c>
      <c r="Q207" s="16">
        <v>335.3</v>
      </c>
      <c r="R207" s="16">
        <v>401.1</v>
      </c>
      <c r="S207" s="16">
        <v>436</v>
      </c>
      <c r="T207" s="16">
        <v>495.4</v>
      </c>
      <c r="U207" s="206">
        <v>495.4</v>
      </c>
      <c r="V207" s="16">
        <v>381.8</v>
      </c>
      <c r="W207" s="16">
        <v>383.3</v>
      </c>
      <c r="X207" s="16">
        <v>381</v>
      </c>
      <c r="Y207" s="16">
        <v>367.7</v>
      </c>
      <c r="Z207" s="206">
        <v>367.7</v>
      </c>
      <c r="AA207" s="16">
        <v>399.2</v>
      </c>
      <c r="AB207" s="16">
        <v>399.9</v>
      </c>
      <c r="AC207" s="16">
        <v>440.8</v>
      </c>
      <c r="AD207" s="16">
        <v>440.8</v>
      </c>
      <c r="AE207" s="144">
        <v>440.8</v>
      </c>
      <c r="AF207" s="132"/>
      <c r="AG207" s="132"/>
      <c r="AH207" s="132"/>
      <c r="AI207" s="132"/>
      <c r="AJ207" s="132"/>
    </row>
    <row r="208" spans="1:36">
      <c r="A208" s="8" t="s">
        <v>93</v>
      </c>
      <c r="B208" s="16">
        <v>888.5</v>
      </c>
      <c r="C208" s="16">
        <v>4</v>
      </c>
      <c r="D208" s="16">
        <v>3.1</v>
      </c>
      <c r="E208" s="16">
        <v>4.9000000000000004</v>
      </c>
      <c r="F208" s="206">
        <v>4.9000000000000004</v>
      </c>
      <c r="G208" s="16">
        <v>69.7</v>
      </c>
      <c r="H208" s="16">
        <v>32.299999999999997</v>
      </c>
      <c r="I208" s="16">
        <v>372</v>
      </c>
      <c r="J208" s="16">
        <v>3.1</v>
      </c>
      <c r="K208" s="206">
        <v>3.1</v>
      </c>
      <c r="L208" s="16">
        <v>3.1</v>
      </c>
      <c r="M208" s="16">
        <v>503.7</v>
      </c>
      <c r="N208" s="16">
        <v>1102.0999999999999</v>
      </c>
      <c r="O208" s="16">
        <v>1101.0999999999999</v>
      </c>
      <c r="P208" s="144">
        <v>1101.0999999999999</v>
      </c>
      <c r="Q208" s="16">
        <v>1100.5999999999999</v>
      </c>
      <c r="R208" s="16">
        <v>600.70000000000005</v>
      </c>
      <c r="S208" s="16">
        <v>500.6</v>
      </c>
      <c r="T208" s="16">
        <v>824.8</v>
      </c>
      <c r="U208" s="206">
        <v>824.8</v>
      </c>
      <c r="V208" s="16">
        <v>1342.1</v>
      </c>
      <c r="W208" s="16">
        <v>1611.7</v>
      </c>
      <c r="X208" s="16">
        <v>1062.9000000000001</v>
      </c>
      <c r="Y208" s="16">
        <v>967.2</v>
      </c>
      <c r="Z208" s="206">
        <v>967.2</v>
      </c>
      <c r="AA208" s="16">
        <v>815.1</v>
      </c>
      <c r="AB208" s="16">
        <v>169.1</v>
      </c>
      <c r="AC208" s="16">
        <v>501</v>
      </c>
      <c r="AD208" s="16">
        <v>501</v>
      </c>
      <c r="AE208" s="144">
        <v>501</v>
      </c>
      <c r="AF208" s="132"/>
      <c r="AG208" s="132"/>
      <c r="AH208" s="132"/>
      <c r="AI208" s="132"/>
      <c r="AJ208" s="132"/>
    </row>
    <row r="209" spans="1:36">
      <c r="A209" s="8" t="s">
        <v>94</v>
      </c>
      <c r="B209" s="16">
        <v>110.7</v>
      </c>
      <c r="C209" s="16">
        <v>101.5</v>
      </c>
      <c r="D209" s="16">
        <v>104.9</v>
      </c>
      <c r="E209" s="16">
        <v>98</v>
      </c>
      <c r="F209" s="206">
        <v>98</v>
      </c>
      <c r="G209" s="16">
        <v>107.8</v>
      </c>
      <c r="H209" s="16">
        <v>97.1</v>
      </c>
      <c r="I209" s="16">
        <v>97.9</v>
      </c>
      <c r="J209" s="16">
        <v>104</v>
      </c>
      <c r="K209" s="206">
        <v>104</v>
      </c>
      <c r="L209" s="16">
        <v>111.1</v>
      </c>
      <c r="M209" s="16">
        <v>98.6</v>
      </c>
      <c r="N209" s="16">
        <v>103.5</v>
      </c>
      <c r="O209" s="16">
        <v>108.3</v>
      </c>
      <c r="P209" s="144">
        <v>108.3</v>
      </c>
      <c r="Q209" s="16">
        <v>117.1</v>
      </c>
      <c r="R209" s="16">
        <v>110.2</v>
      </c>
      <c r="S209" s="16">
        <v>108.1</v>
      </c>
      <c r="T209" s="16">
        <v>121.3</v>
      </c>
      <c r="U209" s="206">
        <v>121.3</v>
      </c>
      <c r="V209" s="16">
        <v>127.7</v>
      </c>
      <c r="W209" s="16">
        <v>109.4</v>
      </c>
      <c r="X209" s="16">
        <v>107.2</v>
      </c>
      <c r="Y209" s="16">
        <v>132.9</v>
      </c>
      <c r="Z209" s="206">
        <v>132.9</v>
      </c>
      <c r="AA209" s="16">
        <v>134.9</v>
      </c>
      <c r="AB209" s="16">
        <v>109.7</v>
      </c>
      <c r="AC209" s="16">
        <v>115.2</v>
      </c>
      <c r="AD209" s="16">
        <v>115.2</v>
      </c>
      <c r="AE209" s="144">
        <v>115.2</v>
      </c>
      <c r="AF209" s="132"/>
      <c r="AG209" s="132"/>
      <c r="AH209" s="132"/>
      <c r="AI209" s="132"/>
      <c r="AJ209" s="132"/>
    </row>
    <row r="210" spans="1:36">
      <c r="A210" s="8" t="s">
        <v>95</v>
      </c>
      <c r="B210" s="16">
        <v>190</v>
      </c>
      <c r="C210" s="16">
        <v>184.7</v>
      </c>
      <c r="D210" s="16">
        <v>220.3</v>
      </c>
      <c r="E210" s="16">
        <v>204</v>
      </c>
      <c r="F210" s="206">
        <v>204</v>
      </c>
      <c r="G210" s="16">
        <v>892.8</v>
      </c>
      <c r="H210" s="16">
        <v>899.6</v>
      </c>
      <c r="I210" s="16">
        <v>587.5</v>
      </c>
      <c r="J210" s="16">
        <v>784.1</v>
      </c>
      <c r="K210" s="206">
        <v>784.1</v>
      </c>
      <c r="L210" s="16">
        <v>590.9</v>
      </c>
      <c r="M210" s="16">
        <v>569.79999999999995</v>
      </c>
      <c r="N210" s="16">
        <v>632.4</v>
      </c>
      <c r="O210" s="16">
        <v>612.5</v>
      </c>
      <c r="P210" s="144">
        <v>612.5</v>
      </c>
      <c r="Q210" s="16">
        <v>615.70000000000005</v>
      </c>
      <c r="R210" s="16">
        <v>591.9</v>
      </c>
      <c r="S210" s="16">
        <v>649.70000000000005</v>
      </c>
      <c r="T210" s="16">
        <v>638.20000000000005</v>
      </c>
      <c r="U210" s="206">
        <v>638.20000000000005</v>
      </c>
      <c r="V210" s="16">
        <v>304.7</v>
      </c>
      <c r="W210" s="16">
        <v>338.4</v>
      </c>
      <c r="X210" s="16">
        <v>294.7</v>
      </c>
      <c r="Y210" s="16">
        <v>296.60000000000002</v>
      </c>
      <c r="Z210" s="206">
        <v>296.60000000000002</v>
      </c>
      <c r="AA210" s="16">
        <v>296.5</v>
      </c>
      <c r="AB210" s="16">
        <v>265.2</v>
      </c>
      <c r="AC210" s="16">
        <v>334.1</v>
      </c>
      <c r="AD210" s="16">
        <v>334.1</v>
      </c>
      <c r="AE210" s="144">
        <v>334.1</v>
      </c>
      <c r="AF210" s="132"/>
      <c r="AG210" s="132"/>
      <c r="AH210" s="132"/>
      <c r="AI210" s="132"/>
      <c r="AJ210" s="132"/>
    </row>
    <row r="211" spans="1:36">
      <c r="A211" s="8"/>
      <c r="B211" s="16"/>
      <c r="C211" s="16"/>
      <c r="D211" s="16"/>
      <c r="E211" s="16"/>
      <c r="F211" s="206"/>
      <c r="G211" s="16"/>
      <c r="H211" s="16"/>
      <c r="I211" s="16"/>
      <c r="J211" s="16"/>
      <c r="K211" s="206"/>
      <c r="L211" s="16"/>
      <c r="M211" s="16"/>
      <c r="N211" s="16"/>
      <c r="O211" s="16"/>
      <c r="P211" s="144"/>
      <c r="Q211" s="16"/>
      <c r="R211" s="16"/>
      <c r="S211" s="16"/>
      <c r="T211" s="16"/>
      <c r="U211" s="206"/>
      <c r="V211" s="16"/>
      <c r="W211" s="16"/>
      <c r="X211" s="16"/>
      <c r="Y211" s="16"/>
      <c r="Z211" s="206"/>
      <c r="AA211" s="16"/>
      <c r="AB211" s="16"/>
      <c r="AC211" s="16"/>
      <c r="AD211" s="16"/>
      <c r="AE211" s="144"/>
      <c r="AF211" s="132"/>
      <c r="AG211" s="132"/>
      <c r="AH211" s="132"/>
      <c r="AI211" s="132"/>
      <c r="AJ211" s="132"/>
    </row>
    <row r="212" spans="1:36">
      <c r="A212" s="11" t="s">
        <v>96</v>
      </c>
      <c r="B212" s="295">
        <v>2320.3000000000002</v>
      </c>
      <c r="C212" s="295">
        <v>3159.6</v>
      </c>
      <c r="D212" s="295">
        <v>3148.3</v>
      </c>
      <c r="E212" s="295">
        <v>3170.7</v>
      </c>
      <c r="F212" s="296">
        <v>3170.7</v>
      </c>
      <c r="G212" s="295">
        <v>3201.8</v>
      </c>
      <c r="H212" s="295">
        <v>3387.7</v>
      </c>
      <c r="I212" s="295">
        <v>3379.8</v>
      </c>
      <c r="J212" s="295">
        <v>3927</v>
      </c>
      <c r="K212" s="296">
        <v>3927</v>
      </c>
      <c r="L212" s="295">
        <v>4049.2</v>
      </c>
      <c r="M212" s="295">
        <v>4442.1000000000004</v>
      </c>
      <c r="N212" s="295">
        <v>3892</v>
      </c>
      <c r="O212" s="295">
        <v>3918.4</v>
      </c>
      <c r="P212" s="297">
        <v>3918.4</v>
      </c>
      <c r="Q212" s="295">
        <v>3970.7</v>
      </c>
      <c r="R212" s="295">
        <v>3966.5</v>
      </c>
      <c r="S212" s="295">
        <v>5641.3</v>
      </c>
      <c r="T212" s="295">
        <v>5148.3999999999996</v>
      </c>
      <c r="U212" s="296">
        <v>5148.3999999999996</v>
      </c>
      <c r="V212" s="295">
        <v>5197.2</v>
      </c>
      <c r="W212" s="295">
        <v>4767</v>
      </c>
      <c r="X212" s="295">
        <v>5513.7</v>
      </c>
      <c r="Y212" s="295">
        <v>5559.4</v>
      </c>
      <c r="Z212" s="296">
        <v>5559.4</v>
      </c>
      <c r="AA212" s="295">
        <v>5709.6</v>
      </c>
      <c r="AB212" s="295">
        <v>6237.4</v>
      </c>
      <c r="AC212" s="295">
        <v>6282.5</v>
      </c>
      <c r="AD212" s="295">
        <v>6282.5</v>
      </c>
      <c r="AE212" s="297">
        <v>6282.5</v>
      </c>
      <c r="AF212" s="134"/>
      <c r="AG212" s="134"/>
      <c r="AH212" s="134"/>
      <c r="AI212" s="134"/>
      <c r="AJ212" s="134"/>
    </row>
    <row r="213" spans="1:36">
      <c r="A213" s="8" t="s">
        <v>97</v>
      </c>
      <c r="B213" s="16">
        <v>1739.6</v>
      </c>
      <c r="C213" s="16">
        <v>2628.4</v>
      </c>
      <c r="D213" s="16">
        <v>2629.4</v>
      </c>
      <c r="E213" s="16">
        <v>2630.6</v>
      </c>
      <c r="F213" s="206">
        <v>2630.6</v>
      </c>
      <c r="G213" s="16">
        <v>2656.9</v>
      </c>
      <c r="H213" s="16">
        <v>2833.3</v>
      </c>
      <c r="I213" s="16">
        <v>2834.7</v>
      </c>
      <c r="J213" s="16">
        <v>3379.5</v>
      </c>
      <c r="K213" s="206">
        <v>3379.5</v>
      </c>
      <c r="L213" s="16">
        <v>3505.1</v>
      </c>
      <c r="M213" s="16">
        <v>3872.1</v>
      </c>
      <c r="N213" s="16">
        <v>3275.3</v>
      </c>
      <c r="O213" s="16">
        <v>3277.3</v>
      </c>
      <c r="P213" s="144">
        <v>3277.3</v>
      </c>
      <c r="Q213" s="16">
        <v>3279.1</v>
      </c>
      <c r="R213" s="16">
        <v>3280.9</v>
      </c>
      <c r="S213" s="16">
        <v>4969.3999999999996</v>
      </c>
      <c r="T213" s="16">
        <v>4470.1000000000004</v>
      </c>
      <c r="U213" s="206">
        <v>4470.1000000000004</v>
      </c>
      <c r="V213" s="16">
        <v>4471.8999999999996</v>
      </c>
      <c r="W213" s="16">
        <v>4073.5</v>
      </c>
      <c r="X213" s="16">
        <v>4819.2</v>
      </c>
      <c r="Y213" s="16">
        <v>4820.1000000000004</v>
      </c>
      <c r="Z213" s="206">
        <v>4820.1000000000004</v>
      </c>
      <c r="AA213" s="16">
        <v>4987.8999999999996</v>
      </c>
      <c r="AB213" s="16">
        <v>5503</v>
      </c>
      <c r="AC213" s="16">
        <v>5500.4</v>
      </c>
      <c r="AD213" s="16">
        <v>5500.4</v>
      </c>
      <c r="AE213" s="144">
        <v>5500.4</v>
      </c>
      <c r="AF213" s="132"/>
      <c r="AG213" s="132"/>
      <c r="AH213" s="132"/>
      <c r="AI213" s="132"/>
      <c r="AJ213" s="132"/>
    </row>
    <row r="214" spans="1:36">
      <c r="A214" s="8" t="s">
        <v>98</v>
      </c>
      <c r="B214" s="16">
        <v>172.4</v>
      </c>
      <c r="C214" s="16">
        <v>153.6</v>
      </c>
      <c r="D214" s="16">
        <v>135.69999999999999</v>
      </c>
      <c r="E214" s="16">
        <v>139.30000000000001</v>
      </c>
      <c r="F214" s="206">
        <v>139.30000000000001</v>
      </c>
      <c r="G214" s="16">
        <v>136.80000000000001</v>
      </c>
      <c r="H214" s="16">
        <v>134.4</v>
      </c>
      <c r="I214" s="16">
        <v>130.6</v>
      </c>
      <c r="J214" s="16">
        <v>118.9</v>
      </c>
      <c r="K214" s="206">
        <v>118.9</v>
      </c>
      <c r="L214" s="16">
        <v>114.3</v>
      </c>
      <c r="M214" s="16">
        <v>110.6</v>
      </c>
      <c r="N214" s="16">
        <v>106.1</v>
      </c>
      <c r="O214" s="16">
        <v>130.69999999999999</v>
      </c>
      <c r="P214" s="144">
        <v>130.69999999999999</v>
      </c>
      <c r="Q214" s="16">
        <v>126.6</v>
      </c>
      <c r="R214" s="16">
        <v>122.4</v>
      </c>
      <c r="S214" s="16">
        <v>114.3</v>
      </c>
      <c r="T214" s="16">
        <v>130.1</v>
      </c>
      <c r="U214" s="206">
        <v>130.1</v>
      </c>
      <c r="V214" s="16">
        <v>124.7</v>
      </c>
      <c r="W214" s="16">
        <v>121.3</v>
      </c>
      <c r="X214" s="16">
        <v>104</v>
      </c>
      <c r="Y214" s="16">
        <v>100.4</v>
      </c>
      <c r="Z214" s="206">
        <v>100.4</v>
      </c>
      <c r="AA214" s="16">
        <v>98</v>
      </c>
      <c r="AB214" s="16">
        <v>97.4</v>
      </c>
      <c r="AC214" s="16">
        <v>97.7</v>
      </c>
      <c r="AD214" s="16">
        <v>97.7</v>
      </c>
      <c r="AE214" s="144">
        <v>97.7</v>
      </c>
      <c r="AF214" s="132"/>
      <c r="AG214" s="132"/>
      <c r="AH214" s="132"/>
      <c r="AI214" s="132"/>
      <c r="AJ214" s="132"/>
    </row>
    <row r="215" spans="1:36">
      <c r="A215" s="8" t="s">
        <v>99</v>
      </c>
      <c r="B215" s="16">
        <v>304.89999999999998</v>
      </c>
      <c r="C215" s="16">
        <v>293.2</v>
      </c>
      <c r="D215" s="16">
        <v>298.60000000000002</v>
      </c>
      <c r="E215" s="16">
        <v>316.2</v>
      </c>
      <c r="F215" s="206">
        <v>316.2</v>
      </c>
      <c r="G215" s="16">
        <v>229.3</v>
      </c>
      <c r="H215" s="16">
        <v>249.9</v>
      </c>
      <c r="I215" s="16">
        <v>250.3</v>
      </c>
      <c r="J215" s="16">
        <v>248</v>
      </c>
      <c r="K215" s="206">
        <v>248</v>
      </c>
      <c r="L215" s="16">
        <v>263.39999999999998</v>
      </c>
      <c r="M215" s="16">
        <v>287.89999999999998</v>
      </c>
      <c r="N215" s="16">
        <v>339.9</v>
      </c>
      <c r="O215" s="16">
        <v>332.3</v>
      </c>
      <c r="P215" s="144">
        <v>332.3</v>
      </c>
      <c r="Q215" s="16">
        <v>380.7</v>
      </c>
      <c r="R215" s="16">
        <v>378.3</v>
      </c>
      <c r="S215" s="16">
        <v>372.6</v>
      </c>
      <c r="T215" s="16">
        <v>358.2</v>
      </c>
      <c r="U215" s="206">
        <v>358.2</v>
      </c>
      <c r="V215" s="16">
        <v>411.8</v>
      </c>
      <c r="W215" s="16">
        <v>395.4</v>
      </c>
      <c r="X215" s="16">
        <v>419.7</v>
      </c>
      <c r="Y215" s="16">
        <v>460.3</v>
      </c>
      <c r="Z215" s="206">
        <v>460.3</v>
      </c>
      <c r="AA215" s="16">
        <v>451.6</v>
      </c>
      <c r="AB215" s="16">
        <v>460.5</v>
      </c>
      <c r="AC215" s="16">
        <v>468.8</v>
      </c>
      <c r="AD215" s="16">
        <v>468.8</v>
      </c>
      <c r="AE215" s="144">
        <v>468.8</v>
      </c>
      <c r="AF215" s="132"/>
      <c r="AG215" s="132"/>
      <c r="AH215" s="132"/>
      <c r="AI215" s="132"/>
      <c r="AJ215" s="132"/>
    </row>
    <row r="216" spans="1:36">
      <c r="A216" s="8" t="s">
        <v>100</v>
      </c>
      <c r="B216" s="16">
        <v>103.4</v>
      </c>
      <c r="C216" s="16">
        <v>84.4</v>
      </c>
      <c r="D216" s="16">
        <v>84.6</v>
      </c>
      <c r="E216" s="16">
        <v>84.6</v>
      </c>
      <c r="F216" s="206">
        <v>84.6</v>
      </c>
      <c r="G216" s="16">
        <v>178.8</v>
      </c>
      <c r="H216" s="16">
        <v>170.1</v>
      </c>
      <c r="I216" s="16">
        <v>164.2</v>
      </c>
      <c r="J216" s="16">
        <v>180.6</v>
      </c>
      <c r="K216" s="206">
        <v>180.6</v>
      </c>
      <c r="L216" s="16">
        <v>166.4</v>
      </c>
      <c r="M216" s="16">
        <v>171.5</v>
      </c>
      <c r="N216" s="16">
        <v>170.7</v>
      </c>
      <c r="O216" s="16">
        <v>178.1</v>
      </c>
      <c r="P216" s="144">
        <v>178.1</v>
      </c>
      <c r="Q216" s="16">
        <v>184.3</v>
      </c>
      <c r="R216" s="16">
        <v>184.9</v>
      </c>
      <c r="S216" s="16">
        <v>185</v>
      </c>
      <c r="T216" s="16">
        <v>190</v>
      </c>
      <c r="U216" s="206">
        <v>190</v>
      </c>
      <c r="V216" s="16">
        <v>188.8</v>
      </c>
      <c r="W216" s="16">
        <v>176.8</v>
      </c>
      <c r="X216" s="16">
        <v>170.8</v>
      </c>
      <c r="Y216" s="16">
        <v>178.6</v>
      </c>
      <c r="Z216" s="206">
        <v>178.6</v>
      </c>
      <c r="AA216" s="16">
        <v>172.1</v>
      </c>
      <c r="AB216" s="16">
        <v>176.5</v>
      </c>
      <c r="AC216" s="16">
        <v>215.6</v>
      </c>
      <c r="AD216" s="16">
        <v>215.6</v>
      </c>
      <c r="AE216" s="144">
        <v>215.6</v>
      </c>
      <c r="AF216" s="132"/>
      <c r="AG216" s="132"/>
      <c r="AH216" s="132"/>
      <c r="AI216" s="132"/>
      <c r="AJ216" s="132"/>
    </row>
    <row r="217" spans="1:36">
      <c r="A217" s="8"/>
      <c r="B217" s="16"/>
      <c r="C217" s="16"/>
      <c r="D217" s="16"/>
      <c r="E217" s="16"/>
      <c r="F217" s="206"/>
      <c r="G217" s="16"/>
      <c r="H217" s="16"/>
      <c r="I217" s="16"/>
      <c r="J217" s="16"/>
      <c r="K217" s="206"/>
      <c r="L217" s="16"/>
      <c r="M217" s="16"/>
      <c r="N217" s="16"/>
      <c r="O217" s="16"/>
      <c r="P217" s="144"/>
      <c r="Q217" s="16"/>
      <c r="R217" s="16"/>
      <c r="S217" s="16"/>
      <c r="T217" s="16"/>
      <c r="U217" s="206"/>
      <c r="V217" s="16"/>
      <c r="W217" s="16"/>
      <c r="X217" s="16"/>
      <c r="Y217" s="16"/>
      <c r="Z217" s="206"/>
      <c r="AA217" s="16"/>
      <c r="AB217" s="16"/>
      <c r="AC217" s="16"/>
      <c r="AD217" s="16"/>
      <c r="AE217" s="144"/>
      <c r="AF217" s="132"/>
      <c r="AG217" s="132"/>
      <c r="AH217" s="132"/>
      <c r="AI217" s="132"/>
      <c r="AJ217" s="132"/>
    </row>
    <row r="218" spans="1:36" ht="14" thickBot="1">
      <c r="A218" s="298" t="s">
        <v>101</v>
      </c>
      <c r="B218" s="299">
        <v>3336.9</v>
      </c>
      <c r="C218" s="299">
        <v>3279.7</v>
      </c>
      <c r="D218" s="299">
        <v>3241.5</v>
      </c>
      <c r="E218" s="299">
        <v>3155.7</v>
      </c>
      <c r="F218" s="300">
        <v>3155.7</v>
      </c>
      <c r="G218" s="299">
        <v>2610.9</v>
      </c>
      <c r="H218" s="299">
        <v>2587.9</v>
      </c>
      <c r="I218" s="299">
        <v>2559.1</v>
      </c>
      <c r="J218" s="299">
        <v>2622.9</v>
      </c>
      <c r="K218" s="300">
        <v>2622.9</v>
      </c>
      <c r="L218" s="299">
        <v>2429.8000000000002</v>
      </c>
      <c r="M218" s="299">
        <v>2734.3</v>
      </c>
      <c r="N218" s="299">
        <v>2966.8</v>
      </c>
      <c r="O218" s="299">
        <v>3210.3</v>
      </c>
      <c r="P218" s="299">
        <v>3210.3</v>
      </c>
      <c r="Q218" s="299">
        <v>3357</v>
      </c>
      <c r="R218" s="299">
        <v>3498.6</v>
      </c>
      <c r="S218" s="299">
        <v>3555.1</v>
      </c>
      <c r="T218" s="299">
        <v>3601.2</v>
      </c>
      <c r="U218" s="300">
        <v>3601.2</v>
      </c>
      <c r="V218" s="299">
        <v>3851.1</v>
      </c>
      <c r="W218" s="299">
        <v>3821</v>
      </c>
      <c r="X218" s="299">
        <v>3775.6</v>
      </c>
      <c r="Y218" s="299">
        <v>3973.3</v>
      </c>
      <c r="Z218" s="300">
        <v>3973.3</v>
      </c>
      <c r="AA218" s="299">
        <v>4082.2</v>
      </c>
      <c r="AB218" s="299">
        <v>4208.3</v>
      </c>
      <c r="AC218" s="299">
        <v>4484.6000000000004</v>
      </c>
      <c r="AD218" s="299">
        <v>4484.6000000000004</v>
      </c>
      <c r="AE218" s="299">
        <v>4484.6000000000004</v>
      </c>
      <c r="AF218" s="301"/>
      <c r="AG218" s="301"/>
      <c r="AH218" s="301"/>
      <c r="AI218" s="301"/>
      <c r="AJ218" s="301"/>
    </row>
    <row r="219" spans="1:36">
      <c r="A219" s="11" t="s">
        <v>102</v>
      </c>
      <c r="B219" s="295">
        <v>3274.7</v>
      </c>
      <c r="C219" s="295">
        <v>3222.6</v>
      </c>
      <c r="D219" s="295">
        <v>3184.5</v>
      </c>
      <c r="E219" s="295">
        <v>3107.8</v>
      </c>
      <c r="F219" s="296">
        <v>3107.8</v>
      </c>
      <c r="G219" s="295">
        <v>2561.6999999999998</v>
      </c>
      <c r="H219" s="295">
        <v>2543.4</v>
      </c>
      <c r="I219" s="295">
        <v>2515.8000000000002</v>
      </c>
      <c r="J219" s="295">
        <v>2578.6</v>
      </c>
      <c r="K219" s="296">
        <v>2578.6</v>
      </c>
      <c r="L219" s="295">
        <v>2386.5</v>
      </c>
      <c r="M219" s="295">
        <v>2694.1</v>
      </c>
      <c r="N219" s="295">
        <v>2929</v>
      </c>
      <c r="O219" s="295">
        <v>3168.4</v>
      </c>
      <c r="P219" s="297">
        <v>3168.4</v>
      </c>
      <c r="Q219" s="295">
        <v>3318</v>
      </c>
      <c r="R219" s="295">
        <v>3460.5</v>
      </c>
      <c r="S219" s="295">
        <v>3539.2</v>
      </c>
      <c r="T219" s="295">
        <v>3584.4</v>
      </c>
      <c r="U219" s="296">
        <v>3584.4</v>
      </c>
      <c r="V219" s="295">
        <v>3834.1</v>
      </c>
      <c r="W219" s="295">
        <v>3805</v>
      </c>
      <c r="X219" s="295">
        <v>3759</v>
      </c>
      <c r="Y219" s="295">
        <v>3956.5</v>
      </c>
      <c r="Z219" s="296">
        <v>3956.5</v>
      </c>
      <c r="AA219" s="295">
        <v>4064</v>
      </c>
      <c r="AB219" s="295">
        <v>4191.2</v>
      </c>
      <c r="AC219" s="295">
        <v>4293.3</v>
      </c>
      <c r="AD219" s="295">
        <v>4293.3</v>
      </c>
      <c r="AE219" s="297">
        <v>4293.3</v>
      </c>
      <c r="AF219" s="132"/>
      <c r="AG219" s="132"/>
      <c r="AH219" s="132"/>
      <c r="AI219" s="132"/>
      <c r="AJ219" s="132"/>
    </row>
    <row r="220" spans="1:36">
      <c r="A220" s="8" t="s">
        <v>103</v>
      </c>
      <c r="B220" s="16">
        <v>-1005.7</v>
      </c>
      <c r="C220" s="16">
        <v>-997.8</v>
      </c>
      <c r="D220" s="16">
        <v>-988.3</v>
      </c>
      <c r="E220" s="16">
        <v>-977.8</v>
      </c>
      <c r="F220" s="206">
        <v>-977.8</v>
      </c>
      <c r="G220" s="16">
        <v>-961.9</v>
      </c>
      <c r="H220" s="16">
        <v>-946.2</v>
      </c>
      <c r="I220" s="16">
        <v>-931.2</v>
      </c>
      <c r="J220" s="16">
        <v>-915.7</v>
      </c>
      <c r="K220" s="206">
        <v>-915.7</v>
      </c>
      <c r="L220" s="16">
        <v>-885.6</v>
      </c>
      <c r="M220" s="16">
        <v>-866.3</v>
      </c>
      <c r="N220" s="16">
        <v>-859.7</v>
      </c>
      <c r="O220" s="16">
        <v>-839.7</v>
      </c>
      <c r="P220" s="144">
        <v>-839.7</v>
      </c>
      <c r="Q220" s="16">
        <v>-856.8</v>
      </c>
      <c r="R220" s="16">
        <v>-882.5</v>
      </c>
      <c r="S220" s="16">
        <v>-876.6</v>
      </c>
      <c r="T220" s="16">
        <v>-865.9</v>
      </c>
      <c r="U220" s="206">
        <v>-865.9</v>
      </c>
      <c r="V220" s="16">
        <v>-867.8</v>
      </c>
      <c r="W220" s="16">
        <v>-852.8</v>
      </c>
      <c r="X220" s="16">
        <v>-834.7</v>
      </c>
      <c r="Y220" s="16">
        <v>-819.9</v>
      </c>
      <c r="Z220" s="206">
        <v>-819.9</v>
      </c>
      <c r="AA220" s="16">
        <v>-789.3</v>
      </c>
      <c r="AB220" s="16">
        <v>-767.5</v>
      </c>
      <c r="AC220" s="16">
        <v>-661.4</v>
      </c>
      <c r="AD220" s="16">
        <v>-661.4</v>
      </c>
      <c r="AE220" s="144">
        <v>-661.4</v>
      </c>
      <c r="AF220" s="132"/>
      <c r="AG220" s="132"/>
      <c r="AH220" s="132"/>
      <c r="AI220" s="132"/>
      <c r="AJ220" s="132"/>
    </row>
    <row r="221" spans="1:36">
      <c r="A221" s="8" t="s">
        <v>104</v>
      </c>
      <c r="B221" s="16">
        <v>1573.2</v>
      </c>
      <c r="C221" s="16">
        <v>1576.4</v>
      </c>
      <c r="D221" s="16">
        <v>1584</v>
      </c>
      <c r="E221" s="16">
        <v>1593.2</v>
      </c>
      <c r="F221" s="206">
        <v>1593.2</v>
      </c>
      <c r="G221" s="16">
        <v>1606</v>
      </c>
      <c r="H221" s="16">
        <v>1618.1</v>
      </c>
      <c r="I221" s="16">
        <v>1629.2</v>
      </c>
      <c r="J221" s="16">
        <v>1641.7</v>
      </c>
      <c r="K221" s="206">
        <v>1641.7</v>
      </c>
      <c r="L221" s="16">
        <v>1668.3</v>
      </c>
      <c r="M221" s="16">
        <v>1684.4</v>
      </c>
      <c r="N221" s="16">
        <v>1690.7</v>
      </c>
      <c r="O221" s="16">
        <v>1707.3</v>
      </c>
      <c r="P221" s="144">
        <v>1707.3</v>
      </c>
      <c r="Q221" s="16">
        <v>1726.1</v>
      </c>
      <c r="R221" s="16">
        <v>1743.4</v>
      </c>
      <c r="S221" s="16">
        <v>1754.2</v>
      </c>
      <c r="T221" s="16">
        <v>1773.3</v>
      </c>
      <c r="U221" s="206">
        <v>1773.3</v>
      </c>
      <c r="V221" s="16">
        <v>1785.4</v>
      </c>
      <c r="W221" s="16">
        <v>1799.8</v>
      </c>
      <c r="X221" s="16">
        <v>1816.7</v>
      </c>
      <c r="Y221" s="16">
        <v>1830.8</v>
      </c>
      <c r="Z221" s="206">
        <v>1830.8</v>
      </c>
      <c r="AA221" s="16">
        <v>1867.7</v>
      </c>
      <c r="AB221" s="16">
        <v>1887.1</v>
      </c>
      <c r="AC221" s="16">
        <v>1973.2</v>
      </c>
      <c r="AD221" s="16">
        <v>1973.2</v>
      </c>
      <c r="AE221" s="144">
        <v>1973.2</v>
      </c>
      <c r="AF221" s="132"/>
      <c r="AG221" s="132"/>
      <c r="AH221" s="132"/>
      <c r="AI221" s="132"/>
      <c r="AJ221" s="132"/>
    </row>
    <row r="222" spans="1:36">
      <c r="A222" s="8" t="s">
        <v>105</v>
      </c>
      <c r="B222" s="16">
        <v>236.6</v>
      </c>
      <c r="C222" s="16">
        <v>236.6</v>
      </c>
      <c r="D222" s="16">
        <v>236.6</v>
      </c>
      <c r="E222" s="16">
        <v>236.6</v>
      </c>
      <c r="F222" s="206">
        <v>236.6</v>
      </c>
      <c r="G222" s="16">
        <v>236.6</v>
      </c>
      <c r="H222" s="16">
        <v>236.6</v>
      </c>
      <c r="I222" s="16">
        <v>236.6</v>
      </c>
      <c r="J222" s="16">
        <v>236.6</v>
      </c>
      <c r="K222" s="206">
        <v>236.6</v>
      </c>
      <c r="L222" s="16">
        <v>236.6</v>
      </c>
      <c r="M222" s="16">
        <v>236.6</v>
      </c>
      <c r="N222" s="16">
        <v>236.6</v>
      </c>
      <c r="O222" s="16">
        <v>236.6</v>
      </c>
      <c r="P222" s="144">
        <v>236.6</v>
      </c>
      <c r="Q222" s="16">
        <v>236.6</v>
      </c>
      <c r="R222" s="16">
        <v>236.6</v>
      </c>
      <c r="S222" s="16">
        <v>236.6</v>
      </c>
      <c r="T222" s="16">
        <v>236.6</v>
      </c>
      <c r="U222" s="206">
        <v>236.6</v>
      </c>
      <c r="V222" s="16">
        <v>236.6</v>
      </c>
      <c r="W222" s="16">
        <v>236.6</v>
      </c>
      <c r="X222" s="16">
        <v>236.6</v>
      </c>
      <c r="Y222" s="16">
        <v>236.6</v>
      </c>
      <c r="Z222" s="206">
        <v>236.6</v>
      </c>
      <c r="AA222" s="16">
        <v>236.6</v>
      </c>
      <c r="AB222" s="16">
        <v>236.6</v>
      </c>
      <c r="AC222" s="16">
        <v>236.6</v>
      </c>
      <c r="AD222" s="16">
        <v>236.6</v>
      </c>
      <c r="AE222" s="144">
        <v>236.6</v>
      </c>
      <c r="AF222" s="132"/>
      <c r="AG222" s="132"/>
      <c r="AH222" s="132"/>
      <c r="AI222" s="132"/>
      <c r="AJ222" s="132"/>
    </row>
    <row r="223" spans="1:36">
      <c r="A223" s="8" t="s">
        <v>106</v>
      </c>
      <c r="B223" s="16"/>
      <c r="C223" s="8"/>
      <c r="D223" s="16"/>
      <c r="E223" s="16"/>
      <c r="F223" s="206"/>
      <c r="G223" s="16"/>
      <c r="H223" s="16"/>
      <c r="I223" s="16"/>
      <c r="J223" s="16"/>
      <c r="K223" s="206"/>
      <c r="L223" s="16"/>
      <c r="M223" s="16"/>
      <c r="N223" s="16"/>
      <c r="O223" s="16"/>
      <c r="P223" s="144"/>
      <c r="Q223" s="16"/>
      <c r="R223" s="16"/>
      <c r="S223" s="16"/>
      <c r="T223" s="16"/>
      <c r="U223" s="206"/>
      <c r="V223" s="16"/>
      <c r="W223" s="16"/>
      <c r="X223" s="16"/>
      <c r="Y223" s="16"/>
      <c r="Z223" s="206"/>
      <c r="AA223" s="16"/>
      <c r="AB223" s="16"/>
      <c r="AC223" s="16"/>
      <c r="AD223" s="16"/>
      <c r="AE223" s="144"/>
      <c r="AF223" s="132"/>
      <c r="AG223" s="132"/>
      <c r="AH223" s="132"/>
      <c r="AI223" s="132"/>
      <c r="AJ223" s="132"/>
    </row>
    <row r="224" spans="1:36">
      <c r="A224" s="8" t="s">
        <v>107</v>
      </c>
      <c r="B224" s="16">
        <v>1336.6</v>
      </c>
      <c r="C224" s="16">
        <v>1339.8</v>
      </c>
      <c r="D224" s="16">
        <v>1347.4</v>
      </c>
      <c r="E224" s="16">
        <v>1356.6</v>
      </c>
      <c r="F224" s="206">
        <v>1356.6</v>
      </c>
      <c r="G224" s="16">
        <v>1369.4</v>
      </c>
      <c r="H224" s="16">
        <v>1381.5</v>
      </c>
      <c r="I224" s="16">
        <v>1392.6</v>
      </c>
      <c r="J224" s="16">
        <v>1405.1</v>
      </c>
      <c r="K224" s="206">
        <v>1405.1</v>
      </c>
      <c r="L224" s="16">
        <v>1431.7</v>
      </c>
      <c r="M224" s="16">
        <v>1447.8</v>
      </c>
      <c r="N224" s="16">
        <v>1454.1</v>
      </c>
      <c r="O224" s="16">
        <v>1470.7</v>
      </c>
      <c r="P224" s="144">
        <v>1470.7</v>
      </c>
      <c r="Q224" s="16">
        <v>1489.5</v>
      </c>
      <c r="R224" s="16">
        <v>1506.8</v>
      </c>
      <c r="S224" s="16">
        <v>1517.6</v>
      </c>
      <c r="T224" s="16">
        <v>1536.7</v>
      </c>
      <c r="U224" s="206">
        <v>1536.7</v>
      </c>
      <c r="V224" s="16">
        <v>1548.8</v>
      </c>
      <c r="W224" s="16">
        <v>1563.2</v>
      </c>
      <c r="X224" s="16">
        <v>1580.1</v>
      </c>
      <c r="Y224" s="16">
        <v>1594.2</v>
      </c>
      <c r="Z224" s="206">
        <v>1594.2</v>
      </c>
      <c r="AA224" s="16">
        <v>1631.1</v>
      </c>
      <c r="AB224" s="16">
        <v>1650.5</v>
      </c>
      <c r="AC224" s="16">
        <v>1736.6</v>
      </c>
      <c r="AD224" s="16">
        <v>1736.6</v>
      </c>
      <c r="AE224" s="144">
        <v>1736.6</v>
      </c>
      <c r="AF224" s="132"/>
      <c r="AG224" s="132"/>
      <c r="AH224" s="132"/>
      <c r="AI224" s="132"/>
      <c r="AJ224" s="132"/>
    </row>
    <row r="225" spans="1:36">
      <c r="A225" s="8" t="s">
        <v>108</v>
      </c>
      <c r="B225" s="16">
        <v>-2578.9</v>
      </c>
      <c r="C225" s="16">
        <v>-2574.1999999999998</v>
      </c>
      <c r="D225" s="16">
        <v>-2572.3000000000002</v>
      </c>
      <c r="E225" s="16">
        <v>-2571</v>
      </c>
      <c r="F225" s="206">
        <v>-2571</v>
      </c>
      <c r="G225" s="16">
        <v>-2567.9</v>
      </c>
      <c r="H225" s="16">
        <v>-2564.3000000000002</v>
      </c>
      <c r="I225" s="16">
        <v>-2560.4</v>
      </c>
      <c r="J225" s="16">
        <v>-2557.4</v>
      </c>
      <c r="K225" s="206">
        <v>-2557.4</v>
      </c>
      <c r="L225" s="16">
        <v>-2553.9</v>
      </c>
      <c r="M225" s="16">
        <v>-2550.6999999999998</v>
      </c>
      <c r="N225" s="16">
        <v>-2550.4</v>
      </c>
      <c r="O225" s="16">
        <v>-2547</v>
      </c>
      <c r="P225" s="144">
        <v>-2547</v>
      </c>
      <c r="Q225" s="16">
        <v>-2582.9</v>
      </c>
      <c r="R225" s="16">
        <v>-2625.9</v>
      </c>
      <c r="S225" s="16">
        <v>-2630.8</v>
      </c>
      <c r="T225" s="16">
        <v>-2639.2</v>
      </c>
      <c r="U225" s="206">
        <v>-2639.2</v>
      </c>
      <c r="V225" s="16">
        <v>-2653.2</v>
      </c>
      <c r="W225" s="16">
        <v>-2652.6</v>
      </c>
      <c r="X225" s="16">
        <v>-2651.4</v>
      </c>
      <c r="Y225" s="16">
        <v>-2650.7</v>
      </c>
      <c r="Z225" s="206">
        <v>-2650.7</v>
      </c>
      <c r="AA225" s="16">
        <v>-2657</v>
      </c>
      <c r="AB225" s="16">
        <v>-2654.6</v>
      </c>
      <c r="AC225" s="16">
        <v>-2634.6</v>
      </c>
      <c r="AD225" s="16">
        <v>-2634.6</v>
      </c>
      <c r="AE225" s="144">
        <v>-2634.6</v>
      </c>
      <c r="AF225" s="132"/>
      <c r="AG225" s="132"/>
      <c r="AH225" s="132"/>
      <c r="AI225" s="132"/>
      <c r="AJ225" s="132"/>
    </row>
    <row r="226" spans="1:36">
      <c r="A226" s="8" t="s">
        <v>109</v>
      </c>
      <c r="B226" s="16">
        <v>-5.9</v>
      </c>
      <c r="C226" s="16">
        <v>-5.9</v>
      </c>
      <c r="D226" s="16">
        <v>-5.9</v>
      </c>
      <c r="E226" s="16">
        <v>-5.9</v>
      </c>
      <c r="F226" s="206">
        <v>-5.9</v>
      </c>
      <c r="G226" s="16">
        <v>-5.9</v>
      </c>
      <c r="H226" s="16">
        <v>-5.9</v>
      </c>
      <c r="I226" s="16">
        <v>-5.9</v>
      </c>
      <c r="J226" s="16">
        <v>-5.9</v>
      </c>
      <c r="K226" s="206">
        <v>-5.9</v>
      </c>
      <c r="L226" s="16">
        <v>-5.9</v>
      </c>
      <c r="M226" s="16">
        <v>-5.9</v>
      </c>
      <c r="N226" s="16">
        <v>-5.9</v>
      </c>
      <c r="O226" s="16">
        <v>-5.9</v>
      </c>
      <c r="P226" s="144">
        <v>-5.9</v>
      </c>
      <c r="Q226" s="16">
        <v>-5.9</v>
      </c>
      <c r="R226" s="16">
        <v>-5.9</v>
      </c>
      <c r="S226" s="16">
        <v>-5.9</v>
      </c>
      <c r="T226" s="16">
        <v>-5.9</v>
      </c>
      <c r="U226" s="206">
        <v>-5.9</v>
      </c>
      <c r="V226" s="16">
        <v>-5.9</v>
      </c>
      <c r="W226" s="16">
        <v>-5.9</v>
      </c>
      <c r="X226" s="16">
        <v>-5.9</v>
      </c>
      <c r="Y226" s="16">
        <v>-5.9</v>
      </c>
      <c r="Z226" s="206">
        <v>-5.9</v>
      </c>
      <c r="AA226" s="16">
        <v>-5.9</v>
      </c>
      <c r="AB226" s="16">
        <v>-5.9</v>
      </c>
      <c r="AC226" s="16">
        <v>-5.9</v>
      </c>
      <c r="AD226" s="16">
        <v>-5.9</v>
      </c>
      <c r="AE226" s="144">
        <v>-5.9</v>
      </c>
      <c r="AF226" s="132"/>
      <c r="AG226" s="132"/>
      <c r="AH226" s="132"/>
      <c r="AI226" s="132"/>
      <c r="AJ226" s="132"/>
    </row>
    <row r="227" spans="1:36">
      <c r="A227" s="8" t="s">
        <v>110</v>
      </c>
      <c r="B227" s="16">
        <v>4653.1000000000004</v>
      </c>
      <c r="C227" s="16">
        <v>4748.3</v>
      </c>
      <c r="D227" s="16">
        <v>4740.1000000000004</v>
      </c>
      <c r="E227" s="16">
        <v>4717.8</v>
      </c>
      <c r="F227" s="206">
        <v>4717.8</v>
      </c>
      <c r="G227" s="16">
        <v>4115.3999999999996</v>
      </c>
      <c r="H227" s="16">
        <v>4135.5</v>
      </c>
      <c r="I227" s="16">
        <v>4170.3999999999996</v>
      </c>
      <c r="J227" s="16">
        <v>4131.8</v>
      </c>
      <c r="K227" s="206">
        <v>4131.8</v>
      </c>
      <c r="L227" s="16">
        <v>4196.8999999999996</v>
      </c>
      <c r="M227" s="16">
        <v>4248</v>
      </c>
      <c r="N227" s="16">
        <v>4423.1000000000004</v>
      </c>
      <c r="O227" s="16">
        <v>4185.3999999999996</v>
      </c>
      <c r="P227" s="144">
        <v>4185.3999999999996</v>
      </c>
      <c r="Q227" s="16">
        <v>4342</v>
      </c>
      <c r="R227" s="16">
        <v>4505.7</v>
      </c>
      <c r="S227" s="16">
        <v>4677.3999999999996</v>
      </c>
      <c r="T227" s="16">
        <v>4751.6000000000004</v>
      </c>
      <c r="U227" s="206">
        <v>4751.6000000000004</v>
      </c>
      <c r="V227" s="16">
        <v>4925.5</v>
      </c>
      <c r="W227" s="16">
        <v>5078.1000000000004</v>
      </c>
      <c r="X227" s="16">
        <v>5195.8</v>
      </c>
      <c r="Y227" s="16">
        <v>5256</v>
      </c>
      <c r="Z227" s="206">
        <v>5256</v>
      </c>
      <c r="AA227" s="16">
        <v>5320.3</v>
      </c>
      <c r="AB227" s="16">
        <v>5410.5</v>
      </c>
      <c r="AC227" s="16">
        <v>5524.5</v>
      </c>
      <c r="AD227" s="16">
        <v>5524.5</v>
      </c>
      <c r="AE227" s="144">
        <v>5524.5</v>
      </c>
      <c r="AF227" s="132"/>
      <c r="AG227" s="132"/>
      <c r="AH227" s="132"/>
      <c r="AI227" s="132"/>
      <c r="AJ227" s="132"/>
    </row>
    <row r="228" spans="1:36">
      <c r="A228" s="8" t="s">
        <v>111</v>
      </c>
      <c r="B228" s="16">
        <v>-366.8</v>
      </c>
      <c r="C228" s="16">
        <v>-522</v>
      </c>
      <c r="D228" s="16">
        <v>-561.4</v>
      </c>
      <c r="E228" s="16">
        <v>-626.29999999999995</v>
      </c>
      <c r="F228" s="206">
        <v>-626.29999999999995</v>
      </c>
      <c r="G228" s="16">
        <v>-585.9</v>
      </c>
      <c r="H228" s="16">
        <v>-640</v>
      </c>
      <c r="I228" s="16">
        <v>-717.5</v>
      </c>
      <c r="J228" s="16">
        <v>-631.6</v>
      </c>
      <c r="K228" s="206">
        <v>-631.6</v>
      </c>
      <c r="L228" s="16">
        <v>-918.9</v>
      </c>
      <c r="M228" s="16">
        <v>-681.7</v>
      </c>
      <c r="N228" s="16">
        <v>-628.5</v>
      </c>
      <c r="O228" s="16">
        <v>-171.4</v>
      </c>
      <c r="P228" s="144">
        <v>-171.4</v>
      </c>
      <c r="Q228" s="16">
        <v>-161.30000000000001</v>
      </c>
      <c r="R228" s="16">
        <v>-156.80000000000001</v>
      </c>
      <c r="S228" s="16">
        <v>-255.7</v>
      </c>
      <c r="T228" s="16">
        <v>-295.39999999999998</v>
      </c>
      <c r="U228" s="206">
        <v>-295.39999999999998</v>
      </c>
      <c r="V228" s="16">
        <v>-217.7</v>
      </c>
      <c r="W228" s="16">
        <v>-414.4</v>
      </c>
      <c r="X228" s="16">
        <v>-596.20000000000005</v>
      </c>
      <c r="Y228" s="16">
        <v>-473.7</v>
      </c>
      <c r="Z228" s="206">
        <v>-473.7</v>
      </c>
      <c r="AA228" s="16">
        <v>-461.1</v>
      </c>
      <c r="AB228" s="16">
        <v>-445.9</v>
      </c>
      <c r="AC228" s="16">
        <v>-563.9</v>
      </c>
      <c r="AD228" s="16">
        <v>-563.9</v>
      </c>
      <c r="AE228" s="144">
        <v>-563.9</v>
      </c>
      <c r="AF228" s="132"/>
      <c r="AG228" s="132"/>
      <c r="AH228" s="132"/>
      <c r="AI228" s="132"/>
      <c r="AJ228" s="132"/>
    </row>
    <row r="229" spans="1:36">
      <c r="A229" s="11" t="s">
        <v>112</v>
      </c>
      <c r="B229" s="295">
        <v>62.2</v>
      </c>
      <c r="C229" s="295">
        <v>57.1</v>
      </c>
      <c r="D229" s="295">
        <v>57</v>
      </c>
      <c r="E229" s="295">
        <v>47.9</v>
      </c>
      <c r="F229" s="296">
        <v>47.9</v>
      </c>
      <c r="G229" s="295">
        <v>49.2</v>
      </c>
      <c r="H229" s="295">
        <v>44.5</v>
      </c>
      <c r="I229" s="295">
        <v>43.3</v>
      </c>
      <c r="J229" s="295">
        <v>44.3</v>
      </c>
      <c r="K229" s="296">
        <v>44.3</v>
      </c>
      <c r="L229" s="295">
        <v>43.3</v>
      </c>
      <c r="M229" s="295">
        <v>40.200000000000003</v>
      </c>
      <c r="N229" s="295">
        <v>37.799999999999997</v>
      </c>
      <c r="O229" s="295">
        <v>41.9</v>
      </c>
      <c r="P229" s="297">
        <v>41.9</v>
      </c>
      <c r="Q229" s="295">
        <v>39</v>
      </c>
      <c r="R229" s="295">
        <v>38.1</v>
      </c>
      <c r="S229" s="295">
        <v>15.9</v>
      </c>
      <c r="T229" s="295">
        <v>16.8</v>
      </c>
      <c r="U229" s="296">
        <v>16.8</v>
      </c>
      <c r="V229" s="295">
        <v>17</v>
      </c>
      <c r="W229" s="295">
        <v>16</v>
      </c>
      <c r="X229" s="295">
        <v>16.600000000000001</v>
      </c>
      <c r="Y229" s="295">
        <v>16.8</v>
      </c>
      <c r="Z229" s="296">
        <v>16.8</v>
      </c>
      <c r="AA229" s="295">
        <v>18.2</v>
      </c>
      <c r="AB229" s="295">
        <v>17.100000000000001</v>
      </c>
      <c r="AC229" s="295">
        <v>191.3</v>
      </c>
      <c r="AD229" s="295">
        <v>191.3</v>
      </c>
      <c r="AE229" s="297">
        <v>191.3</v>
      </c>
      <c r="AF229" s="132"/>
      <c r="AG229" s="132"/>
      <c r="AH229" s="132"/>
      <c r="AI229" s="132"/>
      <c r="AJ229" s="132"/>
    </row>
    <row r="230" spans="1:36">
      <c r="A230" s="8"/>
      <c r="B230" s="16"/>
      <c r="C230" s="16"/>
      <c r="D230" s="16"/>
      <c r="E230" s="16"/>
      <c r="F230" s="206"/>
      <c r="G230" s="16"/>
      <c r="H230" s="16"/>
      <c r="I230" s="16"/>
      <c r="J230" s="16"/>
      <c r="K230" s="206"/>
      <c r="L230" s="16"/>
      <c r="M230" s="16"/>
      <c r="N230" s="16"/>
      <c r="O230" s="16"/>
      <c r="P230" s="144"/>
      <c r="Q230" s="16"/>
      <c r="R230" s="16"/>
      <c r="S230" s="16"/>
      <c r="T230" s="16"/>
      <c r="U230" s="206"/>
      <c r="V230" s="16"/>
      <c r="W230" s="16"/>
      <c r="X230" s="16"/>
      <c r="Y230" s="16"/>
      <c r="Z230" s="206"/>
      <c r="AA230" s="16"/>
      <c r="AB230" s="16"/>
      <c r="AC230" s="16"/>
      <c r="AD230" s="16"/>
      <c r="AE230" s="144"/>
      <c r="AF230" s="132"/>
      <c r="AG230" s="132"/>
      <c r="AH230" s="132"/>
      <c r="AI230" s="132"/>
      <c r="AJ230" s="132"/>
    </row>
    <row r="231" spans="1:36">
      <c r="A231" s="11" t="s">
        <v>113</v>
      </c>
      <c r="B231" s="11"/>
      <c r="C231" s="11"/>
      <c r="D231" s="11"/>
      <c r="E231" s="295"/>
      <c r="F231" s="296">
        <v>2635.5</v>
      </c>
      <c r="G231" s="11"/>
      <c r="H231" s="11"/>
      <c r="I231" s="11"/>
      <c r="J231" s="295"/>
      <c r="K231" s="296">
        <v>3382.6</v>
      </c>
      <c r="L231" s="11"/>
      <c r="M231" s="11"/>
      <c r="N231" s="11"/>
      <c r="O231" s="295"/>
      <c r="P231" s="297">
        <v>4378.3999999999996</v>
      </c>
      <c r="Q231" s="11"/>
      <c r="R231" s="11"/>
      <c r="S231" s="11"/>
      <c r="T231" s="295"/>
      <c r="U231" s="296">
        <v>5294.9</v>
      </c>
      <c r="V231" s="11"/>
      <c r="W231" s="11"/>
      <c r="X231" s="11"/>
      <c r="Y231" s="295"/>
      <c r="Z231" s="296">
        <v>5787.3</v>
      </c>
      <c r="AA231" s="11"/>
      <c r="AB231" s="11"/>
      <c r="AC231" s="11"/>
      <c r="AD231" s="6"/>
      <c r="AE231" s="134"/>
      <c r="AF231" s="132"/>
      <c r="AG231" s="132"/>
      <c r="AH231" s="132"/>
      <c r="AI231" s="132"/>
      <c r="AJ231" s="132"/>
    </row>
    <row r="232" spans="1:36">
      <c r="A232" s="8" t="s">
        <v>114</v>
      </c>
      <c r="B232" s="8"/>
      <c r="C232" s="8"/>
      <c r="D232" s="8"/>
      <c r="E232" s="16"/>
      <c r="F232" s="206">
        <v>4.9000000000000004</v>
      </c>
      <c r="G232" s="8"/>
      <c r="H232" s="8"/>
      <c r="I232" s="8"/>
      <c r="J232" s="16"/>
      <c r="K232" s="206">
        <v>3.1</v>
      </c>
      <c r="L232" s="8"/>
      <c r="M232" s="8"/>
      <c r="N232" s="8"/>
      <c r="O232" s="16"/>
      <c r="P232" s="144">
        <v>1101.0999999999999</v>
      </c>
      <c r="Q232" s="8"/>
      <c r="R232" s="8"/>
      <c r="S232" s="8"/>
      <c r="T232" s="16"/>
      <c r="U232" s="206">
        <v>824.8</v>
      </c>
      <c r="V232" s="8"/>
      <c r="W232" s="8"/>
      <c r="X232" s="8"/>
      <c r="Y232" s="16"/>
      <c r="Z232" s="206">
        <v>967.2</v>
      </c>
      <c r="AA232" s="8"/>
      <c r="AB232" s="8"/>
      <c r="AC232" s="8"/>
      <c r="AE232" s="132"/>
      <c r="AF232" s="132"/>
      <c r="AG232" s="132"/>
      <c r="AH232" s="132"/>
      <c r="AI232" s="132"/>
      <c r="AJ232" s="132"/>
    </row>
    <row r="233" spans="1:36">
      <c r="A233" s="8" t="s">
        <v>115</v>
      </c>
      <c r="B233" s="8"/>
      <c r="C233" s="8"/>
      <c r="D233" s="8"/>
      <c r="E233" s="8"/>
      <c r="F233" s="199"/>
      <c r="G233" s="8"/>
      <c r="H233" s="8"/>
      <c r="I233" s="8"/>
      <c r="J233" s="16"/>
      <c r="K233" s="206">
        <v>1100</v>
      </c>
      <c r="L233" s="8"/>
      <c r="M233" s="8"/>
      <c r="N233" s="8"/>
      <c r="O233" s="16"/>
      <c r="P233" s="144">
        <v>500</v>
      </c>
      <c r="Q233" s="8"/>
      <c r="R233" s="8"/>
      <c r="S233" s="8"/>
      <c r="T233" s="16"/>
      <c r="U233" s="206">
        <v>404.7</v>
      </c>
      <c r="V233" s="8"/>
      <c r="W233" s="8"/>
      <c r="X233" s="8"/>
      <c r="Y233" s="16"/>
      <c r="Z233" s="206">
        <v>771.9</v>
      </c>
      <c r="AA233" s="8"/>
      <c r="AB233" s="8"/>
      <c r="AC233" s="8"/>
      <c r="AE233" s="132"/>
      <c r="AF233" s="132"/>
      <c r="AG233" s="132"/>
      <c r="AH233" s="132"/>
      <c r="AI233" s="132"/>
      <c r="AJ233" s="132"/>
    </row>
    <row r="234" spans="1:36">
      <c r="A234" s="8" t="s">
        <v>116</v>
      </c>
      <c r="B234" s="8"/>
      <c r="C234" s="8"/>
      <c r="D234" s="8"/>
      <c r="E234" s="16"/>
      <c r="F234" s="206">
        <v>1100</v>
      </c>
      <c r="G234" s="8"/>
      <c r="H234" s="8"/>
      <c r="I234" s="8"/>
      <c r="J234" s="16"/>
      <c r="K234" s="206">
        <v>500</v>
      </c>
      <c r="L234" s="8"/>
      <c r="M234" s="8"/>
      <c r="N234" s="8"/>
      <c r="O234" s="16"/>
      <c r="P234" s="144">
        <v>401.1</v>
      </c>
      <c r="Q234" s="8"/>
      <c r="R234" s="8"/>
      <c r="S234" s="8"/>
      <c r="T234" s="16"/>
      <c r="U234" s="206">
        <v>767.5</v>
      </c>
      <c r="V234" s="8"/>
      <c r="W234" s="8"/>
      <c r="X234" s="8"/>
      <c r="Y234" s="16"/>
      <c r="Z234" s="206">
        <v>417.5</v>
      </c>
      <c r="AA234" s="8"/>
      <c r="AB234" s="8"/>
      <c r="AC234" s="8"/>
      <c r="AE234" s="132"/>
      <c r="AF234" s="132"/>
      <c r="AG234" s="132"/>
      <c r="AH234" s="132"/>
      <c r="AI234" s="132"/>
      <c r="AJ234" s="132"/>
    </row>
    <row r="235" spans="1:36">
      <c r="A235" s="8" t="s">
        <v>117</v>
      </c>
      <c r="B235" s="8"/>
      <c r="C235" s="8"/>
      <c r="D235" s="8"/>
      <c r="E235" s="16"/>
      <c r="F235" s="206">
        <v>500</v>
      </c>
      <c r="G235" s="8"/>
      <c r="H235" s="8"/>
      <c r="I235" s="8"/>
      <c r="J235" s="16"/>
      <c r="K235" s="206">
        <v>400</v>
      </c>
      <c r="L235" s="8"/>
      <c r="M235" s="8"/>
      <c r="N235" s="8"/>
      <c r="O235" s="16"/>
      <c r="P235" s="144">
        <v>750</v>
      </c>
      <c r="Q235" s="8"/>
      <c r="R235" s="8"/>
      <c r="S235" s="8"/>
      <c r="T235" s="16"/>
      <c r="U235" s="206">
        <v>417.5</v>
      </c>
      <c r="V235" s="8"/>
      <c r="W235" s="8"/>
      <c r="X235" s="8"/>
      <c r="Y235" s="16"/>
      <c r="Z235" s="206">
        <v>935.6</v>
      </c>
      <c r="AA235" s="8"/>
      <c r="AB235" s="8"/>
      <c r="AC235" s="8"/>
      <c r="AE235" s="132"/>
      <c r="AF235" s="132"/>
      <c r="AG235" s="132"/>
      <c r="AH235" s="132"/>
      <c r="AI235" s="132"/>
      <c r="AJ235" s="132"/>
    </row>
    <row r="236" spans="1:36">
      <c r="A236" s="8" t="s">
        <v>118</v>
      </c>
      <c r="B236" s="8"/>
      <c r="C236" s="8"/>
      <c r="D236" s="8"/>
      <c r="E236" s="16"/>
      <c r="F236" s="206">
        <v>400</v>
      </c>
      <c r="G236" s="8"/>
      <c r="H236" s="8"/>
      <c r="I236" s="8"/>
      <c r="J236" s="16"/>
      <c r="K236" s="206">
        <v>750</v>
      </c>
      <c r="L236" s="8"/>
      <c r="M236" s="8"/>
      <c r="N236" s="8"/>
      <c r="O236" s="16"/>
      <c r="P236" s="144">
        <v>400</v>
      </c>
      <c r="Q236" s="8"/>
      <c r="R236" s="8"/>
      <c r="S236" s="8"/>
      <c r="T236" s="16"/>
      <c r="U236" s="206">
        <v>935.6</v>
      </c>
      <c r="V236" s="8"/>
      <c r="W236" s="8"/>
      <c r="X236" s="8"/>
      <c r="Y236" s="16"/>
      <c r="Z236" s="206">
        <v>750</v>
      </c>
      <c r="AA236" s="8"/>
      <c r="AB236" s="8"/>
      <c r="AC236" s="8"/>
      <c r="AE236" s="132"/>
      <c r="AF236" s="132"/>
      <c r="AG236" s="132"/>
      <c r="AH236" s="132"/>
      <c r="AI236" s="132"/>
      <c r="AJ236" s="132"/>
    </row>
    <row r="237" spans="1:36">
      <c r="A237" s="8" t="s">
        <v>119</v>
      </c>
      <c r="B237" s="8"/>
      <c r="C237" s="8"/>
      <c r="D237" s="8"/>
      <c r="E237" s="16"/>
      <c r="F237" s="206">
        <v>650</v>
      </c>
      <c r="G237" s="8"/>
      <c r="H237" s="8"/>
      <c r="I237" s="8"/>
      <c r="J237" s="16"/>
      <c r="K237" s="206">
        <v>650</v>
      </c>
      <c r="L237" s="8"/>
      <c r="M237" s="8"/>
      <c r="N237" s="8"/>
      <c r="O237" s="16"/>
      <c r="P237" s="144">
        <v>1250</v>
      </c>
      <c r="Q237" s="8"/>
      <c r="R237" s="8"/>
      <c r="S237" s="8"/>
      <c r="T237" s="16"/>
      <c r="U237" s="206">
        <v>1975</v>
      </c>
      <c r="V237" s="8"/>
      <c r="W237" s="8"/>
      <c r="X237" s="8"/>
      <c r="Y237" s="16"/>
      <c r="Z237" s="206">
        <v>1975</v>
      </c>
      <c r="AA237" s="8"/>
      <c r="AB237" s="8"/>
      <c r="AC237" s="8"/>
      <c r="AE237" s="132"/>
      <c r="AF237" s="132"/>
      <c r="AG237" s="132"/>
      <c r="AH237" s="132"/>
      <c r="AI237" s="132"/>
      <c r="AJ237" s="132"/>
    </row>
    <row r="238" spans="1:36">
      <c r="A238" s="8" t="s">
        <v>120</v>
      </c>
      <c r="B238" s="8"/>
      <c r="C238" s="8"/>
      <c r="D238" s="8"/>
      <c r="E238" s="16"/>
      <c r="F238" s="206">
        <v>-19.399999999999999</v>
      </c>
      <c r="G238" s="8"/>
      <c r="H238" s="8"/>
      <c r="I238" s="8"/>
      <c r="J238" s="16"/>
      <c r="K238" s="206">
        <v>-20.5</v>
      </c>
      <c r="L238" s="8"/>
      <c r="M238" s="8"/>
      <c r="N238" s="8"/>
      <c r="O238" s="16"/>
      <c r="P238" s="144">
        <v>-23.8</v>
      </c>
      <c r="Q238" s="8"/>
      <c r="R238" s="8"/>
      <c r="S238" s="8"/>
      <c r="T238" s="16"/>
      <c r="U238" s="206">
        <v>-30.2</v>
      </c>
      <c r="V238" s="8"/>
      <c r="W238" s="8"/>
      <c r="X238" s="8"/>
      <c r="Y238" s="16"/>
      <c r="Z238" s="206">
        <v>-29.9</v>
      </c>
      <c r="AA238" s="8"/>
      <c r="AB238" s="8"/>
      <c r="AC238" s="8"/>
      <c r="AE238" s="132"/>
      <c r="AF238" s="132"/>
      <c r="AG238" s="132"/>
      <c r="AH238" s="132"/>
      <c r="AI238" s="132"/>
      <c r="AJ238" s="132"/>
    </row>
    <row r="239" spans="1:36">
      <c r="A239" s="11" t="s">
        <v>121</v>
      </c>
      <c r="B239" s="11"/>
      <c r="C239" s="11"/>
      <c r="D239" s="11"/>
      <c r="E239" s="295"/>
      <c r="F239" s="296">
        <v>192.2</v>
      </c>
      <c r="G239" s="295"/>
      <c r="H239" s="295"/>
      <c r="I239" s="295"/>
      <c r="J239" s="295"/>
      <c r="K239" s="296">
        <v>138.4</v>
      </c>
      <c r="L239" s="11"/>
      <c r="M239" s="11"/>
      <c r="N239" s="11"/>
      <c r="O239" s="295"/>
      <c r="P239" s="297">
        <v>116.7</v>
      </c>
      <c r="Q239" s="11"/>
      <c r="R239" s="11"/>
      <c r="S239" s="11"/>
      <c r="T239" s="295"/>
      <c r="U239" s="296">
        <v>119.1</v>
      </c>
      <c r="V239" s="11"/>
      <c r="W239" s="11"/>
      <c r="X239" s="11"/>
      <c r="Y239" s="295"/>
      <c r="Z239" s="296">
        <v>105.1</v>
      </c>
      <c r="AA239" s="11"/>
      <c r="AB239" s="11"/>
      <c r="AC239" s="11"/>
      <c r="AD239" s="6"/>
      <c r="AE239" s="134"/>
      <c r="AF239" s="132"/>
      <c r="AG239" s="132"/>
      <c r="AH239" s="132"/>
      <c r="AI239" s="132"/>
      <c r="AJ239" s="132"/>
    </row>
    <row r="240" spans="1:36">
      <c r="A240" s="8" t="s">
        <v>122</v>
      </c>
      <c r="B240" s="8"/>
      <c r="C240" s="8"/>
      <c r="D240" s="8"/>
      <c r="E240" s="16"/>
      <c r="F240" s="206">
        <v>32.5</v>
      </c>
      <c r="G240" s="16"/>
      <c r="H240" s="16"/>
      <c r="I240" s="16"/>
      <c r="J240" s="16"/>
      <c r="K240" s="206">
        <v>29.6</v>
      </c>
      <c r="L240" s="8"/>
      <c r="M240" s="8"/>
      <c r="N240" s="8"/>
      <c r="O240" s="16"/>
      <c r="P240" s="144">
        <v>26.3</v>
      </c>
      <c r="Q240" s="8"/>
      <c r="R240" s="8"/>
      <c r="S240" s="8"/>
      <c r="T240" s="16"/>
      <c r="U240" s="206">
        <v>29.5</v>
      </c>
      <c r="V240" s="8"/>
      <c r="W240" s="8"/>
      <c r="X240" s="8"/>
      <c r="Y240" s="16"/>
      <c r="Z240" s="206">
        <v>29.7</v>
      </c>
      <c r="AA240" s="8"/>
      <c r="AB240" s="8"/>
      <c r="AC240" s="8"/>
      <c r="AE240" s="132"/>
      <c r="AF240" s="132"/>
      <c r="AG240" s="132"/>
      <c r="AH240" s="132"/>
      <c r="AI240" s="132"/>
      <c r="AJ240" s="132"/>
    </row>
    <row r="241" spans="1:36">
      <c r="A241" s="8" t="s">
        <v>123</v>
      </c>
      <c r="B241" s="8"/>
      <c r="C241" s="8"/>
      <c r="D241" s="8"/>
      <c r="E241" s="16"/>
      <c r="F241" s="206">
        <v>29.8</v>
      </c>
      <c r="G241" s="16"/>
      <c r="H241" s="16"/>
      <c r="I241" s="16"/>
      <c r="J241" s="16"/>
      <c r="K241" s="206">
        <v>25.2</v>
      </c>
      <c r="L241" s="8"/>
      <c r="M241" s="8"/>
      <c r="N241" s="8"/>
      <c r="O241" s="16"/>
      <c r="P241" s="144">
        <v>24.7</v>
      </c>
      <c r="Q241" s="8"/>
      <c r="R241" s="8"/>
      <c r="S241" s="8"/>
      <c r="T241" s="16"/>
      <c r="U241" s="206">
        <v>27.8</v>
      </c>
      <c r="V241" s="8"/>
      <c r="W241" s="8"/>
      <c r="X241" s="8"/>
      <c r="Y241" s="16"/>
      <c r="Z241" s="206">
        <v>21.3</v>
      </c>
      <c r="AA241" s="8"/>
      <c r="AB241" s="8"/>
      <c r="AC241" s="8"/>
      <c r="AE241" s="132"/>
      <c r="AF241" s="132"/>
      <c r="AG241" s="132"/>
      <c r="AH241" s="132"/>
      <c r="AI241" s="132"/>
      <c r="AJ241" s="132"/>
    </row>
    <row r="242" spans="1:36">
      <c r="A242" s="8" t="s">
        <v>124</v>
      </c>
      <c r="B242" s="8"/>
      <c r="C242" s="8"/>
      <c r="D242" s="8"/>
      <c r="E242" s="16"/>
      <c r="F242" s="206">
        <v>25.3</v>
      </c>
      <c r="G242" s="16"/>
      <c r="H242" s="16"/>
      <c r="I242" s="16"/>
      <c r="J242" s="16"/>
      <c r="K242" s="206">
        <v>22.8</v>
      </c>
      <c r="L242" s="8"/>
      <c r="M242" s="8"/>
      <c r="N242" s="8"/>
      <c r="O242" s="16"/>
      <c r="P242" s="144">
        <v>21.7</v>
      </c>
      <c r="Q242" s="8"/>
      <c r="R242" s="8"/>
      <c r="S242" s="8"/>
      <c r="T242" s="16"/>
      <c r="U242" s="206">
        <v>18.7</v>
      </c>
      <c r="V242" s="8"/>
      <c r="W242" s="8"/>
      <c r="X242" s="8"/>
      <c r="Y242" s="16"/>
      <c r="Z242" s="206">
        <v>18.3</v>
      </c>
      <c r="AA242" s="8"/>
      <c r="AB242" s="8"/>
      <c r="AC242" s="8"/>
      <c r="AE242" s="132"/>
      <c r="AF242" s="132"/>
      <c r="AG242" s="132"/>
      <c r="AH242" s="132"/>
      <c r="AI242" s="132"/>
      <c r="AJ242" s="132"/>
    </row>
    <row r="243" spans="1:36">
      <c r="A243" s="8" t="s">
        <v>125</v>
      </c>
      <c r="B243" s="8"/>
      <c r="C243" s="8"/>
      <c r="D243" s="8"/>
      <c r="E243" s="16"/>
      <c r="F243" s="206">
        <v>22.8</v>
      </c>
      <c r="G243" s="16"/>
      <c r="H243" s="16"/>
      <c r="I243" s="16"/>
      <c r="J243" s="16"/>
      <c r="K243" s="206">
        <v>19.899999999999999</v>
      </c>
      <c r="L243" s="8"/>
      <c r="M243" s="8"/>
      <c r="N243" s="8"/>
      <c r="O243" s="16"/>
      <c r="P243" s="144">
        <v>13.7</v>
      </c>
      <c r="Q243" s="8"/>
      <c r="R243" s="8"/>
      <c r="S243" s="8"/>
      <c r="T243" s="16"/>
      <c r="U243" s="206">
        <v>15.8</v>
      </c>
      <c r="V243" s="8"/>
      <c r="W243" s="8"/>
      <c r="X243" s="8"/>
      <c r="Y243" s="16"/>
      <c r="Z243" s="206">
        <v>13.4</v>
      </c>
      <c r="AA243" s="8"/>
      <c r="AB243" s="8"/>
      <c r="AC243" s="8"/>
      <c r="AE243" s="132"/>
      <c r="AF243" s="132"/>
      <c r="AG243" s="132"/>
      <c r="AH243" s="132"/>
      <c r="AI243" s="132"/>
      <c r="AJ243" s="132"/>
    </row>
    <row r="244" spans="1:36">
      <c r="A244" s="8" t="s">
        <v>126</v>
      </c>
      <c r="B244" s="8"/>
      <c r="C244" s="8"/>
      <c r="D244" s="8"/>
      <c r="E244" s="16"/>
      <c r="F244" s="206">
        <v>19.7</v>
      </c>
      <c r="G244" s="16"/>
      <c r="H244" s="16"/>
      <c r="I244" s="16"/>
      <c r="J244" s="16"/>
      <c r="K244" s="206">
        <v>12.3</v>
      </c>
      <c r="L244" s="8"/>
      <c r="M244" s="8"/>
      <c r="N244" s="8"/>
      <c r="O244" s="16"/>
      <c r="P244" s="144">
        <v>11.1</v>
      </c>
      <c r="Q244" s="8"/>
      <c r="R244" s="8"/>
      <c r="S244" s="8"/>
      <c r="T244" s="16"/>
      <c r="U244" s="206">
        <v>10.9</v>
      </c>
      <c r="V244" s="8"/>
      <c r="W244" s="8"/>
      <c r="X244" s="8"/>
      <c r="Y244" s="16"/>
      <c r="Z244" s="206">
        <v>10.4</v>
      </c>
      <c r="AA244" s="8"/>
      <c r="AB244" s="8"/>
      <c r="AC244" s="8"/>
      <c r="AE244" s="132"/>
      <c r="AF244" s="132"/>
      <c r="AG244" s="132"/>
      <c r="AH244" s="132"/>
      <c r="AI244" s="132"/>
      <c r="AJ244" s="132"/>
    </row>
    <row r="245" spans="1:36">
      <c r="A245" s="8" t="s">
        <v>127</v>
      </c>
      <c r="B245" s="8"/>
      <c r="C245" s="8"/>
      <c r="D245" s="8"/>
      <c r="E245" s="16"/>
      <c r="F245" s="206">
        <v>62.1</v>
      </c>
      <c r="G245" s="16"/>
      <c r="H245" s="16"/>
      <c r="I245" s="16"/>
      <c r="J245" s="16"/>
      <c r="K245" s="206">
        <v>28.6</v>
      </c>
      <c r="L245" s="8"/>
      <c r="M245" s="8"/>
      <c r="N245" s="8"/>
      <c r="O245" s="16"/>
      <c r="P245" s="144">
        <v>19.2</v>
      </c>
      <c r="Q245" s="8"/>
      <c r="R245" s="8"/>
      <c r="S245" s="8"/>
      <c r="T245" s="16"/>
      <c r="U245" s="206">
        <v>16.399999999999999</v>
      </c>
      <c r="V245" s="8"/>
      <c r="W245" s="8"/>
      <c r="X245" s="8"/>
      <c r="Y245" s="16"/>
      <c r="Z245" s="206">
        <v>12</v>
      </c>
      <c r="AA245" s="8"/>
      <c r="AB245" s="8"/>
      <c r="AC245" s="8"/>
      <c r="AE245" s="132"/>
      <c r="AF245" s="132"/>
      <c r="AG245" s="132"/>
      <c r="AH245" s="132"/>
      <c r="AI245" s="132"/>
      <c r="AJ245" s="132"/>
    </row>
    <row r="246" spans="1:36">
      <c r="A246" s="11" t="s">
        <v>128</v>
      </c>
      <c r="B246" s="11"/>
      <c r="C246" s="11"/>
      <c r="D246" s="11"/>
      <c r="E246" s="295"/>
      <c r="F246" s="296">
        <v>192.2</v>
      </c>
      <c r="G246" s="295"/>
      <c r="H246" s="295"/>
      <c r="I246" s="295"/>
      <c r="J246" s="295"/>
      <c r="K246" s="296">
        <v>138.4</v>
      </c>
      <c r="L246" s="11"/>
      <c r="M246" s="11"/>
      <c r="N246" s="11"/>
      <c r="O246" s="295"/>
      <c r="P246" s="297">
        <v>116.7</v>
      </c>
      <c r="Q246" s="11"/>
      <c r="R246" s="11"/>
      <c r="S246" s="11"/>
      <c r="T246" s="295"/>
      <c r="U246" s="296">
        <v>119.1</v>
      </c>
      <c r="V246" s="11"/>
      <c r="W246" s="11"/>
      <c r="X246" s="11"/>
      <c r="Y246" s="295"/>
      <c r="Z246" s="296">
        <v>105.1</v>
      </c>
      <c r="AA246" s="11"/>
      <c r="AB246" s="11"/>
      <c r="AC246" s="11"/>
      <c r="AD246" s="6"/>
      <c r="AE246" s="134"/>
      <c r="AF246" s="132"/>
      <c r="AG246" s="132"/>
      <c r="AH246" s="132"/>
      <c r="AI246" s="132"/>
      <c r="AJ246" s="132"/>
    </row>
    <row r="247" spans="1:36">
      <c r="A247" s="8" t="s">
        <v>129</v>
      </c>
      <c r="B247" s="8"/>
      <c r="C247" s="8"/>
      <c r="D247" s="8"/>
      <c r="E247" s="16"/>
      <c r="F247" s="206">
        <v>32.5</v>
      </c>
      <c r="G247" s="16"/>
      <c r="H247" s="16"/>
      <c r="I247" s="16"/>
      <c r="J247" s="16"/>
      <c r="K247" s="206">
        <v>29.6</v>
      </c>
      <c r="L247" s="8"/>
      <c r="M247" s="8"/>
      <c r="N247" s="8"/>
      <c r="O247" s="16"/>
      <c r="P247" s="144">
        <v>26.3</v>
      </c>
      <c r="Q247" s="8"/>
      <c r="R247" s="8"/>
      <c r="S247" s="8"/>
      <c r="T247" s="16"/>
      <c r="U247" s="206">
        <v>29.5</v>
      </c>
      <c r="V247" s="8"/>
      <c r="W247" s="8"/>
      <c r="X247" s="8"/>
      <c r="Y247" s="16"/>
      <c r="Z247" s="206">
        <v>29.7</v>
      </c>
      <c r="AA247" s="8"/>
      <c r="AB247" s="8"/>
      <c r="AC247" s="8"/>
      <c r="AE247" s="132"/>
      <c r="AF247" s="132"/>
      <c r="AG247" s="132"/>
      <c r="AH247" s="132"/>
      <c r="AI247" s="132"/>
      <c r="AJ247" s="132"/>
    </row>
    <row r="248" spans="1:36">
      <c r="A248" s="8" t="s">
        <v>130</v>
      </c>
      <c r="B248" s="8"/>
      <c r="C248" s="8"/>
      <c r="D248" s="8"/>
      <c r="E248" s="16"/>
      <c r="F248" s="206">
        <v>29.8</v>
      </c>
      <c r="G248" s="16"/>
      <c r="H248" s="16"/>
      <c r="I248" s="16"/>
      <c r="J248" s="16"/>
      <c r="K248" s="206">
        <v>25.2</v>
      </c>
      <c r="L248" s="8"/>
      <c r="M248" s="8"/>
      <c r="N248" s="8"/>
      <c r="O248" s="16"/>
      <c r="P248" s="144">
        <v>24.7</v>
      </c>
      <c r="Q248" s="8"/>
      <c r="R248" s="8"/>
      <c r="S248" s="8"/>
      <c r="T248" s="16"/>
      <c r="U248" s="206">
        <v>27.8</v>
      </c>
      <c r="V248" s="8"/>
      <c r="W248" s="8"/>
      <c r="X248" s="8"/>
      <c r="Y248" s="16"/>
      <c r="Z248" s="206">
        <v>21.3</v>
      </c>
      <c r="AA248" s="8"/>
      <c r="AB248" s="8"/>
      <c r="AC248" s="8"/>
      <c r="AE248" s="132"/>
      <c r="AF248" s="132"/>
      <c r="AG248" s="132"/>
      <c r="AH248" s="132"/>
      <c r="AI248" s="132"/>
      <c r="AJ248" s="132"/>
    </row>
    <row r="249" spans="1:36">
      <c r="A249" s="8" t="s">
        <v>131</v>
      </c>
      <c r="B249" s="8"/>
      <c r="C249" s="8"/>
      <c r="D249" s="8"/>
      <c r="E249" s="16"/>
      <c r="F249" s="206">
        <v>25.3</v>
      </c>
      <c r="G249" s="16"/>
      <c r="H249" s="16"/>
      <c r="I249" s="16"/>
      <c r="J249" s="16"/>
      <c r="K249" s="206">
        <v>22.8</v>
      </c>
      <c r="L249" s="8"/>
      <c r="M249" s="8"/>
      <c r="N249" s="8"/>
      <c r="O249" s="16"/>
      <c r="P249" s="144">
        <v>21.7</v>
      </c>
      <c r="Q249" s="8"/>
      <c r="R249" s="8"/>
      <c r="S249" s="8"/>
      <c r="T249" s="16"/>
      <c r="U249" s="206">
        <v>18.7</v>
      </c>
      <c r="V249" s="8"/>
      <c r="W249" s="8"/>
      <c r="X249" s="8"/>
      <c r="Y249" s="16"/>
      <c r="Z249" s="206">
        <v>18.3</v>
      </c>
      <c r="AA249" s="8"/>
      <c r="AB249" s="8"/>
      <c r="AC249" s="8"/>
      <c r="AE249" s="132"/>
      <c r="AF249" s="132"/>
      <c r="AG249" s="132"/>
      <c r="AH249" s="132"/>
      <c r="AI249" s="132"/>
      <c r="AJ249" s="132"/>
    </row>
    <row r="250" spans="1:36">
      <c r="A250" s="8" t="s">
        <v>132</v>
      </c>
      <c r="B250" s="8"/>
      <c r="C250" s="8"/>
      <c r="D250" s="8"/>
      <c r="E250" s="16"/>
      <c r="F250" s="206">
        <v>22.8</v>
      </c>
      <c r="G250" s="16"/>
      <c r="H250" s="16"/>
      <c r="I250" s="16"/>
      <c r="J250" s="16"/>
      <c r="K250" s="206">
        <v>19.899999999999999</v>
      </c>
      <c r="L250" s="8"/>
      <c r="M250" s="8"/>
      <c r="N250" s="8"/>
      <c r="O250" s="16"/>
      <c r="P250" s="144">
        <v>13.7</v>
      </c>
      <c r="Q250" s="8"/>
      <c r="R250" s="8"/>
      <c r="S250" s="8"/>
      <c r="T250" s="16"/>
      <c r="U250" s="206">
        <v>15.8</v>
      </c>
      <c r="V250" s="8"/>
      <c r="W250" s="8"/>
      <c r="X250" s="8"/>
      <c r="Y250" s="16"/>
      <c r="Z250" s="206">
        <v>13.4</v>
      </c>
      <c r="AA250" s="8"/>
      <c r="AB250" s="8"/>
      <c r="AC250" s="8"/>
      <c r="AE250" s="132"/>
      <c r="AF250" s="132"/>
      <c r="AG250" s="132"/>
      <c r="AH250" s="132"/>
      <c r="AI250" s="132"/>
      <c r="AJ250" s="132"/>
    </row>
    <row r="251" spans="1:36">
      <c r="A251" s="8" t="s">
        <v>133</v>
      </c>
      <c r="B251" s="8"/>
      <c r="C251" s="8"/>
      <c r="D251" s="8"/>
      <c r="E251" s="16"/>
      <c r="F251" s="206">
        <v>19.7</v>
      </c>
      <c r="G251" s="16"/>
      <c r="H251" s="16"/>
      <c r="I251" s="16"/>
      <c r="J251" s="16"/>
      <c r="K251" s="206">
        <v>12.3</v>
      </c>
      <c r="L251" s="8"/>
      <c r="M251" s="8"/>
      <c r="N251" s="8"/>
      <c r="O251" s="16"/>
      <c r="P251" s="144">
        <v>11.1</v>
      </c>
      <c r="Q251" s="8"/>
      <c r="R251" s="8"/>
      <c r="S251" s="8"/>
      <c r="T251" s="16"/>
      <c r="U251" s="206">
        <v>10.9</v>
      </c>
      <c r="V251" s="8"/>
      <c r="W251" s="8"/>
      <c r="X251" s="8"/>
      <c r="Y251" s="16"/>
      <c r="Z251" s="206">
        <v>10.4</v>
      </c>
      <c r="AA251" s="8"/>
      <c r="AB251" s="8"/>
      <c r="AC251" s="8"/>
      <c r="AE251" s="132"/>
      <c r="AF251" s="132"/>
      <c r="AG251" s="132"/>
      <c r="AH251" s="132"/>
      <c r="AI251" s="132"/>
      <c r="AJ251" s="132"/>
    </row>
    <row r="252" spans="1:36">
      <c r="A252" s="8" t="s">
        <v>134</v>
      </c>
      <c r="B252" s="8"/>
      <c r="C252" s="8"/>
      <c r="D252" s="8"/>
      <c r="E252" s="16"/>
      <c r="F252" s="206">
        <v>62.1</v>
      </c>
      <c r="G252" s="16"/>
      <c r="H252" s="16"/>
      <c r="I252" s="16"/>
      <c r="J252" s="16"/>
      <c r="K252" s="206">
        <v>28.6</v>
      </c>
      <c r="L252" s="8"/>
      <c r="M252" s="8"/>
      <c r="N252" s="8"/>
      <c r="O252" s="16"/>
      <c r="P252" s="144">
        <v>19.2</v>
      </c>
      <c r="Q252" s="8"/>
      <c r="R252" s="8"/>
      <c r="S252" s="8"/>
      <c r="T252" s="16"/>
      <c r="U252" s="206">
        <v>16.399999999999999</v>
      </c>
      <c r="V252" s="8"/>
      <c r="W252" s="8"/>
      <c r="X252" s="8"/>
      <c r="Y252" s="16"/>
      <c r="Z252" s="206">
        <v>12</v>
      </c>
      <c r="AA252" s="8"/>
      <c r="AB252" s="8"/>
      <c r="AC252" s="8"/>
      <c r="AE252" s="132"/>
      <c r="AF252" s="132"/>
      <c r="AG252" s="132"/>
      <c r="AH252" s="132"/>
      <c r="AI252" s="132"/>
      <c r="AJ252" s="132"/>
    </row>
    <row r="253" spans="1:36">
      <c r="A253" s="11" t="s">
        <v>135</v>
      </c>
      <c r="B253" s="11"/>
      <c r="C253" s="11"/>
      <c r="D253" s="11"/>
      <c r="E253" s="295"/>
      <c r="F253" s="296">
        <v>3819.7</v>
      </c>
      <c r="G253" s="295"/>
      <c r="H253" s="295"/>
      <c r="I253" s="295"/>
      <c r="J253" s="295"/>
      <c r="K253" s="296">
        <v>4686.5</v>
      </c>
      <c r="L253" s="11"/>
      <c r="M253" s="11"/>
      <c r="N253" s="11"/>
      <c r="O253" s="295"/>
      <c r="P253" s="297">
        <v>5793.2</v>
      </c>
      <c r="Q253" s="11"/>
      <c r="R253" s="11"/>
      <c r="S253" s="11"/>
      <c r="T253" s="295"/>
      <c r="U253" s="296">
        <v>5414</v>
      </c>
      <c r="V253" s="11"/>
      <c r="W253" s="11"/>
      <c r="X253" s="11"/>
      <c r="Y253" s="295"/>
      <c r="Z253" s="296">
        <v>5892.4</v>
      </c>
      <c r="AA253" s="11"/>
      <c r="AB253" s="11"/>
      <c r="AC253" s="11"/>
      <c r="AD253" s="6"/>
      <c r="AE253" s="134"/>
      <c r="AF253" s="132"/>
      <c r="AG253" s="132"/>
      <c r="AH253" s="132"/>
      <c r="AI253" s="132"/>
      <c r="AJ253" s="132"/>
    </row>
    <row r="254" spans="1:36">
      <c r="A254" s="8" t="s">
        <v>136</v>
      </c>
      <c r="B254" s="8"/>
      <c r="C254" s="8"/>
      <c r="D254" s="8"/>
      <c r="E254" s="16"/>
      <c r="F254" s="206">
        <v>252.4</v>
      </c>
      <c r="G254" s="16"/>
      <c r="H254" s="16"/>
      <c r="I254" s="16"/>
      <c r="J254" s="16"/>
      <c r="K254" s="206">
        <v>280.2</v>
      </c>
      <c r="L254" s="8"/>
      <c r="M254" s="8"/>
      <c r="N254" s="8"/>
      <c r="O254" s="16"/>
      <c r="P254" s="144">
        <v>1406.3</v>
      </c>
      <c r="Q254" s="8"/>
      <c r="R254" s="8"/>
      <c r="S254" s="8"/>
      <c r="T254" s="16"/>
      <c r="U254" s="206">
        <v>854.3</v>
      </c>
      <c r="V254" s="8"/>
      <c r="W254" s="8"/>
      <c r="X254" s="8"/>
      <c r="Y254" s="16"/>
      <c r="Z254" s="206">
        <v>996.9</v>
      </c>
      <c r="AA254" s="8"/>
      <c r="AB254" s="8"/>
      <c r="AC254" s="8"/>
      <c r="AE254" s="132"/>
      <c r="AF254" s="132"/>
      <c r="AG254" s="132"/>
      <c r="AH254" s="132"/>
      <c r="AI254" s="132"/>
      <c r="AJ254" s="132"/>
    </row>
    <row r="255" spans="1:36">
      <c r="A255" s="8" t="s">
        <v>137</v>
      </c>
      <c r="B255" s="8"/>
      <c r="C255" s="8"/>
      <c r="D255" s="8"/>
      <c r="E255" s="16"/>
      <c r="F255" s="206">
        <v>29.8</v>
      </c>
      <c r="G255" s="16"/>
      <c r="H255" s="16"/>
      <c r="I255" s="16"/>
      <c r="J255" s="16"/>
      <c r="K255" s="206">
        <v>1125.2</v>
      </c>
      <c r="L255" s="8"/>
      <c r="M255" s="8"/>
      <c r="N255" s="8"/>
      <c r="O255" s="16"/>
      <c r="P255" s="144">
        <v>524.70000000000005</v>
      </c>
      <c r="Q255" s="8"/>
      <c r="R255" s="8"/>
      <c r="S255" s="8"/>
      <c r="T255" s="16"/>
      <c r="U255" s="206">
        <v>432.5</v>
      </c>
      <c r="V255" s="8"/>
      <c r="W255" s="8"/>
      <c r="X255" s="8"/>
      <c r="Y255" s="16"/>
      <c r="Z255" s="206">
        <v>793.2</v>
      </c>
      <c r="AA255" s="8"/>
      <c r="AB255" s="8"/>
      <c r="AC255" s="8"/>
      <c r="AE255" s="132"/>
      <c r="AF255" s="132"/>
      <c r="AG255" s="132"/>
      <c r="AH255" s="132"/>
      <c r="AI255" s="132"/>
      <c r="AJ255" s="132"/>
    </row>
    <row r="256" spans="1:36">
      <c r="A256" s="8" t="s">
        <v>138</v>
      </c>
      <c r="B256" s="8"/>
      <c r="C256" s="8"/>
      <c r="D256" s="8"/>
      <c r="E256" s="16"/>
      <c r="F256" s="206">
        <v>1360.1</v>
      </c>
      <c r="G256" s="16"/>
      <c r="H256" s="16"/>
      <c r="I256" s="16"/>
      <c r="J256" s="16"/>
      <c r="K256" s="206">
        <v>876.4</v>
      </c>
      <c r="L256" s="8"/>
      <c r="M256" s="8"/>
      <c r="N256" s="8"/>
      <c r="O256" s="16"/>
      <c r="P256" s="144">
        <v>793.7</v>
      </c>
      <c r="Q256" s="8"/>
      <c r="R256" s="8"/>
      <c r="S256" s="8"/>
      <c r="T256" s="16"/>
      <c r="U256" s="206">
        <v>786.2</v>
      </c>
      <c r="V256" s="8"/>
      <c r="W256" s="8"/>
      <c r="X256" s="8"/>
      <c r="Y256" s="16"/>
      <c r="Z256" s="206">
        <v>435.8</v>
      </c>
      <c r="AA256" s="8"/>
      <c r="AB256" s="8"/>
      <c r="AC256" s="8"/>
      <c r="AE256" s="132"/>
      <c r="AF256" s="132"/>
      <c r="AG256" s="132"/>
      <c r="AH256" s="132"/>
      <c r="AI256" s="132"/>
      <c r="AJ256" s="132"/>
    </row>
    <row r="257" spans="1:36">
      <c r="A257" s="8" t="s">
        <v>139</v>
      </c>
      <c r="B257" s="8"/>
      <c r="C257" s="8"/>
      <c r="D257" s="8"/>
      <c r="E257" s="16"/>
      <c r="F257" s="206">
        <v>522.79999999999995</v>
      </c>
      <c r="G257" s="16"/>
      <c r="H257" s="16"/>
      <c r="I257" s="16"/>
      <c r="J257" s="16"/>
      <c r="K257" s="206">
        <v>419.9</v>
      </c>
      <c r="L257" s="8"/>
      <c r="M257" s="8"/>
      <c r="N257" s="8"/>
      <c r="O257" s="16"/>
      <c r="P257" s="144">
        <v>763.7</v>
      </c>
      <c r="Q257" s="8"/>
      <c r="R257" s="8"/>
      <c r="S257" s="8"/>
      <c r="T257" s="16"/>
      <c r="U257" s="206">
        <v>433.3</v>
      </c>
      <c r="V257" s="8"/>
      <c r="W257" s="8"/>
      <c r="X257" s="8"/>
      <c r="Y257" s="16"/>
      <c r="Z257" s="206">
        <v>949</v>
      </c>
      <c r="AA257" s="8"/>
      <c r="AB257" s="8"/>
      <c r="AC257" s="8"/>
      <c r="AE257" s="132"/>
      <c r="AF257" s="132"/>
      <c r="AG257" s="132"/>
      <c r="AH257" s="132"/>
      <c r="AI257" s="132"/>
      <c r="AJ257" s="132"/>
    </row>
    <row r="258" spans="1:36">
      <c r="A258" s="8" t="s">
        <v>140</v>
      </c>
      <c r="B258" s="8"/>
      <c r="C258" s="8"/>
      <c r="D258" s="8"/>
      <c r="E258" s="16"/>
      <c r="F258" s="206">
        <v>561.79999999999995</v>
      </c>
      <c r="G258" s="16"/>
      <c r="H258" s="16"/>
      <c r="I258" s="16"/>
      <c r="J258" s="16"/>
      <c r="K258" s="206">
        <v>959.1</v>
      </c>
      <c r="L258" s="8"/>
      <c r="M258" s="8"/>
      <c r="N258" s="8"/>
      <c r="O258" s="16"/>
      <c r="P258" s="144">
        <v>640.9</v>
      </c>
      <c r="Q258" s="8"/>
      <c r="R258" s="8"/>
      <c r="S258" s="8"/>
      <c r="T258" s="16"/>
      <c r="U258" s="206">
        <v>946.5</v>
      </c>
      <c r="V258" s="8"/>
      <c r="W258" s="8"/>
      <c r="X258" s="8"/>
      <c r="Y258" s="16"/>
      <c r="Z258" s="206">
        <v>760.4</v>
      </c>
      <c r="AA258" s="8"/>
      <c r="AB258" s="8"/>
      <c r="AC258" s="8"/>
      <c r="AE258" s="132"/>
      <c r="AF258" s="132"/>
      <c r="AG258" s="132"/>
      <c r="AH258" s="132"/>
      <c r="AI258" s="132"/>
      <c r="AJ258" s="132"/>
    </row>
    <row r="259" spans="1:36">
      <c r="A259" s="8" t="s">
        <v>141</v>
      </c>
      <c r="B259" s="8"/>
      <c r="C259" s="8"/>
      <c r="D259" s="8"/>
      <c r="E259" s="16"/>
      <c r="F259" s="206">
        <v>1112.2</v>
      </c>
      <c r="G259" s="16"/>
      <c r="H259" s="16"/>
      <c r="I259" s="16"/>
      <c r="J259" s="16"/>
      <c r="K259" s="206">
        <v>1046.2</v>
      </c>
      <c r="L259" s="8"/>
      <c r="M259" s="8"/>
      <c r="N259" s="8"/>
      <c r="O259" s="16"/>
      <c r="P259" s="144">
        <v>1687.7</v>
      </c>
      <c r="Q259" s="8"/>
      <c r="R259" s="8"/>
      <c r="S259" s="8"/>
      <c r="T259" s="16"/>
      <c r="U259" s="206">
        <v>1991.4</v>
      </c>
      <c r="V259" s="8"/>
      <c r="W259" s="8"/>
      <c r="X259" s="8"/>
      <c r="Y259" s="16"/>
      <c r="Z259" s="206">
        <v>1987</v>
      </c>
      <c r="AA259" s="8"/>
      <c r="AB259" s="8"/>
      <c r="AC259" s="8"/>
      <c r="AE259" s="132"/>
      <c r="AF259" s="132"/>
      <c r="AG259" s="132"/>
      <c r="AH259" s="132"/>
      <c r="AI259" s="132"/>
      <c r="AJ259" s="132"/>
    </row>
    <row r="260" spans="1:36">
      <c r="A260" s="8" t="s">
        <v>142</v>
      </c>
      <c r="B260" s="8"/>
      <c r="C260" s="8"/>
      <c r="D260" s="8"/>
      <c r="E260" s="16"/>
      <c r="F260" s="206">
        <v>-19.399999999999999</v>
      </c>
      <c r="G260" s="8"/>
      <c r="H260" s="8"/>
      <c r="I260" s="8"/>
      <c r="J260" s="16"/>
      <c r="K260" s="206">
        <v>-20.5</v>
      </c>
      <c r="L260" s="8"/>
      <c r="M260" s="8"/>
      <c r="N260" s="8"/>
      <c r="O260" s="16"/>
      <c r="P260" s="144">
        <v>-23.8</v>
      </c>
      <c r="Q260" s="8"/>
      <c r="R260" s="8"/>
      <c r="S260" s="8"/>
      <c r="T260" s="16"/>
      <c r="U260" s="206">
        <v>-30.2</v>
      </c>
      <c r="V260" s="8"/>
      <c r="W260" s="8"/>
      <c r="X260" s="8"/>
      <c r="Y260" s="16"/>
      <c r="Z260" s="206">
        <v>-29.9</v>
      </c>
      <c r="AA260" s="8"/>
      <c r="AB260" s="8"/>
      <c r="AC260" s="8"/>
      <c r="AE260" s="132"/>
      <c r="AF260" s="132"/>
      <c r="AG260" s="132"/>
      <c r="AH260" s="132"/>
      <c r="AI260" s="132"/>
      <c r="AJ260" s="132"/>
    </row>
    <row r="261" spans="1:36">
      <c r="A261" s="11" t="s">
        <v>143</v>
      </c>
      <c r="B261" s="11"/>
      <c r="C261" s="11"/>
      <c r="D261" s="11"/>
      <c r="E261" s="295"/>
      <c r="F261" s="296">
        <v>992</v>
      </c>
      <c r="G261" s="11"/>
      <c r="H261" s="11"/>
      <c r="I261" s="11"/>
      <c r="J261" s="295"/>
      <c r="K261" s="296">
        <v>1165.5</v>
      </c>
      <c r="L261" s="11"/>
      <c r="M261" s="11"/>
      <c r="N261" s="11"/>
      <c r="O261" s="295"/>
      <c r="P261" s="297">
        <v>1298.0999999999999</v>
      </c>
      <c r="Q261" s="11"/>
      <c r="R261" s="11"/>
      <c r="S261" s="11"/>
      <c r="T261" s="11"/>
      <c r="U261" s="303"/>
      <c r="V261" s="11"/>
      <c r="W261" s="11"/>
      <c r="X261" s="11"/>
      <c r="Y261" s="11"/>
      <c r="Z261" s="303"/>
      <c r="AA261" s="11"/>
      <c r="AB261" s="11"/>
      <c r="AC261" s="11"/>
      <c r="AD261" s="6"/>
      <c r="AE261" s="134"/>
      <c r="AF261" s="132"/>
      <c r="AG261" s="132"/>
      <c r="AH261" s="132"/>
      <c r="AI261" s="132"/>
      <c r="AJ261" s="132"/>
    </row>
    <row r="262" spans="1:36">
      <c r="A262" s="8" t="s">
        <v>144</v>
      </c>
      <c r="B262" s="8"/>
      <c r="C262" s="8"/>
      <c r="D262" s="8"/>
      <c r="E262" s="16"/>
      <c r="F262" s="206">
        <v>215</v>
      </c>
      <c r="G262" s="8"/>
      <c r="H262" s="8"/>
      <c r="I262" s="8"/>
      <c r="J262" s="16"/>
      <c r="K262" s="206">
        <v>247.5</v>
      </c>
      <c r="L262" s="8"/>
      <c r="M262" s="8"/>
      <c r="N262" s="8"/>
      <c r="O262" s="16"/>
      <c r="P262" s="144">
        <v>278.89999999999998</v>
      </c>
      <c r="Q262" s="8"/>
      <c r="R262" s="8"/>
      <c r="S262" s="8"/>
      <c r="T262" s="8"/>
      <c r="U262" s="199"/>
      <c r="V262" s="8"/>
      <c r="W262" s="8"/>
      <c r="X262" s="8"/>
      <c r="Y262" s="8"/>
      <c r="Z262" s="199"/>
      <c r="AA262" s="8"/>
      <c r="AB262" s="8"/>
      <c r="AC262" s="8"/>
      <c r="AE262" s="132"/>
      <c r="AF262" s="132"/>
      <c r="AG262" s="132"/>
      <c r="AH262" s="132"/>
      <c r="AI262" s="132"/>
      <c r="AJ262" s="132"/>
    </row>
    <row r="263" spans="1:36">
      <c r="A263" s="8" t="s">
        <v>145</v>
      </c>
      <c r="B263" s="8"/>
      <c r="C263" s="8"/>
      <c r="D263" s="8"/>
      <c r="E263" s="16"/>
      <c r="F263" s="206">
        <v>234.8</v>
      </c>
      <c r="G263" s="8"/>
      <c r="H263" s="8"/>
      <c r="I263" s="8"/>
      <c r="J263" s="16"/>
      <c r="K263" s="206">
        <v>353.6</v>
      </c>
      <c r="L263" s="8"/>
      <c r="M263" s="8"/>
      <c r="N263" s="8"/>
      <c r="O263" s="16"/>
      <c r="P263" s="144">
        <v>370.9</v>
      </c>
      <c r="Q263" s="8"/>
      <c r="R263" s="8"/>
      <c r="S263" s="8"/>
      <c r="T263" s="8"/>
      <c r="U263" s="199"/>
      <c r="V263" s="8"/>
      <c r="W263" s="8"/>
      <c r="X263" s="8"/>
      <c r="Y263" s="8"/>
      <c r="Z263" s="199"/>
      <c r="AA263" s="8"/>
      <c r="AB263" s="8"/>
      <c r="AC263" s="8"/>
      <c r="AE263" s="132"/>
      <c r="AF263" s="132"/>
      <c r="AG263" s="132"/>
      <c r="AH263" s="132"/>
      <c r="AI263" s="132"/>
      <c r="AJ263" s="132"/>
    </row>
    <row r="264" spans="1:36">
      <c r="A264" s="8" t="s">
        <v>146</v>
      </c>
      <c r="B264" s="8"/>
      <c r="C264" s="8"/>
      <c r="D264" s="8"/>
      <c r="E264" s="16"/>
      <c r="F264" s="206">
        <v>142.1</v>
      </c>
      <c r="G264" s="8"/>
      <c r="H264" s="8"/>
      <c r="I264" s="8"/>
      <c r="J264" s="16"/>
      <c r="K264" s="206">
        <v>196.8</v>
      </c>
      <c r="L264" s="8"/>
      <c r="M264" s="8"/>
      <c r="N264" s="8"/>
      <c r="O264" s="16"/>
      <c r="P264" s="144">
        <v>229.8</v>
      </c>
      <c r="Q264" s="8"/>
      <c r="R264" s="8"/>
      <c r="S264" s="8"/>
      <c r="T264" s="8"/>
      <c r="U264" s="199"/>
      <c r="V264" s="8"/>
      <c r="W264" s="8"/>
      <c r="X264" s="8"/>
      <c r="Y264" s="8"/>
      <c r="Z264" s="199"/>
      <c r="AA264" s="8"/>
      <c r="AB264" s="8"/>
      <c r="AC264" s="8"/>
      <c r="AE264" s="132"/>
      <c r="AF264" s="132"/>
      <c r="AG264" s="132"/>
      <c r="AH264" s="132"/>
      <c r="AI264" s="132"/>
      <c r="AJ264" s="132"/>
    </row>
    <row r="265" spans="1:36">
      <c r="A265" s="8" t="s">
        <v>147</v>
      </c>
      <c r="B265" s="8"/>
      <c r="C265" s="8"/>
      <c r="D265" s="8"/>
      <c r="E265" s="16"/>
      <c r="F265" s="206">
        <v>400.1</v>
      </c>
      <c r="G265" s="8"/>
      <c r="H265" s="8"/>
      <c r="I265" s="8"/>
      <c r="J265" s="16"/>
      <c r="K265" s="206">
        <v>367.6</v>
      </c>
      <c r="L265" s="8"/>
      <c r="M265" s="8"/>
      <c r="N265" s="8"/>
      <c r="O265" s="16"/>
      <c r="P265" s="144">
        <v>418.5</v>
      </c>
      <c r="Q265" s="8"/>
      <c r="R265" s="8"/>
      <c r="S265" s="8"/>
      <c r="T265" s="8"/>
      <c r="U265" s="199"/>
      <c r="V265" s="8"/>
      <c r="W265" s="8"/>
      <c r="X265" s="8"/>
      <c r="Y265" s="8"/>
      <c r="Z265" s="199"/>
      <c r="AA265" s="8"/>
      <c r="AB265" s="8"/>
      <c r="AC265" s="8"/>
      <c r="AE265" s="132"/>
      <c r="AF265" s="132"/>
      <c r="AG265" s="132"/>
      <c r="AH265" s="132"/>
      <c r="AI265" s="132"/>
      <c r="AJ265" s="132"/>
    </row>
    <row r="266" spans="1:36">
      <c r="F266" s="132"/>
      <c r="K266" s="132"/>
      <c r="P266" s="132"/>
      <c r="U266" s="132"/>
      <c r="Z266" s="132"/>
      <c r="AE266" s="132"/>
      <c r="AF266" s="132"/>
      <c r="AG266" s="132"/>
      <c r="AH266" s="132"/>
      <c r="AI266" s="132"/>
      <c r="AJ266" s="132"/>
    </row>
    <row r="267" spans="1:36">
      <c r="F267" s="132"/>
      <c r="K267" s="132"/>
      <c r="P267" s="132"/>
      <c r="U267" s="132"/>
      <c r="Z267" s="132"/>
      <c r="AE267" s="132"/>
      <c r="AF267" s="132"/>
      <c r="AG267" s="132"/>
      <c r="AH267" s="132"/>
      <c r="AI267" s="132"/>
      <c r="AJ267" s="132"/>
    </row>
    <row r="268" spans="1:36">
      <c r="A268" s="292" t="s">
        <v>335</v>
      </c>
      <c r="B268" s="293"/>
      <c r="C268" s="293"/>
      <c r="D268" s="293"/>
      <c r="E268" s="293"/>
      <c r="F268" s="293"/>
      <c r="G268" s="293"/>
      <c r="H268" s="293"/>
      <c r="I268" s="293"/>
      <c r="J268" s="293"/>
      <c r="K268" s="293"/>
      <c r="L268" s="293"/>
      <c r="M268" s="293"/>
      <c r="N268" s="293"/>
      <c r="O268" s="293"/>
      <c r="P268" s="293"/>
      <c r="Q268" s="293"/>
      <c r="R268" s="293"/>
      <c r="S268" s="293"/>
      <c r="T268" s="293"/>
      <c r="U268" s="293"/>
      <c r="V268" s="293"/>
      <c r="W268" s="293"/>
      <c r="X268" s="293"/>
      <c r="Y268" s="293"/>
      <c r="Z268" s="293"/>
      <c r="AA268" s="293"/>
      <c r="AB268" s="293"/>
      <c r="AC268" s="293"/>
      <c r="AD268" s="294"/>
      <c r="AE268" s="294"/>
      <c r="AF268" s="294"/>
      <c r="AG268" s="294"/>
      <c r="AH268" s="294"/>
      <c r="AI268" s="294"/>
      <c r="AJ268" s="294"/>
    </row>
    <row r="269" spans="1:36" ht="14" thickBot="1">
      <c r="A269" s="298" t="s">
        <v>148</v>
      </c>
      <c r="B269" s="299">
        <v>119.6</v>
      </c>
      <c r="C269" s="299">
        <v>235.2</v>
      </c>
      <c r="D269" s="299">
        <v>152.6</v>
      </c>
      <c r="E269" s="299">
        <v>164.8</v>
      </c>
      <c r="F269" s="300">
        <v>672.2</v>
      </c>
      <c r="G269" s="299">
        <v>31</v>
      </c>
      <c r="H269" s="299">
        <v>217</v>
      </c>
      <c r="I269" s="299">
        <v>-164.9</v>
      </c>
      <c r="J269" s="299">
        <v>230.7</v>
      </c>
      <c r="K269" s="300">
        <v>313.79999999999995</v>
      </c>
      <c r="L269" s="299">
        <v>30.8</v>
      </c>
      <c r="M269" s="299">
        <v>251.2</v>
      </c>
      <c r="N269" s="299">
        <v>367</v>
      </c>
      <c r="O269" s="299">
        <v>297.2</v>
      </c>
      <c r="P269" s="299">
        <v>946.2</v>
      </c>
      <c r="Q269" s="299">
        <v>143.4</v>
      </c>
      <c r="R269" s="299">
        <v>407.7</v>
      </c>
      <c r="S269" s="299">
        <v>398.4</v>
      </c>
      <c r="T269" s="299">
        <v>385.3</v>
      </c>
      <c r="U269" s="300">
        <v>1334.8</v>
      </c>
      <c r="V269" s="299">
        <v>-198.5</v>
      </c>
      <c r="W269" s="299">
        <v>275.3</v>
      </c>
      <c r="X269" s="299">
        <v>354.9</v>
      </c>
      <c r="Y269" s="299">
        <v>325.39999999999998</v>
      </c>
      <c r="Z269" s="300">
        <v>757.09999999999991</v>
      </c>
      <c r="AA269" s="299">
        <v>150.9</v>
      </c>
      <c r="AB269" s="299">
        <v>262.10000000000002</v>
      </c>
      <c r="AC269" s="299">
        <v>381.7</v>
      </c>
      <c r="AD269" s="301"/>
      <c r="AE269" s="301"/>
      <c r="AF269" s="301"/>
      <c r="AG269" s="301"/>
      <c r="AH269" s="301"/>
      <c r="AI269" s="301"/>
      <c r="AJ269" s="301"/>
    </row>
    <row r="270" spans="1:36">
      <c r="A270" s="8" t="s">
        <v>149</v>
      </c>
      <c r="B270" s="16">
        <v>119.6</v>
      </c>
      <c r="C270" s="16">
        <v>235.2</v>
      </c>
      <c r="D270" s="16">
        <v>152.6</v>
      </c>
      <c r="E270" s="16">
        <v>164.8</v>
      </c>
      <c r="F270" s="206">
        <v>672.2</v>
      </c>
      <c r="G270" s="16">
        <v>31</v>
      </c>
      <c r="H270" s="16">
        <v>217</v>
      </c>
      <c r="I270" s="16">
        <v>-164.9</v>
      </c>
      <c r="J270" s="16">
        <v>230.7</v>
      </c>
      <c r="K270" s="206">
        <v>313.79999999999995</v>
      </c>
      <c r="L270" s="16">
        <v>30.8</v>
      </c>
      <c r="M270" s="16">
        <v>251.2</v>
      </c>
      <c r="N270" s="16">
        <v>367</v>
      </c>
      <c r="O270" s="16">
        <v>297.2</v>
      </c>
      <c r="P270" s="144">
        <v>946.2</v>
      </c>
      <c r="Q270" s="16">
        <v>143.4</v>
      </c>
      <c r="R270" s="16">
        <v>407.7</v>
      </c>
      <c r="S270" s="16">
        <v>398.4</v>
      </c>
      <c r="T270" s="16">
        <v>385.3</v>
      </c>
      <c r="U270" s="206">
        <v>1334.8</v>
      </c>
      <c r="V270" s="16">
        <v>-198.5</v>
      </c>
      <c r="W270" s="16">
        <v>275.3</v>
      </c>
      <c r="X270" s="16">
        <v>354.9</v>
      </c>
      <c r="Y270" s="16">
        <v>325.39999999999998</v>
      </c>
      <c r="Z270" s="206">
        <v>757.09999999999991</v>
      </c>
      <c r="AA270" s="16">
        <v>150.9</v>
      </c>
      <c r="AB270" s="16">
        <v>262.10000000000002</v>
      </c>
      <c r="AC270" s="16">
        <v>381.7</v>
      </c>
      <c r="AE270" s="132"/>
      <c r="AF270" s="132"/>
      <c r="AG270" s="132"/>
      <c r="AH270" s="132"/>
      <c r="AI270" s="132"/>
      <c r="AJ270" s="132"/>
    </row>
    <row r="271" spans="1:36">
      <c r="A271" s="8" t="s">
        <v>150</v>
      </c>
      <c r="B271" s="16">
        <v>119.6</v>
      </c>
      <c r="C271" s="16">
        <v>235.2</v>
      </c>
      <c r="D271" s="16">
        <v>152.6</v>
      </c>
      <c r="E271" s="16">
        <v>164.8</v>
      </c>
      <c r="F271" s="206">
        <v>672.2</v>
      </c>
      <c r="G271" s="16">
        <v>31</v>
      </c>
      <c r="H271" s="16">
        <v>217</v>
      </c>
      <c r="I271" s="16">
        <v>-164.9</v>
      </c>
      <c r="J271" s="16">
        <v>230.7</v>
      </c>
      <c r="K271" s="206">
        <v>313.79999999999995</v>
      </c>
      <c r="L271" s="16">
        <v>30.8</v>
      </c>
      <c r="M271" s="16">
        <v>251.2</v>
      </c>
      <c r="N271" s="16">
        <v>367</v>
      </c>
      <c r="O271" s="16">
        <v>297.2</v>
      </c>
      <c r="P271" s="144">
        <v>946.2</v>
      </c>
      <c r="Q271" s="16">
        <v>143.4</v>
      </c>
      <c r="R271" s="16">
        <v>407.7</v>
      </c>
      <c r="S271" s="16">
        <v>398.4</v>
      </c>
      <c r="T271" s="16">
        <v>385.3</v>
      </c>
      <c r="U271" s="206">
        <v>1334.8</v>
      </c>
      <c r="V271" s="16">
        <v>-198.5</v>
      </c>
      <c r="W271" s="16">
        <v>275.3</v>
      </c>
      <c r="X271" s="16">
        <v>354.9</v>
      </c>
      <c r="Y271" s="16">
        <v>325.39999999999998</v>
      </c>
      <c r="Z271" s="206">
        <v>757.09999999999991</v>
      </c>
      <c r="AA271" s="16">
        <v>150.9</v>
      </c>
      <c r="AB271" s="16">
        <v>262.10000000000002</v>
      </c>
      <c r="AC271" s="16">
        <v>381.7</v>
      </c>
      <c r="AE271" s="132"/>
      <c r="AF271" s="132"/>
      <c r="AG271" s="132"/>
      <c r="AH271" s="132"/>
      <c r="AI271" s="132"/>
      <c r="AJ271" s="132"/>
    </row>
    <row r="272" spans="1:36">
      <c r="A272" s="8" t="s">
        <v>151</v>
      </c>
      <c r="B272" s="16">
        <v>93.8</v>
      </c>
      <c r="C272" s="16">
        <v>146.19999999999999</v>
      </c>
      <c r="D272" s="16">
        <v>39.6</v>
      </c>
      <c r="E272" s="16">
        <v>26.7</v>
      </c>
      <c r="F272" s="206">
        <v>306.3</v>
      </c>
      <c r="G272" s="16">
        <v>-554.4</v>
      </c>
      <c r="H272" s="16">
        <v>68.3</v>
      </c>
      <c r="I272" s="16">
        <v>82.5</v>
      </c>
      <c r="J272" s="16">
        <v>10.8</v>
      </c>
      <c r="K272" s="206">
        <v>-392.79999999999995</v>
      </c>
      <c r="L272" s="16">
        <v>114.5</v>
      </c>
      <c r="M272" s="16">
        <v>96.1</v>
      </c>
      <c r="N272" s="16">
        <v>225</v>
      </c>
      <c r="O272" s="16">
        <v>90.6</v>
      </c>
      <c r="P272" s="144">
        <v>526.20000000000005</v>
      </c>
      <c r="Q272" s="16">
        <v>202.9</v>
      </c>
      <c r="R272" s="16">
        <v>215.9</v>
      </c>
      <c r="S272" s="16">
        <v>206.7</v>
      </c>
      <c r="T272" s="16">
        <v>123</v>
      </c>
      <c r="U272" s="206">
        <v>748.5</v>
      </c>
      <c r="V272" s="16">
        <v>222.8</v>
      </c>
      <c r="W272" s="16">
        <v>201.4</v>
      </c>
      <c r="X272" s="16">
        <v>166.9</v>
      </c>
      <c r="Y272" s="16">
        <v>109.1</v>
      </c>
      <c r="Z272" s="206">
        <v>700.2</v>
      </c>
      <c r="AA272" s="16">
        <v>113.5</v>
      </c>
      <c r="AB272" s="16">
        <v>139.4</v>
      </c>
      <c r="AC272" s="16">
        <v>164.3</v>
      </c>
      <c r="AE272" s="132"/>
      <c r="AF272" s="132"/>
      <c r="AG272" s="132"/>
      <c r="AH272" s="132"/>
      <c r="AI272" s="132"/>
      <c r="AJ272" s="132"/>
    </row>
    <row r="273" spans="1:36">
      <c r="A273" s="8" t="s">
        <v>152</v>
      </c>
      <c r="B273" s="16">
        <v>89.1</v>
      </c>
      <c r="C273" s="16">
        <v>79.099999999999994</v>
      </c>
      <c r="D273" s="16">
        <v>86.5</v>
      </c>
      <c r="E273" s="16">
        <v>101.4</v>
      </c>
      <c r="F273" s="206">
        <v>356.1</v>
      </c>
      <c r="G273" s="16">
        <v>8.1</v>
      </c>
      <c r="H273" s="16">
        <v>100.2</v>
      </c>
      <c r="I273" s="16">
        <v>99.4</v>
      </c>
      <c r="J273" s="16">
        <v>92.1</v>
      </c>
      <c r="K273" s="206">
        <v>299.79999999999995</v>
      </c>
      <c r="L273" s="16">
        <v>97.2</v>
      </c>
      <c r="M273" s="16">
        <v>123.2</v>
      </c>
      <c r="N273" s="16">
        <v>33.9</v>
      </c>
      <c r="O273" s="16">
        <v>116.7</v>
      </c>
      <c r="P273" s="144">
        <v>371</v>
      </c>
      <c r="Q273" s="16">
        <v>172.2</v>
      </c>
      <c r="R273" s="16">
        <v>129.5</v>
      </c>
      <c r="S273" s="16">
        <v>110.5</v>
      </c>
      <c r="T273" s="16">
        <v>200.4</v>
      </c>
      <c r="U273" s="206">
        <v>612.6</v>
      </c>
      <c r="V273" s="16">
        <v>193.5</v>
      </c>
      <c r="W273" s="16">
        <v>148.69999999999999</v>
      </c>
      <c r="X273" s="16">
        <v>160</v>
      </c>
      <c r="Y273" s="16">
        <v>180.3</v>
      </c>
      <c r="Z273" s="206">
        <v>682.5</v>
      </c>
      <c r="AA273" s="16">
        <v>176.9</v>
      </c>
      <c r="AB273" s="16">
        <v>160.4</v>
      </c>
      <c r="AC273" s="16">
        <v>103.3</v>
      </c>
      <c r="AE273" s="132"/>
      <c r="AF273" s="132"/>
      <c r="AG273" s="132"/>
      <c r="AH273" s="132"/>
      <c r="AI273" s="132"/>
      <c r="AJ273" s="132"/>
    </row>
    <row r="274" spans="1:36">
      <c r="A274" s="8" t="s">
        <v>153</v>
      </c>
      <c r="B274" s="16">
        <v>79</v>
      </c>
      <c r="C274" s="16">
        <v>78.5</v>
      </c>
      <c r="D274" s="16">
        <v>77.8</v>
      </c>
      <c r="E274" s="16">
        <v>80.599999999999994</v>
      </c>
      <c r="F274" s="206">
        <v>315.89999999999998</v>
      </c>
      <c r="G274" s="16">
        <v>79.2</v>
      </c>
      <c r="H274" s="16">
        <v>83.9</v>
      </c>
      <c r="I274" s="16">
        <v>85.7</v>
      </c>
      <c r="J274" s="16">
        <v>88.5</v>
      </c>
      <c r="K274" s="206">
        <v>337.3</v>
      </c>
      <c r="L274" s="16">
        <v>94.3</v>
      </c>
      <c r="M274" s="16">
        <v>97.8</v>
      </c>
      <c r="N274" s="16">
        <v>103.1</v>
      </c>
      <c r="O274" s="16">
        <v>104.1</v>
      </c>
      <c r="P274" s="144">
        <v>399.29999999999995</v>
      </c>
      <c r="Q274" s="16">
        <v>116.7</v>
      </c>
      <c r="R274" s="16">
        <v>119.7</v>
      </c>
      <c r="S274" s="16">
        <v>118.5</v>
      </c>
      <c r="T274" s="16">
        <v>134.69999999999999</v>
      </c>
      <c r="U274" s="206">
        <v>489.59999999999997</v>
      </c>
      <c r="V274" s="16">
        <v>139.30000000000001</v>
      </c>
      <c r="W274" s="16">
        <v>141.9</v>
      </c>
      <c r="X274" s="16">
        <v>142.9</v>
      </c>
      <c r="Y274" s="16">
        <v>144.5</v>
      </c>
      <c r="Z274" s="206">
        <v>568.6</v>
      </c>
      <c r="AA274" s="16">
        <v>152.19999999999999</v>
      </c>
      <c r="AB274" s="16">
        <v>152.1</v>
      </c>
      <c r="AC274" s="16">
        <v>156.69999999999999</v>
      </c>
      <c r="AE274" s="132"/>
      <c r="AF274" s="132"/>
      <c r="AG274" s="132"/>
      <c r="AH274" s="132"/>
      <c r="AI274" s="132"/>
      <c r="AJ274" s="132"/>
    </row>
    <row r="275" spans="1:36">
      <c r="A275" s="8" t="s">
        <v>154</v>
      </c>
      <c r="B275" s="16">
        <v>79</v>
      </c>
      <c r="C275" s="16">
        <v>78.5</v>
      </c>
      <c r="D275" s="16">
        <v>77.8</v>
      </c>
      <c r="E275" s="16">
        <v>80.599999999999994</v>
      </c>
      <c r="F275" s="206">
        <v>315.89999999999998</v>
      </c>
      <c r="G275" s="16">
        <v>79.2</v>
      </c>
      <c r="H275" s="16">
        <v>83.9</v>
      </c>
      <c r="I275" s="16">
        <v>85.7</v>
      </c>
      <c r="J275" s="16">
        <v>88.5</v>
      </c>
      <c r="K275" s="206">
        <v>337.3</v>
      </c>
      <c r="L275" s="16">
        <v>94.3</v>
      </c>
      <c r="M275" s="16">
        <v>97.8</v>
      </c>
      <c r="N275" s="16">
        <v>103.1</v>
      </c>
      <c r="O275" s="16">
        <v>104.1</v>
      </c>
      <c r="P275" s="144">
        <v>399.29999999999995</v>
      </c>
      <c r="Q275" s="16">
        <v>116.7</v>
      </c>
      <c r="R275" s="16">
        <v>119.7</v>
      </c>
      <c r="S275" s="16">
        <v>118.5</v>
      </c>
      <c r="T275" s="16">
        <v>134.69999999999999</v>
      </c>
      <c r="U275" s="206">
        <v>489.59999999999997</v>
      </c>
      <c r="V275" s="16">
        <v>139.30000000000001</v>
      </c>
      <c r="W275" s="16">
        <v>141.9</v>
      </c>
      <c r="X275" s="16">
        <v>142.9</v>
      </c>
      <c r="Y275" s="16">
        <v>144.5</v>
      </c>
      <c r="Z275" s="206">
        <v>568.6</v>
      </c>
      <c r="AA275" s="16">
        <v>152.19999999999999</v>
      </c>
      <c r="AB275" s="16">
        <v>152.1</v>
      </c>
      <c r="AC275" s="16">
        <v>156.69999999999999</v>
      </c>
      <c r="AE275" s="132"/>
      <c r="AF275" s="132"/>
      <c r="AG275" s="132"/>
      <c r="AH275" s="132"/>
      <c r="AI275" s="132"/>
      <c r="AJ275" s="132"/>
    </row>
    <row r="276" spans="1:36">
      <c r="A276" s="8" t="s">
        <v>155</v>
      </c>
      <c r="B276" s="16">
        <v>12.8</v>
      </c>
      <c r="C276" s="16">
        <v>7.9</v>
      </c>
      <c r="D276" s="16">
        <v>12.1</v>
      </c>
      <c r="E276" s="16">
        <v>9.6999999999999993</v>
      </c>
      <c r="F276" s="206">
        <v>42.5</v>
      </c>
      <c r="G276" s="16">
        <v>18.100000000000001</v>
      </c>
      <c r="H276" s="16">
        <v>11.7</v>
      </c>
      <c r="I276" s="16">
        <v>10.8</v>
      </c>
      <c r="J276" s="16">
        <v>9.1</v>
      </c>
      <c r="K276" s="206">
        <v>49.7</v>
      </c>
      <c r="L276" s="16">
        <v>18.8</v>
      </c>
      <c r="M276" s="16">
        <v>12.9</v>
      </c>
      <c r="N276" s="16">
        <v>12.2</v>
      </c>
      <c r="O276" s="16">
        <v>10.8</v>
      </c>
      <c r="P276" s="144">
        <v>54.7</v>
      </c>
      <c r="Q276" s="16">
        <v>20.7</v>
      </c>
      <c r="R276" s="16">
        <v>13.2</v>
      </c>
      <c r="S276" s="16">
        <v>10.9</v>
      </c>
      <c r="T276" s="16">
        <v>10.1</v>
      </c>
      <c r="U276" s="206">
        <v>54.9</v>
      </c>
      <c r="V276" s="16">
        <v>22.3</v>
      </c>
      <c r="W276" s="16">
        <v>14.4</v>
      </c>
      <c r="X276" s="16">
        <v>13.7</v>
      </c>
      <c r="Y276" s="16">
        <v>12.2</v>
      </c>
      <c r="Z276" s="206">
        <v>62.600000000000009</v>
      </c>
      <c r="AA276" s="16">
        <v>39.700000000000003</v>
      </c>
      <c r="AB276" s="16">
        <v>12.5</v>
      </c>
      <c r="AC276" s="16">
        <v>9.1</v>
      </c>
      <c r="AE276" s="132"/>
      <c r="AF276" s="132"/>
      <c r="AG276" s="132"/>
      <c r="AH276" s="132"/>
      <c r="AI276" s="132"/>
      <c r="AJ276" s="132"/>
    </row>
    <row r="277" spans="1:36">
      <c r="A277" s="8" t="s">
        <v>156</v>
      </c>
      <c r="B277" s="16">
        <v>-2.7</v>
      </c>
      <c r="C277" s="16">
        <v>-7.3</v>
      </c>
      <c r="D277" s="16">
        <v>-3.4</v>
      </c>
      <c r="E277" s="16">
        <v>11.1</v>
      </c>
      <c r="F277" s="206">
        <v>-2.3000000000000007</v>
      </c>
      <c r="G277" s="16">
        <v>-89.2</v>
      </c>
      <c r="H277" s="16">
        <v>4.5999999999999996</v>
      </c>
      <c r="I277" s="16">
        <v>2.9</v>
      </c>
      <c r="J277" s="16">
        <v>-5.5</v>
      </c>
      <c r="K277" s="206">
        <v>-87.2</v>
      </c>
      <c r="L277" s="16">
        <v>17</v>
      </c>
      <c r="M277" s="16">
        <v>12.5</v>
      </c>
      <c r="N277" s="16">
        <v>48.5</v>
      </c>
      <c r="O277" s="16">
        <v>-11.5</v>
      </c>
      <c r="P277" s="144">
        <v>66.5</v>
      </c>
      <c r="Q277" s="16">
        <v>23.1</v>
      </c>
      <c r="R277" s="16">
        <v>-9</v>
      </c>
      <c r="S277" s="16">
        <v>-1.5</v>
      </c>
      <c r="T277" s="16">
        <v>-3.3</v>
      </c>
      <c r="U277" s="206">
        <v>9.3000000000000007</v>
      </c>
      <c r="V277" s="16">
        <v>40.200000000000003</v>
      </c>
      <c r="W277" s="16">
        <v>-13.5</v>
      </c>
      <c r="X277" s="16">
        <v>21.2</v>
      </c>
      <c r="Y277" s="16">
        <v>40.200000000000003</v>
      </c>
      <c r="Z277" s="206">
        <v>88.100000000000009</v>
      </c>
      <c r="AA277" s="16">
        <v>-11.9</v>
      </c>
      <c r="AB277" s="16">
        <v>6.3</v>
      </c>
      <c r="AC277" s="16">
        <v>-62.3</v>
      </c>
      <c r="AE277" s="132"/>
      <c r="AF277" s="132"/>
      <c r="AG277" s="132"/>
      <c r="AH277" s="132"/>
      <c r="AI277" s="132"/>
      <c r="AJ277" s="132"/>
    </row>
    <row r="278" spans="1:36">
      <c r="A278" s="8" t="s">
        <v>157</v>
      </c>
      <c r="B278" s="16">
        <v>-63.3</v>
      </c>
      <c r="C278" s="16">
        <v>9.9</v>
      </c>
      <c r="D278" s="16">
        <v>26.5</v>
      </c>
      <c r="E278" s="16">
        <v>36.700000000000003</v>
      </c>
      <c r="F278" s="206">
        <v>9.8000000000000043</v>
      </c>
      <c r="G278" s="16">
        <v>577.29999999999995</v>
      </c>
      <c r="H278" s="16">
        <v>48.5</v>
      </c>
      <c r="I278" s="16">
        <v>-346.8</v>
      </c>
      <c r="J278" s="16">
        <v>127.8</v>
      </c>
      <c r="K278" s="206">
        <v>406.79999999999995</v>
      </c>
      <c r="L278" s="16">
        <v>-180.9</v>
      </c>
      <c r="M278" s="16">
        <v>31.9</v>
      </c>
      <c r="N278" s="16">
        <v>108.1</v>
      </c>
      <c r="O278" s="16">
        <v>89.9</v>
      </c>
      <c r="P278" s="144">
        <v>49</v>
      </c>
      <c r="Q278" s="16">
        <v>-231.7</v>
      </c>
      <c r="R278" s="16">
        <v>62.3</v>
      </c>
      <c r="S278" s="16">
        <v>81.2</v>
      </c>
      <c r="T278" s="16">
        <v>61.9</v>
      </c>
      <c r="U278" s="206">
        <v>-26.299999999999976</v>
      </c>
      <c r="V278" s="16">
        <v>-614.79999999999995</v>
      </c>
      <c r="W278" s="16">
        <v>-74.8</v>
      </c>
      <c r="X278" s="16">
        <v>28</v>
      </c>
      <c r="Y278" s="16">
        <v>36</v>
      </c>
      <c r="Z278" s="206">
        <v>-625.59999999999991</v>
      </c>
      <c r="AA278" s="16">
        <v>-139.5</v>
      </c>
      <c r="AB278" s="16">
        <v>-37.700000000000003</v>
      </c>
      <c r="AC278" s="16">
        <v>114.1</v>
      </c>
      <c r="AE278" s="132"/>
      <c r="AF278" s="132"/>
      <c r="AG278" s="132"/>
      <c r="AH278" s="132"/>
      <c r="AI278" s="132"/>
      <c r="AJ278" s="132"/>
    </row>
    <row r="279" spans="1:36">
      <c r="A279" s="8" t="s">
        <v>158</v>
      </c>
      <c r="B279" s="16">
        <v>-39.6</v>
      </c>
      <c r="C279" s="16">
        <v>3.3</v>
      </c>
      <c r="D279" s="16">
        <v>4.2</v>
      </c>
      <c r="E279" s="16">
        <v>-5.3</v>
      </c>
      <c r="F279" s="206">
        <v>-37.4</v>
      </c>
      <c r="G279" s="16">
        <v>-42.8</v>
      </c>
      <c r="H279" s="16">
        <v>12.6</v>
      </c>
      <c r="I279" s="16">
        <v>-19.7</v>
      </c>
      <c r="J279" s="16">
        <v>-11.4</v>
      </c>
      <c r="K279" s="206">
        <v>-61.29999999999999</v>
      </c>
      <c r="L279" s="16">
        <v>-83.9</v>
      </c>
      <c r="M279" s="16">
        <v>18.600000000000001</v>
      </c>
      <c r="N279" s="16">
        <v>-10.8</v>
      </c>
      <c r="O279" s="16">
        <v>-17.600000000000001</v>
      </c>
      <c r="P279" s="144">
        <v>-93.700000000000017</v>
      </c>
      <c r="Q279" s="16">
        <v>-65.8</v>
      </c>
      <c r="R279" s="16">
        <v>14.5</v>
      </c>
      <c r="S279" s="16">
        <v>-3.6</v>
      </c>
      <c r="T279" s="16">
        <v>-11.3</v>
      </c>
      <c r="U279" s="206">
        <v>-66.2</v>
      </c>
      <c r="V279" s="16">
        <v>-124.9</v>
      </c>
      <c r="W279" s="16">
        <v>-45.6</v>
      </c>
      <c r="X279" s="16">
        <v>36.9</v>
      </c>
      <c r="Y279" s="16">
        <v>-5</v>
      </c>
      <c r="Z279" s="206">
        <v>-138.6</v>
      </c>
      <c r="AA279" s="16">
        <v>-60.8</v>
      </c>
      <c r="AB279" s="16">
        <v>-14.5</v>
      </c>
      <c r="AC279" s="16">
        <v>-11.1</v>
      </c>
      <c r="AE279" s="132"/>
      <c r="AF279" s="132"/>
      <c r="AG279" s="132"/>
      <c r="AH279" s="132"/>
      <c r="AI279" s="132"/>
      <c r="AJ279" s="132"/>
    </row>
    <row r="280" spans="1:36">
      <c r="A280" s="8" t="s">
        <v>159</v>
      </c>
      <c r="B280" s="16">
        <v>-39.6</v>
      </c>
      <c r="C280" s="16">
        <v>3.3</v>
      </c>
      <c r="D280" s="16">
        <v>4.2</v>
      </c>
      <c r="E280" s="16">
        <v>-5.3</v>
      </c>
      <c r="F280" s="206">
        <v>-37.4</v>
      </c>
      <c r="G280" s="16">
        <v>-42.8</v>
      </c>
      <c r="H280" s="16">
        <v>12.6</v>
      </c>
      <c r="I280" s="16">
        <v>-19.7</v>
      </c>
      <c r="J280" s="16">
        <v>-11.4</v>
      </c>
      <c r="K280" s="206">
        <v>-61.29999999999999</v>
      </c>
      <c r="L280" s="16">
        <v>-83.9</v>
      </c>
      <c r="M280" s="16">
        <v>18.600000000000001</v>
      </c>
      <c r="N280" s="16">
        <v>-10.8</v>
      </c>
      <c r="O280" s="16">
        <v>-17.600000000000001</v>
      </c>
      <c r="P280" s="144">
        <v>-93.700000000000017</v>
      </c>
      <c r="Q280" s="16">
        <v>-65.8</v>
      </c>
      <c r="R280" s="16">
        <v>14.5</v>
      </c>
      <c r="S280" s="16">
        <v>-3.6</v>
      </c>
      <c r="T280" s="16">
        <v>-11.3</v>
      </c>
      <c r="U280" s="206">
        <v>-66.2</v>
      </c>
      <c r="V280" s="16">
        <v>-124.9</v>
      </c>
      <c r="W280" s="16">
        <v>-45.6</v>
      </c>
      <c r="X280" s="16">
        <v>36.9</v>
      </c>
      <c r="Y280" s="16">
        <v>-5</v>
      </c>
      <c r="Z280" s="206">
        <v>-138.6</v>
      </c>
      <c r="AA280" s="16">
        <v>-60.8</v>
      </c>
      <c r="AB280" s="16">
        <v>-14.5</v>
      </c>
      <c r="AC280" s="16">
        <v>-11.1</v>
      </c>
      <c r="AE280" s="132"/>
      <c r="AF280" s="132"/>
      <c r="AG280" s="132"/>
      <c r="AH280" s="132"/>
      <c r="AI280" s="132"/>
      <c r="AJ280" s="132"/>
    </row>
    <row r="281" spans="1:36">
      <c r="A281" s="8" t="s">
        <v>160</v>
      </c>
      <c r="B281" s="16">
        <v>37.9</v>
      </c>
      <c r="C281" s="16">
        <v>26.6</v>
      </c>
      <c r="D281" s="16">
        <v>-30.8</v>
      </c>
      <c r="E281" s="16">
        <v>-49.1</v>
      </c>
      <c r="F281" s="206">
        <v>-15.399999999999999</v>
      </c>
      <c r="G281" s="16">
        <v>0.2</v>
      </c>
      <c r="H281" s="16">
        <v>34.6</v>
      </c>
      <c r="I281" s="16">
        <v>-2.2000000000000002</v>
      </c>
      <c r="J281" s="16">
        <v>-111.4</v>
      </c>
      <c r="K281" s="206">
        <v>-78.800000000000011</v>
      </c>
      <c r="L281" s="16">
        <v>29.6</v>
      </c>
      <c r="M281" s="16">
        <v>-0.3</v>
      </c>
      <c r="N281" s="16">
        <v>0.3</v>
      </c>
      <c r="O281" s="16">
        <v>6.2</v>
      </c>
      <c r="P281" s="144">
        <v>35.800000000000004</v>
      </c>
      <c r="Q281" s="16">
        <v>14.7</v>
      </c>
      <c r="R281" s="16">
        <v>-9.4</v>
      </c>
      <c r="S281" s="16">
        <v>-0.2</v>
      </c>
      <c r="T281" s="16">
        <v>11.3</v>
      </c>
      <c r="U281" s="206">
        <v>16.399999999999999</v>
      </c>
      <c r="V281" s="16">
        <v>-0.6</v>
      </c>
      <c r="W281" s="16">
        <v>-42.8</v>
      </c>
      <c r="X281" s="16">
        <v>11.4</v>
      </c>
      <c r="Y281" s="16">
        <v>9.6</v>
      </c>
      <c r="Z281" s="206">
        <v>-22.4</v>
      </c>
      <c r="AA281" s="16">
        <v>-25</v>
      </c>
      <c r="AB281" s="16">
        <v>15</v>
      </c>
      <c r="AC281" s="16">
        <v>-6</v>
      </c>
      <c r="AE281" s="132"/>
      <c r="AF281" s="132"/>
      <c r="AG281" s="132"/>
      <c r="AH281" s="132"/>
      <c r="AI281" s="132"/>
      <c r="AJ281" s="132"/>
    </row>
    <row r="282" spans="1:36">
      <c r="A282" s="8" t="s">
        <v>161</v>
      </c>
      <c r="B282" s="16">
        <v>-61.6</v>
      </c>
      <c r="C282" s="16">
        <v>-20</v>
      </c>
      <c r="D282" s="16">
        <v>53.1</v>
      </c>
      <c r="E282" s="16">
        <v>91.1</v>
      </c>
      <c r="F282" s="206">
        <v>62.6</v>
      </c>
      <c r="G282" s="16">
        <v>619.9</v>
      </c>
      <c r="H282" s="16">
        <v>1.3</v>
      </c>
      <c r="I282" s="16">
        <v>-324.89999999999998</v>
      </c>
      <c r="J282" s="16">
        <v>250.6</v>
      </c>
      <c r="K282" s="206">
        <v>546.9</v>
      </c>
      <c r="L282" s="16">
        <v>-126.6</v>
      </c>
      <c r="M282" s="16">
        <v>13.6</v>
      </c>
      <c r="N282" s="16">
        <v>118.6</v>
      </c>
      <c r="O282" s="16">
        <v>101.3</v>
      </c>
      <c r="P282" s="144">
        <v>106.89999999999999</v>
      </c>
      <c r="Q282" s="16">
        <v>-180.6</v>
      </c>
      <c r="R282" s="16">
        <v>57.2</v>
      </c>
      <c r="S282" s="16">
        <v>85</v>
      </c>
      <c r="T282" s="16">
        <v>61.9</v>
      </c>
      <c r="U282" s="206">
        <v>23.500000000000007</v>
      </c>
      <c r="V282" s="16">
        <v>-489.3</v>
      </c>
      <c r="W282" s="16">
        <v>13.6</v>
      </c>
      <c r="X282" s="16">
        <v>-20.3</v>
      </c>
      <c r="Y282" s="16">
        <v>31.4</v>
      </c>
      <c r="Z282" s="206">
        <v>-464.6</v>
      </c>
      <c r="AA282" s="16">
        <v>-53.7</v>
      </c>
      <c r="AB282" s="16">
        <v>-38.200000000000003</v>
      </c>
      <c r="AC282" s="16">
        <v>131.19999999999999</v>
      </c>
      <c r="AE282" s="132"/>
      <c r="AF282" s="132"/>
      <c r="AG282" s="132"/>
      <c r="AH282" s="132"/>
      <c r="AI282" s="132"/>
      <c r="AJ282" s="132"/>
    </row>
    <row r="283" spans="1:36">
      <c r="A283" s="8"/>
      <c r="B283" s="16"/>
      <c r="C283" s="16"/>
      <c r="D283" s="16"/>
      <c r="E283" s="16"/>
      <c r="F283" s="206"/>
      <c r="G283" s="16"/>
      <c r="H283" s="16"/>
      <c r="I283" s="16"/>
      <c r="J283" s="16"/>
      <c r="K283" s="206"/>
      <c r="L283" s="16"/>
      <c r="M283" s="16"/>
      <c r="N283" s="16"/>
      <c r="O283" s="16"/>
      <c r="P283" s="144"/>
      <c r="Q283" s="16"/>
      <c r="R283" s="16"/>
      <c r="S283" s="16"/>
      <c r="T283" s="16"/>
      <c r="U283" s="206"/>
      <c r="V283" s="16"/>
      <c r="W283" s="16"/>
      <c r="X283" s="16"/>
      <c r="Y283" s="16"/>
      <c r="Z283" s="206"/>
      <c r="AA283" s="16"/>
      <c r="AB283" s="16"/>
      <c r="AC283" s="16"/>
      <c r="AE283" s="132"/>
      <c r="AF283" s="132"/>
      <c r="AG283" s="132"/>
      <c r="AH283" s="132"/>
      <c r="AI283" s="132"/>
      <c r="AJ283" s="132"/>
    </row>
    <row r="284" spans="1:36" ht="14" thickBot="1">
      <c r="A284" s="298" t="s">
        <v>162</v>
      </c>
      <c r="B284" s="299">
        <v>-70.099999999999994</v>
      </c>
      <c r="C284" s="299">
        <v>-79.3</v>
      </c>
      <c r="D284" s="299">
        <v>-175.8</v>
      </c>
      <c r="E284" s="299">
        <v>-136.30000000000001</v>
      </c>
      <c r="F284" s="300">
        <v>-461.5</v>
      </c>
      <c r="G284" s="299">
        <v>-164.6</v>
      </c>
      <c r="H284" s="299">
        <v>-303.7</v>
      </c>
      <c r="I284" s="299">
        <v>-97.2</v>
      </c>
      <c r="J284" s="299">
        <v>-132</v>
      </c>
      <c r="K284" s="300">
        <v>-697.5</v>
      </c>
      <c r="L284" s="299">
        <v>-136.1</v>
      </c>
      <c r="M284" s="299">
        <v>-114.8</v>
      </c>
      <c r="N284" s="299">
        <v>-130</v>
      </c>
      <c r="O284" s="299">
        <v>-111.8</v>
      </c>
      <c r="P284" s="299">
        <v>-492.7</v>
      </c>
      <c r="Q284" s="299">
        <v>-973.5</v>
      </c>
      <c r="R284" s="299">
        <v>-122.1</v>
      </c>
      <c r="S284" s="299">
        <v>-344.7</v>
      </c>
      <c r="T284" s="299">
        <v>-1957.9</v>
      </c>
      <c r="U284" s="300">
        <v>-3398.2</v>
      </c>
      <c r="V284" s="299">
        <v>-268.2</v>
      </c>
      <c r="W284" s="299">
        <v>-60.5</v>
      </c>
      <c r="X284" s="299">
        <v>-478.4</v>
      </c>
      <c r="Y284" s="299">
        <v>-152.4</v>
      </c>
      <c r="Z284" s="300">
        <v>-959.49999999999989</v>
      </c>
      <c r="AA284" s="299">
        <v>-162.6</v>
      </c>
      <c r="AB284" s="299">
        <v>-156.1</v>
      </c>
      <c r="AC284" s="299">
        <v>-406</v>
      </c>
      <c r="AD284" s="301"/>
      <c r="AE284" s="301"/>
      <c r="AF284" s="301"/>
      <c r="AG284" s="301"/>
      <c r="AH284" s="301"/>
      <c r="AI284" s="301"/>
      <c r="AJ284" s="301"/>
    </row>
    <row r="285" spans="1:36">
      <c r="A285" s="8" t="s">
        <v>163</v>
      </c>
      <c r="B285" s="16">
        <v>-70.099999999999994</v>
      </c>
      <c r="C285" s="16">
        <v>-79.3</v>
      </c>
      <c r="D285" s="16">
        <v>-175.8</v>
      </c>
      <c r="E285" s="16">
        <v>-136.30000000000001</v>
      </c>
      <c r="F285" s="206">
        <v>-461.5</v>
      </c>
      <c r="G285" s="16">
        <v>-164.6</v>
      </c>
      <c r="H285" s="16">
        <v>-303.7</v>
      </c>
      <c r="I285" s="16">
        <v>-97.2</v>
      </c>
      <c r="J285" s="16">
        <v>-132</v>
      </c>
      <c r="K285" s="206">
        <v>-697.5</v>
      </c>
      <c r="L285" s="16">
        <v>-136.1</v>
      </c>
      <c r="M285" s="16">
        <v>-114.8</v>
      </c>
      <c r="N285" s="16">
        <v>-130</v>
      </c>
      <c r="O285" s="16">
        <v>-111.8</v>
      </c>
      <c r="P285" s="144">
        <v>-492.7</v>
      </c>
      <c r="Q285" s="16">
        <v>-973.5</v>
      </c>
      <c r="R285" s="16">
        <v>-122.1</v>
      </c>
      <c r="S285" s="16">
        <v>-344.7</v>
      </c>
      <c r="T285" s="16">
        <v>-1957.9</v>
      </c>
      <c r="U285" s="206">
        <v>-3398.2</v>
      </c>
      <c r="V285" s="16">
        <v>-268.2</v>
      </c>
      <c r="W285" s="16">
        <v>-60.5</v>
      </c>
      <c r="X285" s="16">
        <v>-478.4</v>
      </c>
      <c r="Y285" s="16">
        <v>-152.4</v>
      </c>
      <c r="Z285" s="206">
        <v>-959.49999999999989</v>
      </c>
      <c r="AA285" s="16">
        <v>-162.6</v>
      </c>
      <c r="AB285" s="16">
        <v>-156.1</v>
      </c>
      <c r="AC285" s="16">
        <v>-406</v>
      </c>
      <c r="AE285" s="132"/>
      <c r="AF285" s="132"/>
      <c r="AG285" s="132"/>
      <c r="AH285" s="132"/>
      <c r="AI285" s="132"/>
      <c r="AJ285" s="132"/>
    </row>
    <row r="286" spans="1:36">
      <c r="A286" s="8" t="s">
        <v>164</v>
      </c>
      <c r="B286" s="16">
        <v>-56.2</v>
      </c>
      <c r="C286" s="16">
        <v>-62.5</v>
      </c>
      <c r="D286" s="16">
        <v>-89.4</v>
      </c>
      <c r="E286" s="16">
        <v>-113.8</v>
      </c>
      <c r="F286" s="206">
        <v>-321.90000000000003</v>
      </c>
      <c r="G286" s="16">
        <v>-114.8</v>
      </c>
      <c r="H286" s="16">
        <v>-93.7</v>
      </c>
      <c r="I286" s="16">
        <v>-97.2</v>
      </c>
      <c r="J286" s="16">
        <v>-93.9</v>
      </c>
      <c r="K286" s="206">
        <v>-399.6</v>
      </c>
      <c r="L286" s="16">
        <v>-88</v>
      </c>
      <c r="M286" s="16">
        <v>-104.8</v>
      </c>
      <c r="N286" s="16">
        <v>-116.7</v>
      </c>
      <c r="O286" s="16">
        <v>-111.8</v>
      </c>
      <c r="P286" s="144">
        <v>-421.3</v>
      </c>
      <c r="Q286" s="16">
        <v>-113</v>
      </c>
      <c r="R286" s="16">
        <v>-122.5</v>
      </c>
      <c r="S286" s="16">
        <v>-97.4</v>
      </c>
      <c r="T286" s="16">
        <v>-136.1</v>
      </c>
      <c r="U286" s="206">
        <v>-469</v>
      </c>
      <c r="V286" s="16">
        <v>-156.5</v>
      </c>
      <c r="W286" s="16">
        <v>-158.9</v>
      </c>
      <c r="X286" s="16">
        <v>-153</v>
      </c>
      <c r="Y286" s="16">
        <v>-156.1</v>
      </c>
      <c r="Z286" s="206">
        <v>-624.5</v>
      </c>
      <c r="AA286" s="16">
        <v>-158.30000000000001</v>
      </c>
      <c r="AB286" s="16">
        <v>-163</v>
      </c>
      <c r="AC286" s="16">
        <v>-134.30000000000001</v>
      </c>
      <c r="AE286" s="132"/>
      <c r="AF286" s="132"/>
      <c r="AG286" s="132"/>
      <c r="AH286" s="132"/>
      <c r="AI286" s="132"/>
      <c r="AJ286" s="132"/>
    </row>
    <row r="287" spans="1:36">
      <c r="A287" s="8" t="s">
        <v>165</v>
      </c>
      <c r="B287" s="16">
        <v>-13.9</v>
      </c>
      <c r="C287" s="16">
        <v>-16.8</v>
      </c>
      <c r="D287" s="16">
        <v>-85.1</v>
      </c>
      <c r="E287" s="16">
        <v>-22.5</v>
      </c>
      <c r="F287" s="206">
        <v>-138.30000000000001</v>
      </c>
      <c r="G287" s="16">
        <v>-24.8</v>
      </c>
      <c r="H287" s="16">
        <v>-210</v>
      </c>
      <c r="I287" s="16">
        <v>0</v>
      </c>
      <c r="J287" s="16">
        <v>-38.1</v>
      </c>
      <c r="K287" s="206">
        <v>-272.90000000000003</v>
      </c>
      <c r="L287" s="16">
        <v>-48.1</v>
      </c>
      <c r="M287" s="16">
        <v>0</v>
      </c>
      <c r="N287" s="16">
        <v>-13.3</v>
      </c>
      <c r="O287" s="16">
        <v>0</v>
      </c>
      <c r="P287" s="144">
        <v>-61.400000000000006</v>
      </c>
      <c r="Q287" s="16">
        <v>-860.5</v>
      </c>
      <c r="R287" s="16">
        <v>0.4</v>
      </c>
      <c r="S287" s="16">
        <v>-247.3</v>
      </c>
      <c r="T287" s="16">
        <v>-1826.7</v>
      </c>
      <c r="U287" s="206">
        <v>-2934.1000000000004</v>
      </c>
      <c r="V287" s="16">
        <v>-111.7</v>
      </c>
      <c r="W287" s="16">
        <v>98.4</v>
      </c>
      <c r="X287" s="16">
        <v>-325.39999999999998</v>
      </c>
      <c r="Y287" s="16">
        <v>3.7</v>
      </c>
      <c r="Z287" s="206">
        <v>-335</v>
      </c>
      <c r="AA287" s="16">
        <v>-4.3</v>
      </c>
      <c r="AB287" s="16">
        <v>6.9</v>
      </c>
      <c r="AC287" s="16">
        <v>-271.7</v>
      </c>
      <c r="AE287" s="132"/>
      <c r="AF287" s="132"/>
      <c r="AG287" s="132"/>
      <c r="AH287" s="132"/>
      <c r="AI287" s="132"/>
      <c r="AJ287" s="132"/>
    </row>
    <row r="288" spans="1:36">
      <c r="A288" s="8" t="s">
        <v>166</v>
      </c>
      <c r="B288" s="16">
        <v>-13.9</v>
      </c>
      <c r="C288" s="16">
        <v>-16.8</v>
      </c>
      <c r="D288" s="16">
        <v>-85.1</v>
      </c>
      <c r="E288" s="16">
        <v>-22.5</v>
      </c>
      <c r="F288" s="206">
        <v>-138.30000000000001</v>
      </c>
      <c r="G288" s="16">
        <v>-24.8</v>
      </c>
      <c r="H288" s="16">
        <v>-210</v>
      </c>
      <c r="I288" s="16">
        <v>0</v>
      </c>
      <c r="J288" s="16">
        <v>-38.1</v>
      </c>
      <c r="K288" s="206">
        <v>-272.90000000000003</v>
      </c>
      <c r="L288" s="16">
        <v>-48.1</v>
      </c>
      <c r="M288" s="16">
        <v>0</v>
      </c>
      <c r="N288" s="16">
        <v>-13.3</v>
      </c>
      <c r="O288" s="16">
        <v>0</v>
      </c>
      <c r="P288" s="144">
        <v>-61.400000000000006</v>
      </c>
      <c r="Q288" s="16">
        <v>-862</v>
      </c>
      <c r="R288" s="16">
        <v>0.4</v>
      </c>
      <c r="S288" s="16">
        <v>-247.3</v>
      </c>
      <c r="T288" s="16">
        <v>-1826.7</v>
      </c>
      <c r="U288" s="206">
        <v>-2935.6000000000004</v>
      </c>
      <c r="V288" s="16">
        <v>-111.7</v>
      </c>
      <c r="W288" s="16">
        <v>0.3</v>
      </c>
      <c r="X288" s="16">
        <v>-326.10000000000002</v>
      </c>
      <c r="Y288" s="16">
        <v>3.7</v>
      </c>
      <c r="Z288" s="206">
        <v>-433.8</v>
      </c>
      <c r="AA288" s="16">
        <v>-4.3</v>
      </c>
      <c r="AB288" s="16">
        <v>0</v>
      </c>
      <c r="AC288" s="16">
        <v>-271.7</v>
      </c>
      <c r="AE288" s="132"/>
      <c r="AF288" s="132"/>
      <c r="AG288" s="132"/>
      <c r="AH288" s="132"/>
      <c r="AI288" s="132"/>
      <c r="AJ288" s="132"/>
    </row>
    <row r="289" spans="1:36">
      <c r="A289" s="8" t="s">
        <v>167</v>
      </c>
      <c r="B289" s="8"/>
      <c r="C289" s="8"/>
      <c r="D289" s="8"/>
      <c r="E289" s="8"/>
      <c r="F289" s="199"/>
      <c r="G289" s="8"/>
      <c r="H289" s="8"/>
      <c r="I289" s="8"/>
      <c r="J289" s="8"/>
      <c r="K289" s="199"/>
      <c r="L289" s="8"/>
      <c r="M289" s="8"/>
      <c r="N289" s="8"/>
      <c r="O289" s="8"/>
      <c r="P289" s="131"/>
      <c r="Q289" s="16">
        <v>1.5</v>
      </c>
      <c r="R289" s="16">
        <v>0</v>
      </c>
      <c r="S289" s="16">
        <v>0</v>
      </c>
      <c r="T289" s="16">
        <v>0</v>
      </c>
      <c r="U289" s="206"/>
      <c r="V289" s="16">
        <v>0</v>
      </c>
      <c r="W289" s="16">
        <v>98.1</v>
      </c>
      <c r="X289" s="16">
        <v>0.7</v>
      </c>
      <c r="Y289" s="16">
        <v>0</v>
      </c>
      <c r="Z289" s="206"/>
      <c r="AA289" s="8"/>
      <c r="AB289" s="8"/>
      <c r="AC289" s="16">
        <v>0</v>
      </c>
      <c r="AE289" s="132"/>
      <c r="AF289" s="132"/>
      <c r="AG289" s="132"/>
      <c r="AH289" s="132"/>
      <c r="AI289" s="132"/>
      <c r="AJ289" s="132"/>
    </row>
    <row r="290" spans="1:36">
      <c r="A290" s="8" t="s">
        <v>168</v>
      </c>
      <c r="B290" s="8"/>
      <c r="C290" s="8"/>
      <c r="D290" s="8"/>
      <c r="E290" s="16">
        <v>0</v>
      </c>
      <c r="F290" s="206"/>
      <c r="G290" s="16">
        <v>-25</v>
      </c>
      <c r="H290" s="16">
        <v>0</v>
      </c>
      <c r="I290" s="16">
        <v>0</v>
      </c>
      <c r="J290" s="16">
        <v>0</v>
      </c>
      <c r="K290" s="206"/>
      <c r="L290" s="16">
        <v>0</v>
      </c>
      <c r="M290" s="16">
        <v>-10</v>
      </c>
      <c r="N290" s="16">
        <v>0</v>
      </c>
      <c r="O290" s="16">
        <v>0</v>
      </c>
      <c r="P290" s="144"/>
      <c r="Q290" s="8"/>
      <c r="R290" s="8"/>
      <c r="S290" s="16"/>
      <c r="T290" s="16"/>
      <c r="U290" s="206"/>
      <c r="V290" s="8"/>
      <c r="W290" s="8"/>
      <c r="X290" s="8"/>
      <c r="Y290" s="8"/>
      <c r="Z290" s="199"/>
      <c r="AA290" s="8"/>
      <c r="AB290" s="8"/>
      <c r="AC290" s="8"/>
      <c r="AE290" s="132"/>
      <c r="AF290" s="132"/>
      <c r="AG290" s="132"/>
      <c r="AH290" s="132"/>
      <c r="AI290" s="132"/>
      <c r="AJ290" s="132"/>
    </row>
    <row r="291" spans="1:36">
      <c r="A291" s="8" t="s">
        <v>169</v>
      </c>
      <c r="B291" s="8"/>
      <c r="C291" s="8"/>
      <c r="D291" s="8"/>
      <c r="E291" s="16">
        <v>0</v>
      </c>
      <c r="F291" s="206"/>
      <c r="G291" s="16">
        <v>-25</v>
      </c>
      <c r="H291" s="16">
        <v>0</v>
      </c>
      <c r="I291" s="16">
        <v>0</v>
      </c>
      <c r="J291" s="16">
        <v>0</v>
      </c>
      <c r="K291" s="206"/>
      <c r="L291" s="16">
        <v>0</v>
      </c>
      <c r="M291" s="16">
        <v>-10</v>
      </c>
      <c r="N291" s="16">
        <v>0</v>
      </c>
      <c r="O291" s="16">
        <v>0</v>
      </c>
      <c r="P291" s="144"/>
      <c r="Q291" s="8"/>
      <c r="R291" s="8"/>
      <c r="S291" s="16"/>
      <c r="T291" s="16"/>
      <c r="U291" s="206"/>
      <c r="V291" s="8"/>
      <c r="W291" s="8"/>
      <c r="X291" s="8"/>
      <c r="Y291" s="8"/>
      <c r="Z291" s="199"/>
      <c r="AA291" s="8"/>
      <c r="AB291" s="8"/>
      <c r="AC291" s="8"/>
      <c r="AE291" s="132"/>
      <c r="AF291" s="132"/>
      <c r="AG291" s="132"/>
      <c r="AH291" s="132"/>
      <c r="AI291" s="132"/>
      <c r="AJ291" s="132"/>
    </row>
    <row r="292" spans="1:36">
      <c r="A292" s="8" t="s">
        <v>170</v>
      </c>
      <c r="B292" s="16"/>
      <c r="C292" s="8"/>
      <c r="D292" s="8"/>
      <c r="E292" s="16">
        <v>0</v>
      </c>
      <c r="F292" s="206"/>
      <c r="G292" s="8"/>
      <c r="H292" s="8"/>
      <c r="I292" s="8"/>
      <c r="J292" s="16">
        <v>0</v>
      </c>
      <c r="K292" s="206"/>
      <c r="L292" s="8"/>
      <c r="M292" s="8"/>
      <c r="N292" s="8"/>
      <c r="O292" s="8"/>
      <c r="P292" s="131"/>
      <c r="Q292" s="8"/>
      <c r="R292" s="8"/>
      <c r="S292" s="8"/>
      <c r="T292" s="8"/>
      <c r="U292" s="199"/>
      <c r="V292" s="8"/>
      <c r="W292" s="8"/>
      <c r="X292" s="8"/>
      <c r="Y292" s="8"/>
      <c r="Z292" s="199"/>
      <c r="AA292" s="8"/>
      <c r="AB292" s="8"/>
      <c r="AC292" s="8"/>
      <c r="AE292" s="132"/>
      <c r="AF292" s="132"/>
      <c r="AG292" s="132"/>
      <c r="AH292" s="132"/>
      <c r="AI292" s="132"/>
      <c r="AJ292" s="132"/>
    </row>
    <row r="293" spans="1:36">
      <c r="A293" s="8" t="s">
        <v>171</v>
      </c>
      <c r="B293" s="16"/>
      <c r="C293" s="8"/>
      <c r="D293" s="8"/>
      <c r="E293" s="16">
        <v>0</v>
      </c>
      <c r="F293" s="206"/>
      <c r="G293" s="8"/>
      <c r="H293" s="8"/>
      <c r="I293" s="8"/>
      <c r="J293" s="16">
        <v>0</v>
      </c>
      <c r="K293" s="206"/>
      <c r="L293" s="8"/>
      <c r="M293" s="8"/>
      <c r="N293" s="8"/>
      <c r="O293" s="8"/>
      <c r="P293" s="131"/>
      <c r="Q293" s="8"/>
      <c r="R293" s="8"/>
      <c r="S293" s="8"/>
      <c r="T293" s="8"/>
      <c r="U293" s="199"/>
      <c r="V293" s="8"/>
      <c r="W293" s="8"/>
      <c r="X293" s="8"/>
      <c r="Y293" s="8"/>
      <c r="Z293" s="199"/>
      <c r="AA293" s="8"/>
      <c r="AB293" s="8"/>
      <c r="AC293" s="8"/>
      <c r="AE293" s="132"/>
      <c r="AF293" s="132"/>
      <c r="AG293" s="132"/>
      <c r="AH293" s="132"/>
      <c r="AI293" s="132"/>
      <c r="AJ293" s="132"/>
    </row>
    <row r="294" spans="1:36">
      <c r="A294" s="8"/>
      <c r="B294" s="16"/>
      <c r="C294" s="8"/>
      <c r="D294" s="8"/>
      <c r="E294" s="16"/>
      <c r="F294" s="206"/>
      <c r="G294" s="8"/>
      <c r="H294" s="8"/>
      <c r="I294" s="8"/>
      <c r="J294" s="16"/>
      <c r="K294" s="206"/>
      <c r="L294" s="8"/>
      <c r="M294" s="8"/>
      <c r="N294" s="8"/>
      <c r="O294" s="8"/>
      <c r="P294" s="131"/>
      <c r="Q294" s="8"/>
      <c r="R294" s="8"/>
      <c r="S294" s="8"/>
      <c r="T294" s="8"/>
      <c r="U294" s="199"/>
      <c r="V294" s="8"/>
      <c r="W294" s="8"/>
      <c r="X294" s="8"/>
      <c r="Y294" s="8"/>
      <c r="Z294" s="199"/>
      <c r="AA294" s="8"/>
      <c r="AB294" s="8"/>
      <c r="AC294" s="8"/>
      <c r="AE294" s="132"/>
      <c r="AF294" s="132"/>
      <c r="AG294" s="132"/>
      <c r="AH294" s="132"/>
      <c r="AI294" s="132"/>
      <c r="AJ294" s="132"/>
    </row>
    <row r="295" spans="1:36" ht="14" thickBot="1">
      <c r="A295" s="298" t="s">
        <v>172</v>
      </c>
      <c r="B295" s="299">
        <v>-138.30000000000001</v>
      </c>
      <c r="C295" s="299">
        <v>-66.7</v>
      </c>
      <c r="D295" s="299">
        <v>-51</v>
      </c>
      <c r="E295" s="299">
        <v>-55</v>
      </c>
      <c r="F295" s="300">
        <v>-311</v>
      </c>
      <c r="G295" s="299">
        <v>40.1</v>
      </c>
      <c r="H295" s="299">
        <v>89.7</v>
      </c>
      <c r="I295" s="299">
        <v>296.60000000000002</v>
      </c>
      <c r="J295" s="299">
        <v>131.5</v>
      </c>
      <c r="K295" s="300">
        <v>557.90000000000009</v>
      </c>
      <c r="L295" s="299">
        <v>92.7</v>
      </c>
      <c r="M295" s="299">
        <v>823.6</v>
      </c>
      <c r="N295" s="299">
        <v>-51</v>
      </c>
      <c r="O295" s="299">
        <v>-54.5</v>
      </c>
      <c r="P295" s="299">
        <v>810.80000000000007</v>
      </c>
      <c r="Q295" s="299">
        <v>-88.6</v>
      </c>
      <c r="R295" s="299">
        <v>-591.70000000000005</v>
      </c>
      <c r="S295" s="299">
        <v>1522.7</v>
      </c>
      <c r="T295" s="299">
        <v>-224.7</v>
      </c>
      <c r="U295" s="300">
        <v>617.70000000000005</v>
      </c>
      <c r="V295" s="299">
        <v>444.3</v>
      </c>
      <c r="W295" s="299">
        <v>-179.3</v>
      </c>
      <c r="X295" s="299">
        <v>151.5</v>
      </c>
      <c r="Y295" s="299">
        <v>-142.80000000000001</v>
      </c>
      <c r="Z295" s="300">
        <v>273.7</v>
      </c>
      <c r="AA295" s="299">
        <v>-43.3</v>
      </c>
      <c r="AB295" s="299">
        <v>-173.9</v>
      </c>
      <c r="AC295" s="299">
        <v>280.7</v>
      </c>
      <c r="AD295" s="301"/>
      <c r="AE295" s="301"/>
      <c r="AF295" s="301"/>
      <c r="AG295" s="301"/>
      <c r="AH295" s="301"/>
      <c r="AI295" s="301"/>
      <c r="AJ295" s="301"/>
    </row>
    <row r="296" spans="1:36">
      <c r="A296" s="8" t="s">
        <v>173</v>
      </c>
      <c r="B296" s="16">
        <v>-138.30000000000001</v>
      </c>
      <c r="C296" s="16">
        <v>-66.7</v>
      </c>
      <c r="D296" s="16">
        <v>-51</v>
      </c>
      <c r="E296" s="16">
        <v>-55</v>
      </c>
      <c r="F296" s="206">
        <v>-311</v>
      </c>
      <c r="G296" s="16">
        <v>40.1</v>
      </c>
      <c r="H296" s="16">
        <v>89.7</v>
      </c>
      <c r="I296" s="16">
        <v>296.60000000000002</v>
      </c>
      <c r="J296" s="16">
        <v>131.5</v>
      </c>
      <c r="K296" s="206">
        <v>557.90000000000009</v>
      </c>
      <c r="L296" s="16">
        <v>92.7</v>
      </c>
      <c r="M296" s="16">
        <v>823.6</v>
      </c>
      <c r="N296" s="16">
        <v>-51</v>
      </c>
      <c r="O296" s="16">
        <v>-54.5</v>
      </c>
      <c r="P296" s="144">
        <v>810.80000000000007</v>
      </c>
      <c r="Q296" s="16">
        <v>-88.6</v>
      </c>
      <c r="R296" s="16">
        <v>-591.70000000000005</v>
      </c>
      <c r="S296" s="16">
        <v>1522.7</v>
      </c>
      <c r="T296" s="16">
        <v>-224.7</v>
      </c>
      <c r="U296" s="206">
        <v>617.70000000000005</v>
      </c>
      <c r="V296" s="16">
        <v>444.3</v>
      </c>
      <c r="W296" s="16">
        <v>-179.3</v>
      </c>
      <c r="X296" s="16">
        <v>151.5</v>
      </c>
      <c r="Y296" s="16">
        <v>-142.80000000000001</v>
      </c>
      <c r="Z296" s="206">
        <v>273.7</v>
      </c>
      <c r="AA296" s="16">
        <v>-43.3</v>
      </c>
      <c r="AB296" s="16">
        <v>-173.9</v>
      </c>
      <c r="AC296" s="16">
        <v>280.7</v>
      </c>
      <c r="AE296" s="132"/>
      <c r="AF296" s="132"/>
      <c r="AG296" s="132"/>
      <c r="AH296" s="132"/>
      <c r="AI296" s="132"/>
      <c r="AJ296" s="132"/>
    </row>
    <row r="297" spans="1:36">
      <c r="A297" s="8" t="s">
        <v>174</v>
      </c>
      <c r="B297" s="16">
        <v>-76.8</v>
      </c>
      <c r="C297" s="16">
        <v>11.4</v>
      </c>
      <c r="D297" s="16">
        <v>-1</v>
      </c>
      <c r="E297" s="16">
        <v>1.7</v>
      </c>
      <c r="F297" s="206">
        <v>-64.699999999999989</v>
      </c>
      <c r="G297" s="16">
        <v>89.7</v>
      </c>
      <c r="H297" s="16">
        <v>137.5</v>
      </c>
      <c r="I297" s="16">
        <v>339.8</v>
      </c>
      <c r="J297" s="16">
        <v>179.5</v>
      </c>
      <c r="K297" s="206">
        <v>746.5</v>
      </c>
      <c r="L297" s="16">
        <v>125.2</v>
      </c>
      <c r="M297" s="16">
        <v>873.9</v>
      </c>
      <c r="N297" s="16">
        <v>-0.5</v>
      </c>
      <c r="O297" s="16">
        <v>-1</v>
      </c>
      <c r="P297" s="144">
        <v>997.6</v>
      </c>
      <c r="Q297" s="16">
        <v>-0.7</v>
      </c>
      <c r="R297" s="16">
        <v>-500</v>
      </c>
      <c r="S297" s="16">
        <v>1597</v>
      </c>
      <c r="T297" s="16">
        <v>-176</v>
      </c>
      <c r="U297" s="206">
        <v>920.3</v>
      </c>
      <c r="V297" s="16">
        <v>516.79999999999995</v>
      </c>
      <c r="W297" s="16">
        <v>-130.1</v>
      </c>
      <c r="X297" s="16">
        <v>200.5</v>
      </c>
      <c r="Y297" s="16">
        <v>-95.7</v>
      </c>
      <c r="Z297" s="206">
        <v>491.49999999999994</v>
      </c>
      <c r="AA297" s="16">
        <v>14.2</v>
      </c>
      <c r="AB297" s="16">
        <v>-127.5</v>
      </c>
      <c r="AC297" s="16">
        <v>327.60000000000002</v>
      </c>
      <c r="AE297" s="132"/>
      <c r="AF297" s="132"/>
      <c r="AG297" s="132"/>
      <c r="AH297" s="132"/>
      <c r="AI297" s="132"/>
      <c r="AJ297" s="132"/>
    </row>
    <row r="298" spans="1:36">
      <c r="A298" s="8" t="s">
        <v>175</v>
      </c>
      <c r="B298" s="16">
        <v>-76.8</v>
      </c>
      <c r="C298" s="16">
        <v>-883.4</v>
      </c>
      <c r="D298" s="16">
        <v>-0.7</v>
      </c>
      <c r="E298" s="16">
        <v>1.7</v>
      </c>
      <c r="F298" s="206">
        <v>-959.19999999999993</v>
      </c>
      <c r="G298" s="16">
        <v>64.7</v>
      </c>
      <c r="H298" s="16">
        <v>-37.5</v>
      </c>
      <c r="I298" s="16">
        <v>339.8</v>
      </c>
      <c r="J298" s="16">
        <v>-368.8</v>
      </c>
      <c r="K298" s="206">
        <v>-1.8000000000000114</v>
      </c>
      <c r="L298" s="16">
        <v>0.2</v>
      </c>
      <c r="M298" s="16">
        <v>0.6</v>
      </c>
      <c r="N298" s="16">
        <v>-0.5</v>
      </c>
      <c r="O298" s="16">
        <v>-1</v>
      </c>
      <c r="P298" s="144">
        <v>-0.7</v>
      </c>
      <c r="Q298" s="16">
        <v>-0.7</v>
      </c>
      <c r="R298" s="16">
        <v>0.1</v>
      </c>
      <c r="S298" s="16">
        <v>499.8</v>
      </c>
      <c r="T298" s="16">
        <v>-175.8</v>
      </c>
      <c r="U298" s="206">
        <v>323.39999999999998</v>
      </c>
      <c r="V298" s="16">
        <v>516.79999999999995</v>
      </c>
      <c r="W298" s="16">
        <v>-130.1</v>
      </c>
      <c r="X298" s="16">
        <v>-548.79999999999995</v>
      </c>
      <c r="Y298" s="16">
        <v>404.3</v>
      </c>
      <c r="Z298" s="206">
        <v>242.2</v>
      </c>
      <c r="AA298" s="16">
        <v>-160.80000000000001</v>
      </c>
      <c r="AB298" s="16">
        <v>-250.4</v>
      </c>
      <c r="AC298" s="16">
        <v>327.60000000000002</v>
      </c>
      <c r="AE298" s="132"/>
      <c r="AF298" s="132"/>
      <c r="AG298" s="132"/>
      <c r="AH298" s="132"/>
      <c r="AI298" s="132"/>
      <c r="AJ298" s="132"/>
    </row>
    <row r="299" spans="1:36">
      <c r="A299" s="8" t="s">
        <v>176</v>
      </c>
      <c r="B299" s="16"/>
      <c r="C299" s="8"/>
      <c r="D299" s="8"/>
      <c r="E299" s="8"/>
      <c r="F299" s="199"/>
      <c r="G299" s="16">
        <v>64.7</v>
      </c>
      <c r="H299" s="16">
        <v>-37.5</v>
      </c>
      <c r="I299" s="16">
        <v>339.8</v>
      </c>
      <c r="J299" s="8"/>
      <c r="K299" s="199"/>
      <c r="L299" s="16">
        <v>0.2</v>
      </c>
      <c r="M299" s="8"/>
      <c r="N299" s="8"/>
      <c r="O299" s="8"/>
      <c r="P299" s="131"/>
      <c r="Q299" s="8"/>
      <c r="R299" s="8"/>
      <c r="S299" s="8"/>
      <c r="T299" s="8"/>
      <c r="U299" s="199"/>
      <c r="V299" s="8"/>
      <c r="W299" s="8"/>
      <c r="X299" s="8"/>
      <c r="Y299" s="8"/>
      <c r="Z299" s="199"/>
      <c r="AA299" s="8"/>
      <c r="AB299" s="8"/>
      <c r="AC299" s="8"/>
      <c r="AE299" s="132"/>
      <c r="AF299" s="132"/>
      <c r="AG299" s="132"/>
      <c r="AH299" s="132"/>
      <c r="AI299" s="132"/>
      <c r="AJ299" s="132"/>
    </row>
    <row r="300" spans="1:36">
      <c r="A300" s="8" t="s">
        <v>177</v>
      </c>
      <c r="B300" s="16">
        <v>-76.8</v>
      </c>
      <c r="C300" s="16">
        <v>-883.4</v>
      </c>
      <c r="D300" s="16">
        <v>-0.7</v>
      </c>
      <c r="E300" s="16">
        <v>1.7</v>
      </c>
      <c r="F300" s="206">
        <v>-959.19999999999993</v>
      </c>
      <c r="G300" s="8"/>
      <c r="H300" s="8"/>
      <c r="I300" s="8"/>
      <c r="J300" s="8"/>
      <c r="K300" s="199">
        <v>0</v>
      </c>
      <c r="L300" s="8"/>
      <c r="M300" s="8"/>
      <c r="N300" s="8"/>
      <c r="O300" s="8"/>
      <c r="P300" s="131">
        <v>0</v>
      </c>
      <c r="Q300" s="8"/>
      <c r="R300" s="8"/>
      <c r="S300" s="8"/>
      <c r="T300" s="8"/>
      <c r="U300" s="199">
        <v>0</v>
      </c>
      <c r="V300" s="8"/>
      <c r="W300" s="8"/>
      <c r="X300" s="8"/>
      <c r="Y300" s="8"/>
      <c r="Z300" s="199">
        <v>0</v>
      </c>
      <c r="AA300" s="8"/>
      <c r="AB300" s="8"/>
      <c r="AC300" s="8"/>
      <c r="AE300" s="132"/>
      <c r="AF300" s="132"/>
      <c r="AG300" s="132"/>
      <c r="AH300" s="132"/>
      <c r="AI300" s="132"/>
      <c r="AJ300" s="132"/>
    </row>
    <row r="301" spans="1:36">
      <c r="A301" s="8" t="s">
        <v>178</v>
      </c>
      <c r="B301" s="16">
        <v>0</v>
      </c>
      <c r="C301" s="16">
        <v>894.8</v>
      </c>
      <c r="D301" s="16">
        <v>-0.3</v>
      </c>
      <c r="E301" s="16">
        <v>0</v>
      </c>
      <c r="F301" s="206">
        <v>894.5</v>
      </c>
      <c r="G301" s="16">
        <v>25</v>
      </c>
      <c r="H301" s="16">
        <v>175</v>
      </c>
      <c r="I301" s="16">
        <v>0</v>
      </c>
      <c r="J301" s="16">
        <v>548.29999999999995</v>
      </c>
      <c r="K301" s="206">
        <v>748.3</v>
      </c>
      <c r="L301" s="16">
        <v>125</v>
      </c>
      <c r="M301" s="16">
        <v>873.3</v>
      </c>
      <c r="N301" s="16">
        <v>0</v>
      </c>
      <c r="O301" s="16">
        <v>0</v>
      </c>
      <c r="P301" s="144">
        <v>998.3</v>
      </c>
      <c r="Q301" s="16">
        <v>0</v>
      </c>
      <c r="R301" s="16">
        <v>-500.1</v>
      </c>
      <c r="S301" s="16">
        <v>1097.2</v>
      </c>
      <c r="T301" s="16">
        <v>-0.2</v>
      </c>
      <c r="U301" s="206">
        <v>596.9</v>
      </c>
      <c r="V301" s="8"/>
      <c r="W301" s="8"/>
      <c r="X301" s="16">
        <v>749.3</v>
      </c>
      <c r="Y301" s="16">
        <v>-500</v>
      </c>
      <c r="Z301" s="206">
        <v>249.29999999999995</v>
      </c>
      <c r="AA301" s="16">
        <v>175</v>
      </c>
      <c r="AB301" s="16">
        <v>122.9</v>
      </c>
      <c r="AC301" s="16">
        <v>0</v>
      </c>
      <c r="AE301" s="132"/>
      <c r="AF301" s="132"/>
      <c r="AG301" s="132"/>
      <c r="AH301" s="132"/>
      <c r="AI301" s="132"/>
      <c r="AJ301" s="132"/>
    </row>
    <row r="302" spans="1:36">
      <c r="A302" s="8" t="s">
        <v>179</v>
      </c>
      <c r="B302" s="8"/>
      <c r="C302" s="8"/>
      <c r="D302" s="16">
        <v>-0.3</v>
      </c>
      <c r="E302" s="16">
        <v>0</v>
      </c>
      <c r="F302" s="206">
        <v>-0.3</v>
      </c>
      <c r="G302" s="16">
        <v>50</v>
      </c>
      <c r="H302" s="16">
        <v>200</v>
      </c>
      <c r="I302" s="16">
        <v>0</v>
      </c>
      <c r="J302" s="16">
        <v>748.3</v>
      </c>
      <c r="K302" s="206">
        <v>998.3</v>
      </c>
      <c r="L302" s="16">
        <v>125</v>
      </c>
      <c r="M302" s="16">
        <v>998.3</v>
      </c>
      <c r="N302" s="16">
        <v>0</v>
      </c>
      <c r="O302" s="16">
        <v>0</v>
      </c>
      <c r="P302" s="144">
        <v>1123.3</v>
      </c>
      <c r="Q302" s="16">
        <v>0</v>
      </c>
      <c r="R302" s="16">
        <v>0</v>
      </c>
      <c r="S302" s="16">
        <v>1697.3</v>
      </c>
      <c r="T302" s="16">
        <v>-0.2</v>
      </c>
      <c r="U302" s="206">
        <v>1697.1</v>
      </c>
      <c r="V302" s="8"/>
      <c r="W302" s="8"/>
      <c r="X302" s="8"/>
      <c r="Y302" s="16">
        <v>0</v>
      </c>
      <c r="Z302" s="206">
        <v>0</v>
      </c>
      <c r="AA302" s="16">
        <v>175</v>
      </c>
      <c r="AB302" s="16">
        <v>697.9</v>
      </c>
      <c r="AC302" s="16">
        <v>0</v>
      </c>
      <c r="AE302" s="132"/>
      <c r="AF302" s="132"/>
      <c r="AG302" s="132"/>
      <c r="AH302" s="132"/>
      <c r="AI302" s="132"/>
      <c r="AJ302" s="132"/>
    </row>
    <row r="303" spans="1:36">
      <c r="A303" s="8" t="s">
        <v>180</v>
      </c>
      <c r="B303" s="16">
        <v>0</v>
      </c>
      <c r="C303" s="16">
        <v>-100</v>
      </c>
      <c r="D303" s="16">
        <v>0</v>
      </c>
      <c r="E303" s="16">
        <v>0</v>
      </c>
      <c r="F303" s="206">
        <v>-100</v>
      </c>
      <c r="G303" s="16">
        <v>-25</v>
      </c>
      <c r="H303" s="16">
        <v>-25</v>
      </c>
      <c r="I303" s="16">
        <v>0</v>
      </c>
      <c r="J303" s="16">
        <v>-200</v>
      </c>
      <c r="K303" s="206">
        <v>-250</v>
      </c>
      <c r="L303" s="16">
        <v>0</v>
      </c>
      <c r="M303" s="16">
        <v>-125</v>
      </c>
      <c r="N303" s="16">
        <v>0</v>
      </c>
      <c r="O303" s="16">
        <v>0</v>
      </c>
      <c r="P303" s="144">
        <v>-125</v>
      </c>
      <c r="Q303" s="8"/>
      <c r="R303" s="8"/>
      <c r="S303" s="16">
        <v>-600.1</v>
      </c>
      <c r="T303" s="16">
        <v>0</v>
      </c>
      <c r="U303" s="206">
        <v>-600.1</v>
      </c>
      <c r="V303" s="8"/>
      <c r="W303" s="8"/>
      <c r="X303" s="16"/>
      <c r="Y303" s="16">
        <v>-500</v>
      </c>
      <c r="Z303" s="206">
        <v>-500</v>
      </c>
      <c r="AA303" s="8"/>
      <c r="AB303" s="8"/>
      <c r="AC303" s="16">
        <v>0</v>
      </c>
      <c r="AE303" s="132"/>
      <c r="AF303" s="132"/>
      <c r="AG303" s="132"/>
      <c r="AH303" s="132"/>
      <c r="AI303" s="132"/>
      <c r="AJ303" s="132"/>
    </row>
    <row r="304" spans="1:36">
      <c r="A304" s="8" t="s">
        <v>181</v>
      </c>
      <c r="B304" s="8"/>
      <c r="C304" s="8"/>
      <c r="D304" s="16">
        <v>-0.3</v>
      </c>
      <c r="E304" s="16">
        <v>-0.2</v>
      </c>
      <c r="F304" s="206">
        <v>-0.5</v>
      </c>
      <c r="G304" s="8"/>
      <c r="H304" s="8"/>
      <c r="I304" s="16">
        <v>0</v>
      </c>
      <c r="J304" s="16">
        <v>-5.0999999999999996</v>
      </c>
      <c r="K304" s="206">
        <v>-5.0999999999999996</v>
      </c>
      <c r="L304" s="16">
        <v>-1.6</v>
      </c>
      <c r="M304" s="16">
        <v>-8.1999999999999993</v>
      </c>
      <c r="N304" s="16">
        <v>0</v>
      </c>
      <c r="O304" s="16">
        <v>0</v>
      </c>
      <c r="P304" s="144">
        <v>-9.7999999999999989</v>
      </c>
      <c r="Q304" s="16">
        <v>0</v>
      </c>
      <c r="R304" s="16">
        <v>0</v>
      </c>
      <c r="S304" s="16">
        <v>-13.2</v>
      </c>
      <c r="T304" s="16">
        <v>-1.3</v>
      </c>
      <c r="U304" s="206">
        <v>-14.5</v>
      </c>
      <c r="V304" s="8"/>
      <c r="W304" s="8"/>
      <c r="X304" s="8"/>
      <c r="Y304" s="16">
        <v>-0.8</v>
      </c>
      <c r="Z304" s="206">
        <v>-0.8</v>
      </c>
      <c r="AA304" s="16">
        <v>-0.3</v>
      </c>
      <c r="AB304" s="16">
        <v>-5.5</v>
      </c>
      <c r="AC304" s="16">
        <v>-0.2</v>
      </c>
      <c r="AE304" s="132"/>
      <c r="AF304" s="132"/>
      <c r="AG304" s="132"/>
      <c r="AH304" s="132"/>
      <c r="AI304" s="132"/>
      <c r="AJ304" s="132"/>
    </row>
    <row r="305" spans="1:36">
      <c r="A305" s="8" t="s">
        <v>182</v>
      </c>
      <c r="B305" s="8"/>
      <c r="C305" s="8"/>
      <c r="D305" s="16">
        <v>-0.3</v>
      </c>
      <c r="E305" s="16">
        <v>-0.2</v>
      </c>
      <c r="F305" s="206">
        <v>-0.5</v>
      </c>
      <c r="G305" s="8"/>
      <c r="H305" s="8"/>
      <c r="I305" s="16">
        <v>0</v>
      </c>
      <c r="J305" s="16">
        <v>-5.0999999999999996</v>
      </c>
      <c r="K305" s="206">
        <v>-5.0999999999999996</v>
      </c>
      <c r="L305" s="16">
        <v>-1.6</v>
      </c>
      <c r="M305" s="16">
        <v>-8.1999999999999993</v>
      </c>
      <c r="N305" s="16">
        <v>0</v>
      </c>
      <c r="O305" s="16">
        <v>0</v>
      </c>
      <c r="P305" s="144">
        <v>-9.7999999999999989</v>
      </c>
      <c r="Q305" s="16">
        <v>0</v>
      </c>
      <c r="R305" s="16">
        <v>0</v>
      </c>
      <c r="S305" s="16">
        <v>-13.2</v>
      </c>
      <c r="T305" s="16">
        <v>-1.3</v>
      </c>
      <c r="U305" s="206">
        <v>-14.5</v>
      </c>
      <c r="V305" s="8"/>
      <c r="W305" s="8"/>
      <c r="X305" s="8"/>
      <c r="Y305" s="16">
        <v>-0.8</v>
      </c>
      <c r="Z305" s="206">
        <v>-0.8</v>
      </c>
      <c r="AA305" s="16">
        <v>-0.3</v>
      </c>
      <c r="AB305" s="16">
        <v>-5.5</v>
      </c>
      <c r="AC305" s="16">
        <v>-0.2</v>
      </c>
      <c r="AE305" s="132"/>
      <c r="AF305" s="132"/>
      <c r="AG305" s="132"/>
      <c r="AH305" s="132"/>
      <c r="AI305" s="132"/>
      <c r="AJ305" s="132"/>
    </row>
    <row r="306" spans="1:36">
      <c r="A306" s="8" t="s">
        <v>183</v>
      </c>
      <c r="B306" s="16">
        <v>-46.9</v>
      </c>
      <c r="C306" s="16">
        <v>-47</v>
      </c>
      <c r="D306" s="16">
        <v>-46.9</v>
      </c>
      <c r="E306" s="16">
        <v>-47.1</v>
      </c>
      <c r="F306" s="206">
        <v>-187.9</v>
      </c>
      <c r="G306" s="16">
        <v>-47.1</v>
      </c>
      <c r="H306" s="16">
        <v>-47.1</v>
      </c>
      <c r="I306" s="16">
        <v>-47.2</v>
      </c>
      <c r="J306" s="16">
        <v>-47.3</v>
      </c>
      <c r="K306" s="206">
        <v>-188.7</v>
      </c>
      <c r="L306" s="16">
        <v>-47.3</v>
      </c>
      <c r="M306" s="16">
        <v>-47.3</v>
      </c>
      <c r="N306" s="16">
        <v>-47.5</v>
      </c>
      <c r="O306" s="16">
        <v>-47.4</v>
      </c>
      <c r="P306" s="144">
        <v>-189.5</v>
      </c>
      <c r="Q306" s="16">
        <v>-47.5</v>
      </c>
      <c r="R306" s="16">
        <v>-47.5</v>
      </c>
      <c r="S306" s="16">
        <v>-47.6</v>
      </c>
      <c r="T306" s="16">
        <v>-47.4</v>
      </c>
      <c r="U306" s="206">
        <v>-190</v>
      </c>
      <c r="V306" s="16">
        <v>-47.9</v>
      </c>
      <c r="W306" s="16">
        <v>-47.8</v>
      </c>
      <c r="X306" s="16">
        <v>-47.6</v>
      </c>
      <c r="Y306" s="16">
        <v>-47.8</v>
      </c>
      <c r="Z306" s="206">
        <v>-191.09999999999997</v>
      </c>
      <c r="AA306" s="16">
        <v>-47.9</v>
      </c>
      <c r="AB306" s="16">
        <v>-47.7</v>
      </c>
      <c r="AC306" s="16">
        <v>-48.1</v>
      </c>
      <c r="AE306" s="132"/>
      <c r="AF306" s="132"/>
      <c r="AG306" s="132"/>
      <c r="AH306" s="132"/>
      <c r="AI306" s="132"/>
      <c r="AJ306" s="132"/>
    </row>
    <row r="307" spans="1:36">
      <c r="A307" s="8" t="s">
        <v>184</v>
      </c>
      <c r="B307" s="16">
        <v>-46.9</v>
      </c>
      <c r="C307" s="16">
        <v>-47</v>
      </c>
      <c r="D307" s="16">
        <v>-46.9</v>
      </c>
      <c r="E307" s="16">
        <v>-47.1</v>
      </c>
      <c r="F307" s="206">
        <v>-187.9</v>
      </c>
      <c r="G307" s="16">
        <v>-47.1</v>
      </c>
      <c r="H307" s="16">
        <v>-47.1</v>
      </c>
      <c r="I307" s="16">
        <v>-47.2</v>
      </c>
      <c r="J307" s="16">
        <v>-47.3</v>
      </c>
      <c r="K307" s="206">
        <v>-188.7</v>
      </c>
      <c r="L307" s="16">
        <v>-47.3</v>
      </c>
      <c r="M307" s="16">
        <v>-47.3</v>
      </c>
      <c r="N307" s="16">
        <v>-47.5</v>
      </c>
      <c r="O307" s="16">
        <v>-47.4</v>
      </c>
      <c r="P307" s="144">
        <v>-189.5</v>
      </c>
      <c r="Q307" s="16">
        <v>-47.5</v>
      </c>
      <c r="R307" s="16">
        <v>-47.5</v>
      </c>
      <c r="S307" s="16">
        <v>-47.6</v>
      </c>
      <c r="T307" s="16">
        <v>-47.4</v>
      </c>
      <c r="U307" s="206">
        <v>-190</v>
      </c>
      <c r="V307" s="16">
        <v>-47.9</v>
      </c>
      <c r="W307" s="16">
        <v>-47.8</v>
      </c>
      <c r="X307" s="16">
        <v>-47.6</v>
      </c>
      <c r="Y307" s="16">
        <v>-47.8</v>
      </c>
      <c r="Z307" s="206">
        <v>-191.09999999999997</v>
      </c>
      <c r="AA307" s="16">
        <v>-47.9</v>
      </c>
      <c r="AB307" s="16">
        <v>-47.7</v>
      </c>
      <c r="AC307" s="16">
        <v>-48.1</v>
      </c>
      <c r="AE307" s="132"/>
      <c r="AF307" s="132"/>
      <c r="AG307" s="132"/>
      <c r="AH307" s="132"/>
      <c r="AI307" s="132"/>
      <c r="AJ307" s="132"/>
    </row>
    <row r="308" spans="1:36">
      <c r="A308" s="8" t="s">
        <v>185</v>
      </c>
      <c r="B308" s="8"/>
      <c r="C308" s="8"/>
      <c r="D308" s="8"/>
      <c r="E308" s="8"/>
      <c r="F308" s="199"/>
      <c r="G308" s="8"/>
      <c r="H308" s="8"/>
      <c r="I308" s="8"/>
      <c r="J308" s="8"/>
      <c r="K308" s="199"/>
      <c r="L308" s="8"/>
      <c r="M308" s="8"/>
      <c r="N308" s="8"/>
      <c r="O308" s="8"/>
      <c r="P308" s="131"/>
      <c r="Q308" s="8"/>
      <c r="R308" s="8"/>
      <c r="S308" s="8"/>
      <c r="T308" s="8"/>
      <c r="U308" s="199"/>
      <c r="V308" s="8"/>
      <c r="W308" s="8"/>
      <c r="X308" s="8"/>
      <c r="Y308" s="8"/>
      <c r="Z308" s="199"/>
      <c r="AA308" s="16">
        <v>-47.9</v>
      </c>
      <c r="AB308" s="16">
        <v>-47.7</v>
      </c>
      <c r="AC308" s="16">
        <v>-48.1</v>
      </c>
      <c r="AE308" s="132"/>
      <c r="AF308" s="132"/>
      <c r="AG308" s="132"/>
      <c r="AH308" s="132"/>
      <c r="AI308" s="132"/>
      <c r="AJ308" s="132"/>
    </row>
    <row r="309" spans="1:36">
      <c r="A309" s="8" t="s">
        <v>186</v>
      </c>
      <c r="B309" s="16">
        <v>-2.4</v>
      </c>
      <c r="C309" s="16">
        <v>-6.3</v>
      </c>
      <c r="D309" s="16">
        <v>0</v>
      </c>
      <c r="E309" s="16">
        <v>-1.6</v>
      </c>
      <c r="F309" s="206">
        <v>-10.299999999999999</v>
      </c>
      <c r="G309" s="16">
        <v>-0.2</v>
      </c>
      <c r="H309" s="16">
        <v>-4.5</v>
      </c>
      <c r="I309" s="16">
        <v>-0.1</v>
      </c>
      <c r="J309" s="16">
        <v>-1.8</v>
      </c>
      <c r="K309" s="206">
        <v>-6.6</v>
      </c>
      <c r="L309" s="16">
        <v>-0.3</v>
      </c>
      <c r="M309" s="16">
        <v>-1.3</v>
      </c>
      <c r="N309" s="16">
        <v>-1</v>
      </c>
      <c r="O309" s="16">
        <v>-2</v>
      </c>
      <c r="P309" s="144">
        <v>-4.5999999999999996</v>
      </c>
      <c r="Q309" s="16">
        <v>-0.7</v>
      </c>
      <c r="R309" s="16">
        <v>-5.0999999999999996</v>
      </c>
      <c r="S309" s="16">
        <v>-0.7</v>
      </c>
      <c r="T309" s="16">
        <v>0</v>
      </c>
      <c r="U309" s="206">
        <v>-6.5</v>
      </c>
      <c r="V309" s="16">
        <v>-0.5</v>
      </c>
      <c r="W309" s="16">
        <v>-1.9</v>
      </c>
      <c r="X309" s="16">
        <v>-0.1</v>
      </c>
      <c r="Y309" s="16">
        <v>-0.6</v>
      </c>
      <c r="Z309" s="206">
        <v>-3.1</v>
      </c>
      <c r="AA309" s="16">
        <v>0</v>
      </c>
      <c r="AB309" s="16">
        <v>-2.1</v>
      </c>
      <c r="AC309" s="16">
        <v>-0.7</v>
      </c>
      <c r="AE309" s="132"/>
      <c r="AF309" s="132"/>
      <c r="AG309" s="132"/>
      <c r="AH309" s="132"/>
      <c r="AI309" s="132"/>
      <c r="AJ309" s="132"/>
    </row>
    <row r="310" spans="1:36">
      <c r="A310" s="8" t="s">
        <v>187</v>
      </c>
      <c r="B310" s="16">
        <v>2.2000000000000002</v>
      </c>
      <c r="C310" s="16">
        <v>3.5</v>
      </c>
      <c r="D310" s="16">
        <v>5.6</v>
      </c>
      <c r="E310" s="16">
        <v>0.5</v>
      </c>
      <c r="F310" s="206">
        <v>11.8</v>
      </c>
      <c r="G310" s="16">
        <v>1.9</v>
      </c>
      <c r="H310" s="16">
        <v>4.2</v>
      </c>
      <c r="I310" s="16">
        <v>9.1999999999999993</v>
      </c>
      <c r="J310" s="16">
        <v>7</v>
      </c>
      <c r="K310" s="206">
        <v>22.299999999999997</v>
      </c>
      <c r="L310" s="16">
        <v>16.7</v>
      </c>
      <c r="M310" s="16">
        <v>6.2</v>
      </c>
      <c r="N310" s="16">
        <v>7</v>
      </c>
      <c r="O310" s="16">
        <v>11.8</v>
      </c>
      <c r="P310" s="144">
        <v>41.7</v>
      </c>
      <c r="Q310" s="16">
        <v>6.6</v>
      </c>
      <c r="R310" s="16">
        <v>18.5</v>
      </c>
      <c r="S310" s="16">
        <v>8.3000000000000007</v>
      </c>
      <c r="T310" s="16">
        <v>13.4</v>
      </c>
      <c r="U310" s="206">
        <v>46.800000000000004</v>
      </c>
      <c r="V310" s="16">
        <v>5.7</v>
      </c>
      <c r="W310" s="16">
        <v>3</v>
      </c>
      <c r="X310" s="16">
        <v>4.8</v>
      </c>
      <c r="Y310" s="16">
        <v>3.4</v>
      </c>
      <c r="Z310" s="206">
        <v>16.899999999999999</v>
      </c>
      <c r="AA310" s="16">
        <v>6.6</v>
      </c>
      <c r="AB310" s="16">
        <v>9.9</v>
      </c>
      <c r="AC310" s="16">
        <v>2.1</v>
      </c>
      <c r="AE310" s="132"/>
      <c r="AF310" s="132"/>
      <c r="AG310" s="132"/>
      <c r="AH310" s="132"/>
      <c r="AI310" s="132"/>
      <c r="AJ310" s="132"/>
    </row>
    <row r="311" spans="1:36">
      <c r="A311" s="8" t="s">
        <v>188</v>
      </c>
      <c r="B311" s="16">
        <v>-14</v>
      </c>
      <c r="C311" s="16">
        <v>-0.1</v>
      </c>
      <c r="D311" s="16">
        <v>-6.2</v>
      </c>
      <c r="E311" s="16">
        <v>-0.9</v>
      </c>
      <c r="F311" s="206">
        <v>-21.2</v>
      </c>
      <c r="G311" s="16">
        <v>-4.2</v>
      </c>
      <c r="H311" s="16">
        <v>-0.4</v>
      </c>
      <c r="I311" s="16">
        <v>-5.0999999999999996</v>
      </c>
      <c r="J311" s="16">
        <v>-0.8</v>
      </c>
      <c r="K311" s="206">
        <v>-10.5</v>
      </c>
      <c r="L311" s="16">
        <v>0</v>
      </c>
      <c r="M311" s="16">
        <v>0.3</v>
      </c>
      <c r="N311" s="16">
        <v>0</v>
      </c>
      <c r="O311" s="16">
        <v>-15.9</v>
      </c>
      <c r="P311" s="144">
        <v>-15.6</v>
      </c>
      <c r="Q311" s="16">
        <v>-8.6</v>
      </c>
      <c r="R311" s="16">
        <v>-21.8</v>
      </c>
      <c r="S311" s="16">
        <v>-13.5</v>
      </c>
      <c r="T311" s="16">
        <v>-13.4</v>
      </c>
      <c r="U311" s="206">
        <v>-57.3</v>
      </c>
      <c r="V311" s="16">
        <v>-29.8</v>
      </c>
      <c r="W311" s="16">
        <v>-2.5</v>
      </c>
      <c r="X311" s="16">
        <v>-0.7</v>
      </c>
      <c r="Y311" s="16">
        <v>-0.9</v>
      </c>
      <c r="Z311" s="206">
        <v>-33.9</v>
      </c>
      <c r="AA311" s="16">
        <v>-15.9</v>
      </c>
      <c r="AB311" s="16">
        <v>-1</v>
      </c>
      <c r="AC311" s="16">
        <v>0</v>
      </c>
      <c r="AE311" s="132"/>
      <c r="AF311" s="132"/>
      <c r="AG311" s="132"/>
      <c r="AH311" s="132"/>
      <c r="AI311" s="132"/>
      <c r="AJ311" s="132"/>
    </row>
    <row r="312" spans="1:36">
      <c r="A312" s="8" t="s">
        <v>189</v>
      </c>
      <c r="B312" s="8"/>
      <c r="C312" s="8"/>
      <c r="D312" s="8"/>
      <c r="E312" s="16"/>
      <c r="F312" s="206"/>
      <c r="G312" s="8"/>
      <c r="H312" s="8"/>
      <c r="I312" s="8"/>
      <c r="J312" s="8"/>
      <c r="K312" s="199"/>
      <c r="L312" s="8"/>
      <c r="M312" s="8"/>
      <c r="N312" s="8"/>
      <c r="O312" s="8"/>
      <c r="P312" s="131"/>
      <c r="Q312" s="16">
        <v>-34.1</v>
      </c>
      <c r="R312" s="16">
        <v>-35.799999999999997</v>
      </c>
      <c r="S312" s="16">
        <v>0</v>
      </c>
      <c r="T312" s="16">
        <v>0</v>
      </c>
      <c r="U312" s="206"/>
      <c r="V312" s="16">
        <v>0</v>
      </c>
      <c r="W312" s="16">
        <v>0</v>
      </c>
      <c r="X312" s="16">
        <v>0</v>
      </c>
      <c r="Y312" s="16">
        <v>0</v>
      </c>
      <c r="Z312" s="206"/>
      <c r="AA312" s="8"/>
      <c r="AB312" s="8"/>
      <c r="AC312" s="8"/>
      <c r="AE312" s="132"/>
      <c r="AF312" s="132"/>
      <c r="AG312" s="132"/>
      <c r="AH312" s="132"/>
      <c r="AI312" s="132"/>
      <c r="AJ312" s="132"/>
    </row>
    <row r="313" spans="1:36">
      <c r="A313" s="8" t="s">
        <v>190</v>
      </c>
      <c r="B313" s="8"/>
      <c r="C313" s="8"/>
      <c r="D313" s="8"/>
      <c r="E313" s="16"/>
      <c r="F313" s="206"/>
      <c r="G313" s="8"/>
      <c r="H313" s="8"/>
      <c r="I313" s="8"/>
      <c r="J313" s="8"/>
      <c r="K313" s="199"/>
      <c r="L313" s="8"/>
      <c r="M313" s="8"/>
      <c r="N313" s="8"/>
      <c r="O313" s="8"/>
      <c r="P313" s="131"/>
      <c r="Q313" s="16">
        <v>-34.1</v>
      </c>
      <c r="R313" s="16">
        <v>-35.799999999999997</v>
      </c>
      <c r="S313" s="16">
        <v>0</v>
      </c>
      <c r="T313" s="16">
        <v>0</v>
      </c>
      <c r="U313" s="206"/>
      <c r="V313" s="16">
        <v>0</v>
      </c>
      <c r="W313" s="16">
        <v>0</v>
      </c>
      <c r="X313" s="16">
        <v>0</v>
      </c>
      <c r="Y313" s="16">
        <v>0</v>
      </c>
      <c r="Z313" s="206"/>
      <c r="AA313" s="8"/>
      <c r="AB313" s="8"/>
      <c r="AC313" s="8"/>
      <c r="AE313" s="132"/>
      <c r="AF313" s="132"/>
      <c r="AG313" s="132"/>
      <c r="AH313" s="132"/>
      <c r="AI313" s="132"/>
      <c r="AJ313" s="132"/>
    </row>
    <row r="314" spans="1:36">
      <c r="A314" s="8" t="s">
        <v>191</v>
      </c>
      <c r="B314" s="16">
        <v>-0.4</v>
      </c>
      <c r="C314" s="16">
        <v>-20.9</v>
      </c>
      <c r="D314" s="16">
        <v>-2.2000000000000002</v>
      </c>
      <c r="E314" s="16">
        <v>-7.4</v>
      </c>
      <c r="F314" s="206">
        <v>-30.9</v>
      </c>
      <c r="G314" s="16">
        <v>0</v>
      </c>
      <c r="H314" s="16">
        <v>0</v>
      </c>
      <c r="I314" s="16">
        <v>0</v>
      </c>
      <c r="J314" s="16">
        <v>0</v>
      </c>
      <c r="K314" s="206">
        <v>0</v>
      </c>
      <c r="L314" s="8"/>
      <c r="M314" s="8"/>
      <c r="N314" s="8"/>
      <c r="O314" s="16">
        <v>0</v>
      </c>
      <c r="P314" s="144">
        <v>0</v>
      </c>
      <c r="Q314" s="16">
        <v>-3.6</v>
      </c>
      <c r="R314" s="16">
        <v>0</v>
      </c>
      <c r="S314" s="16">
        <v>-7.6</v>
      </c>
      <c r="T314" s="16">
        <v>0</v>
      </c>
      <c r="U314" s="206">
        <v>-11.2</v>
      </c>
      <c r="V314" s="16">
        <v>0</v>
      </c>
      <c r="W314" s="16">
        <v>0</v>
      </c>
      <c r="X314" s="16">
        <v>0</v>
      </c>
      <c r="Y314" s="16">
        <v>-0.4</v>
      </c>
      <c r="Z314" s="206">
        <v>-0.4</v>
      </c>
      <c r="AA314" s="8"/>
      <c r="AB314" s="8"/>
      <c r="AC314" s="8"/>
      <c r="AE314" s="132"/>
      <c r="AF314" s="132"/>
      <c r="AG314" s="132"/>
      <c r="AH314" s="132"/>
      <c r="AI314" s="132"/>
      <c r="AJ314" s="132"/>
    </row>
    <row r="315" spans="1:36">
      <c r="A315" s="8"/>
      <c r="B315" s="16"/>
      <c r="C315" s="16"/>
      <c r="D315" s="16"/>
      <c r="E315" s="16"/>
      <c r="F315" s="206"/>
      <c r="G315" s="16"/>
      <c r="H315" s="16"/>
      <c r="I315" s="16"/>
      <c r="J315" s="16"/>
      <c r="K315" s="206"/>
      <c r="L315" s="8"/>
      <c r="M315" s="8"/>
      <c r="N315" s="8"/>
      <c r="O315" s="16"/>
      <c r="P315" s="144"/>
      <c r="Q315" s="16"/>
      <c r="R315" s="16"/>
      <c r="S315" s="16"/>
      <c r="T315" s="16"/>
      <c r="U315" s="206"/>
      <c r="V315" s="16"/>
      <c r="W315" s="16"/>
      <c r="X315" s="16"/>
      <c r="Y315" s="16"/>
      <c r="Z315" s="206"/>
      <c r="AA315" s="8"/>
      <c r="AB315" s="8"/>
      <c r="AC315" s="8"/>
      <c r="AE315" s="132"/>
      <c r="AF315" s="132"/>
      <c r="AG315" s="132"/>
      <c r="AH315" s="132"/>
      <c r="AI315" s="132"/>
      <c r="AJ315" s="132"/>
    </row>
    <row r="316" spans="1:36" ht="14" thickBot="1">
      <c r="A316" s="298" t="s">
        <v>192</v>
      </c>
      <c r="B316" s="299">
        <v>249.3</v>
      </c>
      <c r="C316" s="299">
        <v>327.39999999999998</v>
      </c>
      <c r="D316" s="299">
        <v>253.4</v>
      </c>
      <c r="E316" s="299">
        <v>223.6</v>
      </c>
      <c r="F316" s="300">
        <v>1053.7</v>
      </c>
      <c r="G316" s="299">
        <v>133.19999999999999</v>
      </c>
      <c r="H316" s="299">
        <v>135.80000000000001</v>
      </c>
      <c r="I316" s="299">
        <v>167.5</v>
      </c>
      <c r="J316" s="299">
        <v>401.3</v>
      </c>
      <c r="K316" s="300">
        <v>837.8</v>
      </c>
      <c r="L316" s="299">
        <v>369.9</v>
      </c>
      <c r="M316" s="299">
        <v>1347.4</v>
      </c>
      <c r="N316" s="299">
        <v>1535.6</v>
      </c>
      <c r="O316" s="299">
        <v>1684.6</v>
      </c>
      <c r="P316" s="299">
        <v>4937.5</v>
      </c>
      <c r="Q316" s="299">
        <v>765.9</v>
      </c>
      <c r="R316" s="299">
        <v>458.1</v>
      </c>
      <c r="S316" s="299">
        <v>2025.5</v>
      </c>
      <c r="T316" s="299">
        <v>224.7</v>
      </c>
      <c r="U316" s="300">
        <v>3474.2</v>
      </c>
      <c r="V316" s="299">
        <v>200.9</v>
      </c>
      <c r="W316" s="299">
        <v>223.6</v>
      </c>
      <c r="X316" s="299">
        <v>241.7</v>
      </c>
      <c r="Y316" s="299">
        <v>285.2</v>
      </c>
      <c r="Z316" s="300">
        <v>951.40000000000009</v>
      </c>
      <c r="AA316" s="299">
        <v>232.5</v>
      </c>
      <c r="AB316" s="299">
        <v>164.1</v>
      </c>
      <c r="AC316" s="299">
        <v>412.6</v>
      </c>
      <c r="AD316" s="301"/>
      <c r="AE316" s="301"/>
      <c r="AF316" s="301"/>
      <c r="AG316" s="301"/>
      <c r="AH316" s="301"/>
      <c r="AI316" s="301"/>
      <c r="AJ316" s="301"/>
    </row>
    <row r="317" spans="1:36">
      <c r="A317" s="8" t="s">
        <v>193</v>
      </c>
      <c r="B317" s="16">
        <v>-88.8</v>
      </c>
      <c r="C317" s="16">
        <v>89.2</v>
      </c>
      <c r="D317" s="16">
        <v>-74.2</v>
      </c>
      <c r="E317" s="16">
        <v>-26.5</v>
      </c>
      <c r="F317" s="206">
        <v>-100.3</v>
      </c>
      <c r="G317" s="16">
        <v>-93.5</v>
      </c>
      <c r="H317" s="16">
        <v>3</v>
      </c>
      <c r="I317" s="16">
        <v>34.5</v>
      </c>
      <c r="J317" s="16">
        <v>230.2</v>
      </c>
      <c r="K317" s="206">
        <v>174.2</v>
      </c>
      <c r="L317" s="16">
        <v>-12.6</v>
      </c>
      <c r="M317" s="16">
        <v>960</v>
      </c>
      <c r="N317" s="16">
        <v>186</v>
      </c>
      <c r="O317" s="16">
        <v>130.9</v>
      </c>
      <c r="P317" s="144">
        <v>1264.3000000000002</v>
      </c>
      <c r="Q317" s="16">
        <v>-918.7</v>
      </c>
      <c r="R317" s="16">
        <v>-306.10000000000002</v>
      </c>
      <c r="S317" s="16">
        <v>1576.4</v>
      </c>
      <c r="T317" s="16">
        <v>-1797.3</v>
      </c>
      <c r="U317" s="206">
        <v>-1445.7</v>
      </c>
      <c r="V317" s="16">
        <v>-22.4</v>
      </c>
      <c r="W317" s="16">
        <v>35.5</v>
      </c>
      <c r="X317" s="16">
        <v>28</v>
      </c>
      <c r="Y317" s="16">
        <v>30.2</v>
      </c>
      <c r="Z317" s="206">
        <v>71.3</v>
      </c>
      <c r="AA317" s="16">
        <v>-55</v>
      </c>
      <c r="AB317" s="16">
        <v>-67.900000000000006</v>
      </c>
      <c r="AC317" s="16">
        <v>256.39999999999998</v>
      </c>
      <c r="AE317" s="132"/>
      <c r="AF317" s="132"/>
      <c r="AG317" s="132"/>
      <c r="AH317" s="132"/>
      <c r="AI317" s="132"/>
      <c r="AJ317" s="132"/>
    </row>
    <row r="318" spans="1:36">
      <c r="A318" s="8" t="s">
        <v>194</v>
      </c>
      <c r="B318" s="16">
        <v>1.7</v>
      </c>
      <c r="C318" s="16">
        <v>-11.1</v>
      </c>
      <c r="D318" s="16">
        <v>0.2</v>
      </c>
      <c r="E318" s="16">
        <v>-3.3</v>
      </c>
      <c r="F318" s="206">
        <v>-12.5</v>
      </c>
      <c r="G318" s="16">
        <v>3.1</v>
      </c>
      <c r="H318" s="16">
        <v>-0.4</v>
      </c>
      <c r="I318" s="16">
        <v>-2.8</v>
      </c>
      <c r="J318" s="16">
        <v>3.6</v>
      </c>
      <c r="K318" s="206">
        <v>3.5000000000000004</v>
      </c>
      <c r="L318" s="16">
        <v>-18.8</v>
      </c>
      <c r="M318" s="16">
        <v>17.5</v>
      </c>
      <c r="N318" s="16">
        <v>2.2000000000000002</v>
      </c>
      <c r="O318" s="16">
        <v>18.100000000000001</v>
      </c>
      <c r="P318" s="144">
        <v>19</v>
      </c>
      <c r="Q318" s="16">
        <v>0</v>
      </c>
      <c r="R318" s="16">
        <v>-1.7</v>
      </c>
      <c r="S318" s="16">
        <v>-9</v>
      </c>
      <c r="T318" s="16">
        <v>-3.5</v>
      </c>
      <c r="U318" s="206">
        <v>-14.2</v>
      </c>
      <c r="V318" s="16">
        <v>-1.4</v>
      </c>
      <c r="W318" s="16">
        <v>-12.8</v>
      </c>
      <c r="X318" s="16">
        <v>-9.9</v>
      </c>
      <c r="Y318" s="16">
        <v>13.3</v>
      </c>
      <c r="Z318" s="206">
        <v>-10.8</v>
      </c>
      <c r="AA318" s="16">
        <v>2.2999999999999998</v>
      </c>
      <c r="AB318" s="16">
        <v>-0.5</v>
      </c>
      <c r="AC318" s="16">
        <v>-7.9</v>
      </c>
      <c r="AE318" s="132"/>
      <c r="AF318" s="132"/>
      <c r="AG318" s="132"/>
      <c r="AH318" s="132"/>
      <c r="AI318" s="132"/>
      <c r="AJ318" s="132"/>
    </row>
    <row r="319" spans="1:36">
      <c r="A319" s="8" t="s">
        <v>195</v>
      </c>
      <c r="B319" s="16">
        <v>336.4</v>
      </c>
      <c r="C319" s="16">
        <v>249.3</v>
      </c>
      <c r="D319" s="16">
        <v>327.39999999999998</v>
      </c>
      <c r="E319" s="16">
        <v>253.4</v>
      </c>
      <c r="F319" s="206">
        <v>1166.5</v>
      </c>
      <c r="G319" s="16">
        <v>223.6</v>
      </c>
      <c r="H319" s="16">
        <v>133.19999999999999</v>
      </c>
      <c r="I319" s="16">
        <v>135.80000000000001</v>
      </c>
      <c r="J319" s="16">
        <v>167.5</v>
      </c>
      <c r="K319" s="206">
        <v>660.09999999999991</v>
      </c>
      <c r="L319" s="16">
        <v>401.3</v>
      </c>
      <c r="M319" s="16">
        <v>369.9</v>
      </c>
      <c r="N319" s="16">
        <v>1347.4</v>
      </c>
      <c r="O319" s="16">
        <v>1535.6</v>
      </c>
      <c r="P319" s="144">
        <v>3654.2000000000003</v>
      </c>
      <c r="Q319" s="16">
        <v>1684.6</v>
      </c>
      <c r="R319" s="16">
        <v>765.9</v>
      </c>
      <c r="S319" s="16">
        <v>458.1</v>
      </c>
      <c r="T319" s="16">
        <v>2025.5</v>
      </c>
      <c r="U319" s="206">
        <v>4934.1000000000004</v>
      </c>
      <c r="V319" s="16">
        <v>224.7</v>
      </c>
      <c r="W319" s="16">
        <v>200.9</v>
      </c>
      <c r="X319" s="16">
        <v>223.6</v>
      </c>
      <c r="Y319" s="16">
        <v>241.7</v>
      </c>
      <c r="Z319" s="206">
        <v>890.90000000000009</v>
      </c>
      <c r="AA319" s="16">
        <v>285.2</v>
      </c>
      <c r="AB319" s="16">
        <v>232.5</v>
      </c>
      <c r="AC319" s="16">
        <v>164.1</v>
      </c>
      <c r="AE319" s="132"/>
      <c r="AF319" s="132"/>
      <c r="AG319" s="132"/>
      <c r="AH319" s="132"/>
      <c r="AI319" s="132"/>
      <c r="AJ319" s="132"/>
    </row>
    <row r="320" spans="1:36">
      <c r="A320" s="8"/>
      <c r="B320" s="16"/>
      <c r="C320" s="16"/>
      <c r="D320" s="16"/>
      <c r="E320" s="16"/>
      <c r="F320" s="326"/>
      <c r="G320" s="16"/>
      <c r="H320" s="16"/>
      <c r="I320" s="16"/>
      <c r="J320" s="16"/>
      <c r="K320" s="326"/>
      <c r="L320" s="16"/>
      <c r="M320" s="16"/>
      <c r="N320" s="16"/>
      <c r="O320" s="16"/>
      <c r="P320" s="16"/>
      <c r="Q320" s="16"/>
      <c r="R320" s="16"/>
      <c r="S320" s="16"/>
      <c r="T320" s="16"/>
      <c r="U320" s="326"/>
      <c r="V320" s="16"/>
      <c r="W320" s="16"/>
      <c r="X320" s="16"/>
      <c r="Y320" s="16"/>
      <c r="Z320" s="326"/>
      <c r="AA320" s="16"/>
      <c r="AB320" s="16"/>
      <c r="AC320" s="16"/>
    </row>
    <row r="321" spans="1:29">
      <c r="A321" s="8"/>
      <c r="B321" s="8"/>
      <c r="C321" s="8"/>
      <c r="D321" s="8"/>
      <c r="E321" s="8"/>
      <c r="F321" s="327"/>
      <c r="G321" s="8"/>
      <c r="H321" s="8"/>
      <c r="I321" s="8"/>
      <c r="J321" s="8"/>
      <c r="K321" s="327"/>
      <c r="L321" s="8"/>
      <c r="M321" s="8"/>
      <c r="N321" s="8"/>
      <c r="O321" s="8"/>
      <c r="P321" s="8"/>
      <c r="Q321" s="8"/>
      <c r="R321" s="8"/>
      <c r="S321" s="8"/>
      <c r="T321" s="8"/>
      <c r="U321" s="327"/>
      <c r="V321" s="8"/>
      <c r="W321" s="8"/>
      <c r="X321" s="8"/>
      <c r="Y321" s="8"/>
      <c r="Z321" s="327"/>
      <c r="AA321" s="8"/>
      <c r="AB321" s="8"/>
      <c r="AC321" s="8"/>
    </row>
    <row r="322" spans="1:29">
      <c r="A322" s="8"/>
      <c r="B322" s="16"/>
      <c r="C322" s="16"/>
      <c r="D322" s="16"/>
      <c r="E322" s="16"/>
      <c r="F322" s="326"/>
      <c r="G322" s="16"/>
      <c r="H322" s="16"/>
      <c r="I322" s="16"/>
      <c r="J322" s="16"/>
      <c r="K322" s="326"/>
      <c r="L322" s="16"/>
      <c r="M322" s="16"/>
      <c r="N322" s="16"/>
      <c r="O322" s="16"/>
      <c r="P322" s="16"/>
      <c r="Q322" s="16"/>
      <c r="R322" s="16"/>
      <c r="S322" s="16"/>
      <c r="T322" s="16"/>
      <c r="U322" s="326"/>
      <c r="V322" s="16"/>
      <c r="W322" s="16"/>
      <c r="X322" s="16"/>
      <c r="Y322" s="16"/>
      <c r="Z322" s="326"/>
      <c r="AA322" s="16"/>
      <c r="AB322" s="16"/>
      <c r="AC322" s="16"/>
    </row>
  </sheetData>
  <pageMargins left="0.75" right="0.75" top="1" bottom="1" header="0.5" footer="0.5"/>
  <pageSetup paperSize="9" scale="0" firstPageNumber="0" fitToWidth="0" fitToHeight="0" pageOrder="overThenDown"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9FB58-FC9D-45D8-A93B-66F44CDBB818}">
  <dimension ref="A1:G15"/>
  <sheetViews>
    <sheetView workbookViewId="0">
      <selection activeCell="G4" sqref="G4"/>
    </sheetView>
  </sheetViews>
  <sheetFormatPr baseColWidth="10" defaultColWidth="8.83203125" defaultRowHeight="15"/>
  <cols>
    <col min="1" max="1" width="31.83203125" bestFit="1" customWidth="1"/>
  </cols>
  <sheetData>
    <row r="1" spans="1:7">
      <c r="A1" s="21" t="s">
        <v>254</v>
      </c>
    </row>
    <row r="2" spans="1:7">
      <c r="B2" s="21">
        <v>2017</v>
      </c>
      <c r="C2" s="21">
        <v>2018</v>
      </c>
      <c r="D2" s="21">
        <f>C2+1</f>
        <v>2019</v>
      </c>
      <c r="E2" s="21">
        <f t="shared" ref="E2:G2" si="0">D2+1</f>
        <v>2020</v>
      </c>
      <c r="F2" s="21">
        <f t="shared" si="0"/>
        <v>2021</v>
      </c>
      <c r="G2" s="21">
        <f t="shared" si="0"/>
        <v>2022</v>
      </c>
    </row>
    <row r="3" spans="1:7">
      <c r="A3" s="21" t="s">
        <v>255</v>
      </c>
      <c r="B3" s="22">
        <v>0.25</v>
      </c>
      <c r="C3" s="22">
        <v>0.24</v>
      </c>
      <c r="D3" s="22">
        <v>0.24</v>
      </c>
      <c r="E3" s="22">
        <v>0.19</v>
      </c>
      <c r="F3" s="22">
        <v>0.19</v>
      </c>
      <c r="G3" s="22">
        <v>0.19</v>
      </c>
    </row>
    <row r="4" spans="1:7">
      <c r="A4" s="21" t="s">
        <v>256</v>
      </c>
      <c r="B4" s="22">
        <v>0.19</v>
      </c>
      <c r="C4" s="22">
        <v>0.19</v>
      </c>
      <c r="D4" s="22">
        <v>0.2</v>
      </c>
      <c r="E4" s="22">
        <v>0.32</v>
      </c>
      <c r="F4" s="22">
        <v>0.32</v>
      </c>
      <c r="G4" s="22">
        <v>0.24</v>
      </c>
    </row>
    <row r="5" spans="1:7">
      <c r="A5" s="21" t="s">
        <v>257</v>
      </c>
      <c r="B5" s="22">
        <v>0.09</v>
      </c>
      <c r="C5" s="22">
        <v>7.0000000000000007E-2</v>
      </c>
      <c r="D5" s="22">
        <v>0.06</v>
      </c>
      <c r="E5" s="22">
        <v>0.06</v>
      </c>
      <c r="F5" s="22">
        <v>0.06</v>
      </c>
      <c r="G5" s="22">
        <v>0.04</v>
      </c>
    </row>
    <row r="6" spans="1:7">
      <c r="A6" s="21" t="s">
        <v>258</v>
      </c>
      <c r="B6" s="22">
        <v>0.08</v>
      </c>
      <c r="C6" s="22">
        <v>0.08</v>
      </c>
      <c r="D6" s="22">
        <v>0.09</v>
      </c>
      <c r="E6" s="22">
        <v>0.09</v>
      </c>
      <c r="F6" s="22">
        <v>0.12</v>
      </c>
      <c r="G6" s="22">
        <v>0.16</v>
      </c>
    </row>
    <row r="7" spans="1:7">
      <c r="A7" s="21" t="s">
        <v>259</v>
      </c>
      <c r="B7" s="22">
        <v>7.0000000000000007E-2</v>
      </c>
      <c r="C7" s="22">
        <v>7.0000000000000007E-2</v>
      </c>
      <c r="D7" s="22">
        <v>7.0000000000000007E-2</v>
      </c>
      <c r="E7" s="22">
        <v>0.06</v>
      </c>
      <c r="F7" s="22">
        <v>0.05</v>
      </c>
      <c r="G7" s="22">
        <v>0.06</v>
      </c>
    </row>
    <row r="8" spans="1:7">
      <c r="A8" s="21" t="s">
        <v>260</v>
      </c>
      <c r="B8" s="22">
        <v>0.06</v>
      </c>
      <c r="C8" s="22">
        <v>7.0000000000000007E-2</v>
      </c>
      <c r="D8" s="22">
        <v>7.0000000000000007E-2</v>
      </c>
      <c r="E8" s="22">
        <v>0.06</v>
      </c>
      <c r="F8" s="22">
        <v>7.0000000000000007E-2</v>
      </c>
      <c r="G8" s="22">
        <v>0.09</v>
      </c>
    </row>
    <row r="9" spans="1:7">
      <c r="A9" s="21" t="s">
        <v>261</v>
      </c>
      <c r="B9" s="22">
        <v>0.05</v>
      </c>
      <c r="C9" s="22">
        <v>0.05</v>
      </c>
      <c r="D9" s="22">
        <v>0.04</v>
      </c>
      <c r="E9" s="22">
        <v>0.03</v>
      </c>
      <c r="F9" s="22">
        <v>0.04</v>
      </c>
      <c r="G9" s="22">
        <v>0.02</v>
      </c>
    </row>
    <row r="10" spans="1:7">
      <c r="A10" s="21" t="s">
        <v>262</v>
      </c>
      <c r="B10" s="22">
        <v>0.04</v>
      </c>
      <c r="C10" s="22">
        <v>0.06</v>
      </c>
      <c r="D10" s="22">
        <v>0.06</v>
      </c>
      <c r="E10" s="22">
        <v>0.04</v>
      </c>
      <c r="F10" s="22">
        <v>0.02</v>
      </c>
      <c r="G10" s="22">
        <v>0.03</v>
      </c>
    </row>
    <row r="11" spans="1:7">
      <c r="A11" s="21" t="s">
        <v>263</v>
      </c>
      <c r="B11" s="22">
        <v>0.03</v>
      </c>
      <c r="C11" s="22">
        <v>0.02</v>
      </c>
      <c r="D11" s="22">
        <v>0.03</v>
      </c>
      <c r="E11" s="22">
        <v>0.05</v>
      </c>
      <c r="F11" s="22">
        <v>0.05</v>
      </c>
      <c r="G11" s="22">
        <v>0.05</v>
      </c>
    </row>
    <row r="12" spans="1:7">
      <c r="A12" s="21" t="s">
        <v>264</v>
      </c>
      <c r="B12" s="22">
        <v>0.03</v>
      </c>
      <c r="C12" s="22">
        <v>0.03</v>
      </c>
      <c r="D12" s="22">
        <v>0.03</v>
      </c>
      <c r="E12" s="22">
        <v>0.02</v>
      </c>
      <c r="F12" s="22">
        <v>0.01</v>
      </c>
      <c r="G12" s="22">
        <v>0.01</v>
      </c>
    </row>
    <row r="13" spans="1:7">
      <c r="A13" s="21" t="s">
        <v>265</v>
      </c>
      <c r="B13" s="22">
        <v>0.02</v>
      </c>
      <c r="C13" s="22">
        <v>0.02</v>
      </c>
      <c r="D13" s="22">
        <v>0.02</v>
      </c>
      <c r="E13" s="22">
        <v>0.02</v>
      </c>
      <c r="F13" s="22">
        <v>0.01</v>
      </c>
      <c r="G13" s="22">
        <v>0.01</v>
      </c>
    </row>
    <row r="14" spans="1:7">
      <c r="A14" s="21" t="s">
        <v>266</v>
      </c>
      <c r="B14" s="22">
        <v>0.02</v>
      </c>
      <c r="C14" s="22">
        <v>0.02</v>
      </c>
      <c r="D14" s="22">
        <v>0.01</v>
      </c>
      <c r="E14" s="22">
        <v>0.02</v>
      </c>
      <c r="F14" s="22">
        <v>0.02</v>
      </c>
      <c r="G14" s="22">
        <v>0.03</v>
      </c>
    </row>
    <row r="15" spans="1:7">
      <c r="A15" s="21" t="s">
        <v>267</v>
      </c>
      <c r="B15" s="22">
        <v>7.0000000000000007E-2</v>
      </c>
      <c r="C15" s="22">
        <v>0.08</v>
      </c>
      <c r="D15" s="22">
        <v>0.08</v>
      </c>
      <c r="E15" s="22">
        <v>0.04</v>
      </c>
      <c r="F15" s="22">
        <v>0.04</v>
      </c>
      <c r="G15" s="22">
        <v>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92C46-B92E-4D68-BDA7-DBD92E8FA73A}">
  <dimension ref="A1:D1259"/>
  <sheetViews>
    <sheetView workbookViewId="0">
      <selection activeCell="C8" sqref="C8"/>
    </sheetView>
  </sheetViews>
  <sheetFormatPr baseColWidth="10" defaultColWidth="8.83203125" defaultRowHeight="15"/>
  <cols>
    <col min="1" max="1" width="10.6640625" bestFit="1" customWidth="1"/>
    <col min="2" max="2" width="10.1640625" bestFit="1" customWidth="1"/>
    <col min="3" max="3" width="8" bestFit="1" customWidth="1"/>
    <col min="4" max="4" width="9.1640625" bestFit="1" customWidth="1"/>
  </cols>
  <sheetData>
    <row r="1" spans="1:3">
      <c r="A1" s="347" t="s">
        <v>196</v>
      </c>
      <c r="B1" s="347" t="s">
        <v>197</v>
      </c>
      <c r="C1" s="347" t="s">
        <v>198</v>
      </c>
    </row>
    <row r="2" spans="1:3">
      <c r="A2" s="5">
        <v>45254</v>
      </c>
      <c r="B2" s="4">
        <v>210.74</v>
      </c>
      <c r="C2">
        <v>454159</v>
      </c>
    </row>
    <row r="3" spans="1:3">
      <c r="A3" s="5">
        <v>45252</v>
      </c>
      <c r="B3" s="4">
        <v>210.54</v>
      </c>
      <c r="C3">
        <v>620407</v>
      </c>
    </row>
    <row r="4" spans="1:3">
      <c r="A4" s="5">
        <v>45251</v>
      </c>
      <c r="B4" s="4">
        <v>209.59</v>
      </c>
      <c r="C4">
        <v>961500</v>
      </c>
    </row>
    <row r="5" spans="1:3">
      <c r="A5" s="5">
        <v>45250</v>
      </c>
      <c r="B5" s="4">
        <v>209.53</v>
      </c>
      <c r="C5">
        <v>728849</v>
      </c>
    </row>
    <row r="6" spans="1:3">
      <c r="A6" s="5">
        <v>45247</v>
      </c>
      <c r="B6" s="4">
        <v>205.21</v>
      </c>
      <c r="C6">
        <v>918548</v>
      </c>
    </row>
    <row r="7" spans="1:3">
      <c r="A7" s="5">
        <v>45246</v>
      </c>
      <c r="B7" s="4">
        <v>200.38</v>
      </c>
      <c r="C7">
        <v>1068572</v>
      </c>
    </row>
    <row r="8" spans="1:3">
      <c r="A8" s="5">
        <v>45245</v>
      </c>
      <c r="B8" s="4">
        <v>198.6</v>
      </c>
      <c r="C8">
        <v>1117054</v>
      </c>
    </row>
    <row r="9" spans="1:3">
      <c r="A9" s="5">
        <v>45244</v>
      </c>
      <c r="B9" s="4">
        <v>196.43</v>
      </c>
      <c r="C9">
        <v>1195211</v>
      </c>
    </row>
    <row r="10" spans="1:3">
      <c r="A10" s="5">
        <v>45243</v>
      </c>
      <c r="B10" s="4">
        <v>184.02</v>
      </c>
      <c r="C10">
        <v>636137</v>
      </c>
    </row>
    <row r="11" spans="1:3">
      <c r="A11" s="5">
        <v>45240</v>
      </c>
      <c r="B11" s="4">
        <v>184.91</v>
      </c>
      <c r="C11">
        <v>674757</v>
      </c>
    </row>
    <row r="12" spans="1:3">
      <c r="A12" s="5">
        <v>45239</v>
      </c>
      <c r="B12" s="4">
        <v>184.37</v>
      </c>
      <c r="C12">
        <v>759402</v>
      </c>
    </row>
    <row r="13" spans="1:3">
      <c r="A13" s="5">
        <v>45238</v>
      </c>
      <c r="B13" s="4">
        <v>184.46</v>
      </c>
      <c r="C13">
        <v>476347</v>
      </c>
    </row>
    <row r="14" spans="1:3">
      <c r="A14" s="5">
        <v>45237</v>
      </c>
      <c r="B14" s="4">
        <v>183.76</v>
      </c>
      <c r="C14">
        <v>779171</v>
      </c>
    </row>
    <row r="15" spans="1:3">
      <c r="A15" s="5">
        <v>45236</v>
      </c>
      <c r="B15" s="4">
        <v>180.79</v>
      </c>
      <c r="C15">
        <v>554707</v>
      </c>
    </row>
    <row r="16" spans="1:3">
      <c r="A16" s="5">
        <v>45233</v>
      </c>
      <c r="B16" s="4">
        <v>181.82</v>
      </c>
      <c r="C16">
        <v>985408</v>
      </c>
    </row>
    <row r="17" spans="1:4">
      <c r="A17" s="5">
        <v>45232</v>
      </c>
      <c r="B17" s="4">
        <v>177.91</v>
      </c>
      <c r="C17">
        <v>1096751</v>
      </c>
    </row>
    <row r="18" spans="1:4">
      <c r="A18" s="5">
        <v>45231</v>
      </c>
      <c r="B18" s="4">
        <v>167.7</v>
      </c>
      <c r="C18">
        <v>929149</v>
      </c>
    </row>
    <row r="19" spans="1:4">
      <c r="A19" s="5">
        <v>45230</v>
      </c>
      <c r="B19" s="4">
        <v>169.57</v>
      </c>
      <c r="C19">
        <v>723335</v>
      </c>
    </row>
    <row r="20" spans="1:4">
      <c r="A20" s="5">
        <v>45229</v>
      </c>
      <c r="B20" s="4">
        <v>164.02</v>
      </c>
      <c r="C20">
        <v>844922</v>
      </c>
      <c r="D20" s="334">
        <f>B2/B20-1</f>
        <v>0.284843311791245</v>
      </c>
    </row>
    <row r="21" spans="1:4">
      <c r="A21" s="5">
        <v>45226</v>
      </c>
      <c r="B21" s="4">
        <v>162.68</v>
      </c>
      <c r="C21">
        <v>688944</v>
      </c>
    </row>
    <row r="22" spans="1:4">
      <c r="A22" s="5">
        <v>45225</v>
      </c>
      <c r="B22" s="4">
        <v>166.18</v>
      </c>
      <c r="C22">
        <v>757035</v>
      </c>
    </row>
    <row r="23" spans="1:4">
      <c r="A23" s="5">
        <v>45224</v>
      </c>
      <c r="B23" s="4">
        <v>164.17</v>
      </c>
      <c r="C23">
        <v>1056379</v>
      </c>
    </row>
    <row r="24" spans="1:4">
      <c r="A24" s="5">
        <v>45223</v>
      </c>
      <c r="B24" s="4">
        <v>169.7</v>
      </c>
      <c r="C24">
        <v>1780068</v>
      </c>
    </row>
    <row r="25" spans="1:4">
      <c r="A25" s="5">
        <v>45222</v>
      </c>
      <c r="B25" s="4">
        <v>179.04</v>
      </c>
      <c r="C25">
        <v>810241</v>
      </c>
    </row>
    <row r="26" spans="1:4">
      <c r="A26" s="5">
        <v>45219</v>
      </c>
      <c r="B26" s="4">
        <v>176.37</v>
      </c>
      <c r="C26">
        <v>1291512</v>
      </c>
    </row>
    <row r="27" spans="1:4">
      <c r="A27" s="5">
        <v>45218</v>
      </c>
      <c r="B27" s="4">
        <v>178.98</v>
      </c>
      <c r="C27">
        <v>2325587</v>
      </c>
    </row>
    <row r="28" spans="1:4">
      <c r="A28" s="5">
        <v>45217</v>
      </c>
      <c r="B28" s="4">
        <v>175.16</v>
      </c>
      <c r="C28">
        <v>1292896</v>
      </c>
    </row>
    <row r="29" spans="1:4">
      <c r="A29" s="5">
        <v>45216</v>
      </c>
      <c r="B29" s="4">
        <v>180.86</v>
      </c>
      <c r="C29">
        <v>1387979</v>
      </c>
    </row>
    <row r="30" spans="1:4">
      <c r="A30" s="5">
        <v>45215</v>
      </c>
      <c r="B30" s="4">
        <v>180.02</v>
      </c>
      <c r="C30">
        <v>774497</v>
      </c>
    </row>
    <row r="31" spans="1:4">
      <c r="A31" s="5">
        <v>45212</v>
      </c>
      <c r="B31" s="4">
        <v>178.42</v>
      </c>
      <c r="C31">
        <v>624784</v>
      </c>
    </row>
    <row r="32" spans="1:4">
      <c r="A32" s="5">
        <v>45211</v>
      </c>
      <c r="B32" s="4">
        <v>181.08</v>
      </c>
      <c r="C32">
        <v>766043</v>
      </c>
    </row>
    <row r="33" spans="1:3">
      <c r="A33" s="5">
        <v>45210</v>
      </c>
      <c r="B33" s="4">
        <v>186.6</v>
      </c>
      <c r="C33">
        <v>480965</v>
      </c>
    </row>
    <row r="34" spans="1:3">
      <c r="A34" s="5">
        <v>45209</v>
      </c>
      <c r="B34" s="4">
        <v>187.26</v>
      </c>
      <c r="C34">
        <v>598155</v>
      </c>
    </row>
    <row r="35" spans="1:3">
      <c r="A35" s="5">
        <v>45208</v>
      </c>
      <c r="B35" s="4">
        <v>185.5</v>
      </c>
      <c r="C35">
        <v>534165</v>
      </c>
    </row>
    <row r="36" spans="1:3">
      <c r="A36" s="5">
        <v>45205</v>
      </c>
      <c r="B36" s="4">
        <v>182.22</v>
      </c>
      <c r="C36">
        <v>619418</v>
      </c>
    </row>
    <row r="37" spans="1:3">
      <c r="A37" s="5">
        <v>45204</v>
      </c>
      <c r="B37" s="4">
        <v>180.77</v>
      </c>
      <c r="C37">
        <v>446881</v>
      </c>
    </row>
    <row r="38" spans="1:3">
      <c r="A38" s="5">
        <v>45203</v>
      </c>
      <c r="B38" s="4">
        <v>180.01</v>
      </c>
      <c r="C38">
        <v>825250</v>
      </c>
    </row>
    <row r="39" spans="1:3">
      <c r="A39" s="5">
        <v>45202</v>
      </c>
      <c r="B39" s="4">
        <v>178.63</v>
      </c>
      <c r="C39">
        <v>735559</v>
      </c>
    </row>
    <row r="40" spans="1:3">
      <c r="A40" s="5">
        <v>45201</v>
      </c>
      <c r="B40" s="4">
        <v>178.93</v>
      </c>
      <c r="C40">
        <v>847468</v>
      </c>
    </row>
    <row r="41" spans="1:3">
      <c r="A41" s="5">
        <v>45198</v>
      </c>
      <c r="B41" s="4">
        <v>183.18</v>
      </c>
      <c r="C41">
        <v>697507</v>
      </c>
    </row>
    <row r="42" spans="1:3">
      <c r="A42" s="5">
        <v>45197</v>
      </c>
      <c r="B42" s="4">
        <v>183</v>
      </c>
      <c r="C42">
        <v>831451</v>
      </c>
    </row>
    <row r="43" spans="1:3">
      <c r="A43" s="5">
        <v>45196</v>
      </c>
      <c r="B43" s="4">
        <v>180.72</v>
      </c>
      <c r="C43">
        <v>556720</v>
      </c>
    </row>
    <row r="44" spans="1:3">
      <c r="A44" s="5">
        <v>45195</v>
      </c>
      <c r="B44" s="4">
        <v>180.36</v>
      </c>
      <c r="C44">
        <v>749275</v>
      </c>
    </row>
    <row r="45" spans="1:3">
      <c r="A45" s="5">
        <v>45194</v>
      </c>
      <c r="B45" s="4">
        <v>184.11</v>
      </c>
      <c r="C45">
        <v>459260</v>
      </c>
    </row>
    <row r="46" spans="1:3">
      <c r="A46" s="5">
        <v>45191</v>
      </c>
      <c r="B46" s="4">
        <v>185.56</v>
      </c>
      <c r="C46">
        <v>472448</v>
      </c>
    </row>
    <row r="47" spans="1:3">
      <c r="A47" s="5">
        <v>45190</v>
      </c>
      <c r="B47" s="4">
        <v>186.08</v>
      </c>
      <c r="C47">
        <v>943846</v>
      </c>
    </row>
    <row r="48" spans="1:3">
      <c r="A48" s="5">
        <v>45189</v>
      </c>
      <c r="B48" s="4">
        <v>194.35</v>
      </c>
      <c r="C48">
        <v>422730</v>
      </c>
    </row>
    <row r="49" spans="1:3">
      <c r="A49" s="5">
        <v>45188</v>
      </c>
      <c r="B49" s="4">
        <v>196.5</v>
      </c>
      <c r="C49">
        <v>512498</v>
      </c>
    </row>
    <row r="50" spans="1:3">
      <c r="A50" s="5">
        <v>45187</v>
      </c>
      <c r="B50" s="4">
        <v>194.95</v>
      </c>
      <c r="C50">
        <v>631049</v>
      </c>
    </row>
    <row r="51" spans="1:3">
      <c r="A51" s="5">
        <v>45184</v>
      </c>
      <c r="B51" s="4">
        <v>196.86</v>
      </c>
      <c r="C51">
        <v>1189484</v>
      </c>
    </row>
    <row r="52" spans="1:3">
      <c r="A52" s="5">
        <v>45183</v>
      </c>
      <c r="B52" s="4">
        <v>199.7</v>
      </c>
      <c r="C52">
        <v>421001</v>
      </c>
    </row>
    <row r="53" spans="1:3">
      <c r="A53" s="5">
        <v>45182</v>
      </c>
      <c r="B53" s="4">
        <v>197.24</v>
      </c>
      <c r="C53">
        <v>683179</v>
      </c>
    </row>
    <row r="54" spans="1:3">
      <c r="A54" s="5">
        <v>45181</v>
      </c>
      <c r="B54" s="4">
        <v>197.51</v>
      </c>
      <c r="C54">
        <v>724619</v>
      </c>
    </row>
    <row r="55" spans="1:3">
      <c r="A55" s="5">
        <v>45180</v>
      </c>
      <c r="B55" s="4">
        <v>198.01</v>
      </c>
      <c r="C55">
        <v>835700</v>
      </c>
    </row>
    <row r="56" spans="1:3">
      <c r="A56" s="5">
        <v>45177</v>
      </c>
      <c r="B56" s="4">
        <v>196.56</v>
      </c>
      <c r="C56">
        <v>563238</v>
      </c>
    </row>
    <row r="57" spans="1:3">
      <c r="A57" s="5">
        <v>45176</v>
      </c>
      <c r="B57" s="4">
        <v>201.48</v>
      </c>
      <c r="C57">
        <v>513606</v>
      </c>
    </row>
    <row r="58" spans="1:3">
      <c r="A58" s="5">
        <v>45175</v>
      </c>
      <c r="B58" s="4">
        <v>204.19</v>
      </c>
      <c r="C58">
        <v>559036</v>
      </c>
    </row>
    <row r="59" spans="1:3">
      <c r="A59" s="5">
        <v>45174</v>
      </c>
      <c r="B59" s="4">
        <v>204.06</v>
      </c>
      <c r="C59">
        <v>412987</v>
      </c>
    </row>
    <row r="60" spans="1:3">
      <c r="A60" s="5">
        <v>45170</v>
      </c>
      <c r="B60" s="4">
        <v>206.83</v>
      </c>
      <c r="C60">
        <v>435326</v>
      </c>
    </row>
    <row r="61" spans="1:3">
      <c r="A61" s="5">
        <v>45169</v>
      </c>
      <c r="B61" s="4">
        <v>206.7</v>
      </c>
      <c r="C61">
        <v>437683</v>
      </c>
    </row>
    <row r="62" spans="1:3">
      <c r="A62" s="5">
        <v>45168</v>
      </c>
      <c r="B62" s="4">
        <v>207.51</v>
      </c>
      <c r="C62">
        <v>430186</v>
      </c>
    </row>
    <row r="63" spans="1:3">
      <c r="A63" s="5">
        <v>45167</v>
      </c>
      <c r="B63" s="4">
        <v>205.42</v>
      </c>
      <c r="C63">
        <v>610371</v>
      </c>
    </row>
    <row r="64" spans="1:3">
      <c r="A64" s="5">
        <v>45166</v>
      </c>
      <c r="B64" s="4">
        <v>199.88</v>
      </c>
      <c r="C64">
        <v>486633</v>
      </c>
    </row>
    <row r="65" spans="1:3">
      <c r="A65" s="5">
        <v>45163</v>
      </c>
      <c r="B65" s="4">
        <v>197.98</v>
      </c>
      <c r="C65">
        <v>1210836</v>
      </c>
    </row>
    <row r="66" spans="1:3">
      <c r="A66" s="5">
        <v>45162</v>
      </c>
      <c r="B66" s="4">
        <v>196.44</v>
      </c>
      <c r="C66">
        <v>1306818</v>
      </c>
    </row>
    <row r="67" spans="1:3">
      <c r="A67" s="5">
        <v>45161</v>
      </c>
      <c r="B67" s="4">
        <v>196.23</v>
      </c>
      <c r="C67">
        <v>818284</v>
      </c>
    </row>
    <row r="68" spans="1:3">
      <c r="A68" s="5">
        <v>45160</v>
      </c>
      <c r="B68" s="4">
        <v>191.91</v>
      </c>
      <c r="C68">
        <v>1405287</v>
      </c>
    </row>
    <row r="69" spans="1:3">
      <c r="A69" s="5">
        <v>45159</v>
      </c>
      <c r="B69" s="4">
        <v>191.71</v>
      </c>
      <c r="C69">
        <v>650363</v>
      </c>
    </row>
    <row r="70" spans="1:3">
      <c r="A70" s="5">
        <v>45156</v>
      </c>
      <c r="B70" s="4">
        <v>192.16</v>
      </c>
      <c r="C70">
        <v>639917</v>
      </c>
    </row>
    <row r="71" spans="1:3">
      <c r="A71" s="5">
        <v>45155</v>
      </c>
      <c r="B71" s="4">
        <v>190.83</v>
      </c>
      <c r="C71">
        <v>543673</v>
      </c>
    </row>
    <row r="72" spans="1:3">
      <c r="A72" s="5">
        <v>45154</v>
      </c>
      <c r="B72" s="4">
        <v>193.35</v>
      </c>
      <c r="C72">
        <v>524111</v>
      </c>
    </row>
    <row r="73" spans="1:3">
      <c r="A73" s="5">
        <v>45153</v>
      </c>
      <c r="B73" s="4">
        <v>193.43</v>
      </c>
      <c r="C73">
        <v>782641</v>
      </c>
    </row>
    <row r="74" spans="1:3">
      <c r="A74" s="5">
        <v>45152</v>
      </c>
      <c r="B74" s="4">
        <v>196.72</v>
      </c>
      <c r="C74">
        <v>619745</v>
      </c>
    </row>
    <row r="75" spans="1:3">
      <c r="A75" s="5">
        <v>45149</v>
      </c>
      <c r="B75" s="4">
        <v>197.31</v>
      </c>
      <c r="C75">
        <v>421012</v>
      </c>
    </row>
    <row r="76" spans="1:3">
      <c r="A76" s="5">
        <v>45148</v>
      </c>
      <c r="B76" s="4">
        <v>198.31</v>
      </c>
      <c r="C76">
        <v>393056</v>
      </c>
    </row>
    <row r="77" spans="1:3">
      <c r="A77" s="5">
        <v>45147</v>
      </c>
      <c r="B77" s="4">
        <v>198.29</v>
      </c>
      <c r="C77">
        <v>693569</v>
      </c>
    </row>
    <row r="78" spans="1:3">
      <c r="A78" s="5">
        <v>45146</v>
      </c>
      <c r="B78" s="4">
        <v>199.17</v>
      </c>
      <c r="C78">
        <v>842688</v>
      </c>
    </row>
    <row r="79" spans="1:3">
      <c r="A79" s="5">
        <v>45145</v>
      </c>
      <c r="B79" s="4">
        <v>198.05</v>
      </c>
      <c r="C79">
        <v>1079012</v>
      </c>
    </row>
    <row r="80" spans="1:3">
      <c r="A80" s="5">
        <v>45142</v>
      </c>
      <c r="B80" s="4">
        <v>197.71</v>
      </c>
      <c r="C80">
        <v>843572</v>
      </c>
    </row>
    <row r="81" spans="1:3">
      <c r="A81" s="5">
        <v>45141</v>
      </c>
      <c r="B81" s="4">
        <v>197.11</v>
      </c>
      <c r="C81">
        <v>1229978</v>
      </c>
    </row>
    <row r="82" spans="1:3">
      <c r="A82" s="5">
        <v>45140</v>
      </c>
      <c r="B82" s="4">
        <v>201.7</v>
      </c>
      <c r="C82">
        <v>1548509</v>
      </c>
    </row>
    <row r="83" spans="1:3">
      <c r="A83" s="5">
        <v>45139</v>
      </c>
      <c r="B83" s="4">
        <v>202.21</v>
      </c>
      <c r="C83">
        <v>1312067</v>
      </c>
    </row>
    <row r="84" spans="1:3">
      <c r="A84" s="5">
        <v>45138</v>
      </c>
      <c r="B84" s="4">
        <v>204.08</v>
      </c>
      <c r="C84">
        <v>979926</v>
      </c>
    </row>
    <row r="85" spans="1:3">
      <c r="A85" s="5">
        <v>45135</v>
      </c>
      <c r="B85" s="4">
        <v>202.77</v>
      </c>
      <c r="C85">
        <v>1549874</v>
      </c>
    </row>
    <row r="86" spans="1:3">
      <c r="A86" s="5">
        <v>45134</v>
      </c>
      <c r="B86" s="4">
        <v>202.86</v>
      </c>
      <c r="C86">
        <v>2180976</v>
      </c>
    </row>
    <row r="87" spans="1:3">
      <c r="A87" s="5">
        <v>45133</v>
      </c>
      <c r="B87" s="4">
        <v>203.5</v>
      </c>
      <c r="C87">
        <v>1946515</v>
      </c>
    </row>
    <row r="88" spans="1:3">
      <c r="A88" s="5">
        <v>45132</v>
      </c>
      <c r="B88" s="4">
        <v>207.99</v>
      </c>
      <c r="C88">
        <v>1796728</v>
      </c>
    </row>
    <row r="89" spans="1:3">
      <c r="A89" s="5">
        <v>45131</v>
      </c>
      <c r="B89" s="4">
        <v>206.55</v>
      </c>
      <c r="C89">
        <v>2175207</v>
      </c>
    </row>
    <row r="90" spans="1:3">
      <c r="A90" s="5">
        <v>45128</v>
      </c>
      <c r="B90" s="4">
        <v>212.35</v>
      </c>
      <c r="C90">
        <v>1335781</v>
      </c>
    </row>
    <row r="91" spans="1:3">
      <c r="A91" s="5">
        <v>45127</v>
      </c>
      <c r="B91" s="4">
        <v>216.37</v>
      </c>
      <c r="C91">
        <v>3420915</v>
      </c>
    </row>
    <row r="92" spans="1:3">
      <c r="A92" s="5">
        <v>45126</v>
      </c>
      <c r="B92" s="4">
        <v>237.49</v>
      </c>
      <c r="C92">
        <v>827881</v>
      </c>
    </row>
    <row r="93" spans="1:3">
      <c r="A93" s="5">
        <v>45125</v>
      </c>
      <c r="B93" s="4">
        <v>237.81</v>
      </c>
      <c r="C93">
        <v>1041603</v>
      </c>
    </row>
    <row r="94" spans="1:3">
      <c r="A94" s="5">
        <v>45124</v>
      </c>
      <c r="B94" s="4">
        <v>237.14</v>
      </c>
      <c r="C94">
        <v>805298</v>
      </c>
    </row>
    <row r="95" spans="1:3">
      <c r="A95" s="5">
        <v>45121</v>
      </c>
      <c r="B95" s="4">
        <v>236.52</v>
      </c>
      <c r="C95">
        <v>703981</v>
      </c>
    </row>
    <row r="96" spans="1:3">
      <c r="A96" s="5">
        <v>45120</v>
      </c>
      <c r="B96" s="4">
        <v>233.15</v>
      </c>
      <c r="C96">
        <v>669659</v>
      </c>
    </row>
    <row r="97" spans="1:3">
      <c r="A97" s="5">
        <v>45119</v>
      </c>
      <c r="B97" s="4">
        <v>231.79</v>
      </c>
      <c r="C97">
        <v>691145</v>
      </c>
    </row>
    <row r="98" spans="1:3">
      <c r="A98" s="5">
        <v>45118</v>
      </c>
      <c r="B98" s="4">
        <v>231.04</v>
      </c>
      <c r="C98">
        <v>662344</v>
      </c>
    </row>
    <row r="99" spans="1:3">
      <c r="A99" s="5">
        <v>45117</v>
      </c>
      <c r="B99" s="4">
        <v>229.13</v>
      </c>
      <c r="C99">
        <v>625315</v>
      </c>
    </row>
    <row r="100" spans="1:3">
      <c r="A100" s="5">
        <v>45114</v>
      </c>
      <c r="B100" s="4">
        <v>225.61</v>
      </c>
      <c r="C100">
        <v>433771</v>
      </c>
    </row>
    <row r="101" spans="1:3">
      <c r="A101" s="5">
        <v>45113</v>
      </c>
      <c r="B101" s="4">
        <v>224.97</v>
      </c>
      <c r="C101">
        <v>754250</v>
      </c>
    </row>
    <row r="102" spans="1:3">
      <c r="A102" s="5">
        <v>45112</v>
      </c>
      <c r="B102" s="4">
        <v>231.28</v>
      </c>
      <c r="C102">
        <v>650402</v>
      </c>
    </row>
    <row r="103" spans="1:3">
      <c r="A103" s="5">
        <v>45110</v>
      </c>
      <c r="B103" s="4">
        <v>229.13</v>
      </c>
      <c r="C103">
        <v>1033875</v>
      </c>
    </row>
    <row r="104" spans="1:3">
      <c r="A104" s="5">
        <v>45107</v>
      </c>
      <c r="B104" s="4">
        <v>235.3</v>
      </c>
      <c r="C104">
        <v>991844</v>
      </c>
    </row>
    <row r="105" spans="1:3">
      <c r="A105" s="5">
        <v>45106</v>
      </c>
      <c r="B105" s="4">
        <v>234.44</v>
      </c>
      <c r="C105">
        <v>490211</v>
      </c>
    </row>
    <row r="106" spans="1:3">
      <c r="A106" s="5">
        <v>45105</v>
      </c>
      <c r="B106" s="4">
        <v>232.63</v>
      </c>
      <c r="C106">
        <v>768475</v>
      </c>
    </row>
    <row r="107" spans="1:3">
      <c r="A107" s="5">
        <v>45104</v>
      </c>
      <c r="B107" s="4">
        <v>228.74</v>
      </c>
      <c r="C107">
        <v>663212</v>
      </c>
    </row>
    <row r="108" spans="1:3">
      <c r="A108" s="5">
        <v>45103</v>
      </c>
      <c r="B108" s="4">
        <v>224.15</v>
      </c>
      <c r="C108">
        <v>788504</v>
      </c>
    </row>
    <row r="109" spans="1:3">
      <c r="A109" s="5">
        <v>45100</v>
      </c>
      <c r="B109" s="4">
        <v>224.03</v>
      </c>
      <c r="C109">
        <v>1801256</v>
      </c>
    </row>
    <row r="110" spans="1:3">
      <c r="A110" s="5">
        <v>45099</v>
      </c>
      <c r="B110" s="4">
        <v>226.45</v>
      </c>
      <c r="C110">
        <v>444834</v>
      </c>
    </row>
    <row r="111" spans="1:3">
      <c r="A111" s="5">
        <v>45098</v>
      </c>
      <c r="B111" s="4">
        <v>228.76</v>
      </c>
      <c r="C111">
        <v>592385</v>
      </c>
    </row>
    <row r="112" spans="1:3">
      <c r="A112" s="5">
        <v>45097</v>
      </c>
      <c r="B112" s="4">
        <v>227.76</v>
      </c>
      <c r="C112">
        <v>566915</v>
      </c>
    </row>
    <row r="113" spans="1:3">
      <c r="A113" s="5">
        <v>45093</v>
      </c>
      <c r="B113" s="4">
        <v>229.77</v>
      </c>
      <c r="C113">
        <v>1373816</v>
      </c>
    </row>
    <row r="114" spans="1:3">
      <c r="A114" s="5">
        <v>45092</v>
      </c>
      <c r="B114" s="4">
        <v>232.4</v>
      </c>
      <c r="C114">
        <v>600389</v>
      </c>
    </row>
    <row r="115" spans="1:3">
      <c r="A115" s="5">
        <v>45091</v>
      </c>
      <c r="B115" s="4">
        <v>229.71</v>
      </c>
      <c r="C115">
        <v>964981</v>
      </c>
    </row>
    <row r="116" spans="1:3">
      <c r="A116" s="5">
        <v>45090</v>
      </c>
      <c r="B116" s="4">
        <v>232.78</v>
      </c>
      <c r="C116">
        <v>760492</v>
      </c>
    </row>
    <row r="117" spans="1:3">
      <c r="A117" s="5">
        <v>45089</v>
      </c>
      <c r="B117" s="4">
        <v>228.79</v>
      </c>
      <c r="C117">
        <v>780893</v>
      </c>
    </row>
    <row r="118" spans="1:3">
      <c r="A118" s="5">
        <v>45086</v>
      </c>
      <c r="B118" s="4">
        <v>223.84</v>
      </c>
      <c r="C118">
        <v>780565</v>
      </c>
    </row>
    <row r="119" spans="1:3">
      <c r="A119" s="5">
        <v>45085</v>
      </c>
      <c r="B119" s="4">
        <v>223.82</v>
      </c>
      <c r="C119">
        <v>612546</v>
      </c>
    </row>
    <row r="120" spans="1:3">
      <c r="A120" s="5">
        <v>45084</v>
      </c>
      <c r="B120" s="4">
        <v>221.7</v>
      </c>
      <c r="C120">
        <v>1020801</v>
      </c>
    </row>
    <row r="121" spans="1:3">
      <c r="A121" s="5">
        <v>45083</v>
      </c>
      <c r="B121" s="4">
        <v>219.55</v>
      </c>
      <c r="C121">
        <v>857128</v>
      </c>
    </row>
    <row r="122" spans="1:3">
      <c r="A122" s="5">
        <v>45082</v>
      </c>
      <c r="B122" s="4">
        <v>213.86</v>
      </c>
      <c r="C122">
        <v>462149</v>
      </c>
    </row>
    <row r="123" spans="1:3">
      <c r="A123" s="5">
        <v>45079</v>
      </c>
      <c r="B123" s="4">
        <v>213.65</v>
      </c>
      <c r="C123">
        <v>730567</v>
      </c>
    </row>
    <row r="124" spans="1:3">
      <c r="A124" s="5">
        <v>45078</v>
      </c>
      <c r="B124" s="4">
        <v>208.55</v>
      </c>
      <c r="C124">
        <v>480347</v>
      </c>
    </row>
    <row r="125" spans="1:3">
      <c r="A125" s="5">
        <v>45077</v>
      </c>
      <c r="B125" s="4">
        <v>208.62</v>
      </c>
      <c r="C125">
        <v>741719</v>
      </c>
    </row>
    <row r="126" spans="1:3">
      <c r="A126" s="5">
        <v>45076</v>
      </c>
      <c r="B126" s="4">
        <v>210.76</v>
      </c>
      <c r="C126">
        <v>585620</v>
      </c>
    </row>
    <row r="127" spans="1:3">
      <c r="A127" s="5">
        <v>45072</v>
      </c>
      <c r="B127" s="4">
        <v>210.64</v>
      </c>
      <c r="C127">
        <v>510569</v>
      </c>
    </row>
    <row r="128" spans="1:3">
      <c r="A128" s="5">
        <v>45071</v>
      </c>
      <c r="B128" s="4">
        <v>207.13</v>
      </c>
      <c r="C128">
        <v>442336</v>
      </c>
    </row>
    <row r="129" spans="1:3">
      <c r="A129" s="5">
        <v>45070</v>
      </c>
      <c r="B129" s="4">
        <v>207.74</v>
      </c>
      <c r="C129">
        <v>572619</v>
      </c>
    </row>
    <row r="130" spans="1:3">
      <c r="A130" s="5">
        <v>45069</v>
      </c>
      <c r="B130" s="4">
        <v>210.06</v>
      </c>
      <c r="C130">
        <v>589677</v>
      </c>
    </row>
    <row r="131" spans="1:3">
      <c r="A131" s="5">
        <v>45068</v>
      </c>
      <c r="B131" s="4">
        <v>215.31</v>
      </c>
      <c r="C131">
        <v>829270</v>
      </c>
    </row>
    <row r="132" spans="1:3">
      <c r="A132" s="5">
        <v>45065</v>
      </c>
      <c r="B132" s="4">
        <v>210.12</v>
      </c>
      <c r="C132">
        <v>582337</v>
      </c>
    </row>
    <row r="133" spans="1:3">
      <c r="A133" s="5">
        <v>45064</v>
      </c>
      <c r="B133" s="4">
        <v>210.34</v>
      </c>
      <c r="C133">
        <v>567387</v>
      </c>
    </row>
    <row r="134" spans="1:3">
      <c r="A134" s="5">
        <v>45063</v>
      </c>
      <c r="B134" s="4">
        <v>205.56</v>
      </c>
      <c r="C134">
        <v>547041</v>
      </c>
    </row>
    <row r="135" spans="1:3">
      <c r="A135" s="5">
        <v>45062</v>
      </c>
      <c r="B135" s="4">
        <v>203.13</v>
      </c>
      <c r="C135">
        <v>357413</v>
      </c>
    </row>
    <row r="136" spans="1:3">
      <c r="A136" s="5">
        <v>45061</v>
      </c>
      <c r="B136" s="4">
        <v>205.57</v>
      </c>
      <c r="C136">
        <v>514943</v>
      </c>
    </row>
    <row r="137" spans="1:3">
      <c r="A137" s="5">
        <v>45058</v>
      </c>
      <c r="B137" s="4">
        <v>203.95</v>
      </c>
      <c r="C137">
        <v>634568</v>
      </c>
    </row>
    <row r="138" spans="1:3">
      <c r="A138" s="5">
        <v>45057</v>
      </c>
      <c r="B138" s="4">
        <v>203.67</v>
      </c>
      <c r="C138">
        <v>616379</v>
      </c>
    </row>
    <row r="139" spans="1:3">
      <c r="A139" s="5">
        <v>45056</v>
      </c>
      <c r="B139" s="4">
        <v>203.4</v>
      </c>
      <c r="C139">
        <v>749512</v>
      </c>
    </row>
    <row r="140" spans="1:3">
      <c r="A140" s="5">
        <v>45055</v>
      </c>
      <c r="B140" s="4">
        <v>199.29</v>
      </c>
      <c r="C140">
        <v>575128</v>
      </c>
    </row>
    <row r="141" spans="1:3">
      <c r="A141" s="5">
        <v>45054</v>
      </c>
      <c r="B141" s="4">
        <v>200.63</v>
      </c>
      <c r="C141">
        <v>558512</v>
      </c>
    </row>
    <row r="142" spans="1:3">
      <c r="A142" s="5">
        <v>45051</v>
      </c>
      <c r="B142" s="4">
        <v>200.11</v>
      </c>
      <c r="C142">
        <v>455629</v>
      </c>
    </row>
    <row r="143" spans="1:3">
      <c r="A143" s="5">
        <v>45050</v>
      </c>
      <c r="B143" s="4">
        <v>197.24</v>
      </c>
      <c r="C143">
        <v>965039</v>
      </c>
    </row>
    <row r="144" spans="1:3">
      <c r="A144" s="5">
        <v>45049</v>
      </c>
      <c r="B144" s="4">
        <v>200</v>
      </c>
      <c r="C144">
        <v>465318</v>
      </c>
    </row>
    <row r="145" spans="1:3">
      <c r="A145" s="5">
        <v>45048</v>
      </c>
      <c r="B145" s="4">
        <v>199.33</v>
      </c>
      <c r="C145">
        <v>738283</v>
      </c>
    </row>
    <row r="146" spans="1:3">
      <c r="A146" s="5">
        <v>45047</v>
      </c>
      <c r="B146" s="4">
        <v>205.39</v>
      </c>
      <c r="C146">
        <v>763229</v>
      </c>
    </row>
    <row r="147" spans="1:3">
      <c r="A147" s="5">
        <v>45044</v>
      </c>
      <c r="B147" s="4">
        <v>208.38</v>
      </c>
      <c r="C147">
        <v>809817</v>
      </c>
    </row>
    <row r="148" spans="1:3">
      <c r="A148" s="5">
        <v>45043</v>
      </c>
      <c r="B148" s="4">
        <v>205.72</v>
      </c>
      <c r="C148">
        <v>859970</v>
      </c>
    </row>
    <row r="149" spans="1:3">
      <c r="A149" s="5">
        <v>45042</v>
      </c>
      <c r="B149" s="4">
        <v>198.64</v>
      </c>
      <c r="C149">
        <v>671562</v>
      </c>
    </row>
    <row r="150" spans="1:3">
      <c r="A150" s="5">
        <v>45041</v>
      </c>
      <c r="B150" s="4">
        <v>198.03</v>
      </c>
      <c r="C150">
        <v>462612</v>
      </c>
    </row>
    <row r="151" spans="1:3">
      <c r="A151" s="5">
        <v>45040</v>
      </c>
      <c r="B151" s="4">
        <v>200.93</v>
      </c>
      <c r="C151">
        <v>756708</v>
      </c>
    </row>
    <row r="152" spans="1:3">
      <c r="A152" s="5">
        <v>45037</v>
      </c>
      <c r="B152" s="4">
        <v>202.77</v>
      </c>
      <c r="C152">
        <v>872616</v>
      </c>
    </row>
    <row r="153" spans="1:3">
      <c r="A153" s="5">
        <v>45036</v>
      </c>
      <c r="B153" s="4">
        <v>202.23</v>
      </c>
      <c r="C153">
        <v>1742563</v>
      </c>
    </row>
    <row r="154" spans="1:3">
      <c r="A154" s="5">
        <v>45035</v>
      </c>
      <c r="B154" s="4">
        <v>194.91</v>
      </c>
      <c r="C154">
        <v>1259165</v>
      </c>
    </row>
    <row r="155" spans="1:3">
      <c r="A155" s="5">
        <v>45034</v>
      </c>
      <c r="B155" s="4">
        <v>194.8</v>
      </c>
      <c r="C155">
        <v>997591</v>
      </c>
    </row>
    <row r="156" spans="1:3">
      <c r="A156" s="5">
        <v>45033</v>
      </c>
      <c r="B156" s="4">
        <v>196.64</v>
      </c>
      <c r="C156">
        <v>794995</v>
      </c>
    </row>
    <row r="157" spans="1:3">
      <c r="A157" s="5">
        <v>45030</v>
      </c>
      <c r="B157" s="4">
        <v>195.46</v>
      </c>
      <c r="C157">
        <v>904714</v>
      </c>
    </row>
    <row r="158" spans="1:3">
      <c r="A158" s="5">
        <v>45029</v>
      </c>
      <c r="B158" s="4">
        <v>198.15</v>
      </c>
      <c r="C158">
        <v>862612</v>
      </c>
    </row>
    <row r="159" spans="1:3">
      <c r="A159" s="5">
        <v>45028</v>
      </c>
      <c r="B159" s="4">
        <v>195.59</v>
      </c>
      <c r="C159">
        <v>821627</v>
      </c>
    </row>
    <row r="160" spans="1:3">
      <c r="A160" s="5">
        <v>45027</v>
      </c>
      <c r="B160" s="4">
        <v>200.58</v>
      </c>
      <c r="C160">
        <v>656217</v>
      </c>
    </row>
    <row r="161" spans="1:3">
      <c r="A161" s="5">
        <v>45026</v>
      </c>
      <c r="B161" s="4">
        <v>197.76</v>
      </c>
      <c r="C161">
        <v>757102</v>
      </c>
    </row>
    <row r="162" spans="1:3">
      <c r="A162" s="5">
        <v>45022</v>
      </c>
      <c r="B162" s="4">
        <v>196.41</v>
      </c>
      <c r="C162">
        <v>791731</v>
      </c>
    </row>
    <row r="163" spans="1:3">
      <c r="A163" s="5">
        <v>45021</v>
      </c>
      <c r="B163" s="4">
        <v>199.4</v>
      </c>
      <c r="C163">
        <v>479096</v>
      </c>
    </row>
    <row r="164" spans="1:3">
      <c r="A164" s="5">
        <v>45020</v>
      </c>
      <c r="B164" s="4">
        <v>202.11</v>
      </c>
      <c r="C164">
        <v>492266</v>
      </c>
    </row>
    <row r="165" spans="1:3">
      <c r="A165" s="5">
        <v>45019</v>
      </c>
      <c r="B165" s="4">
        <v>202.24</v>
      </c>
      <c r="C165">
        <v>810618</v>
      </c>
    </row>
    <row r="166" spans="1:3">
      <c r="A166" s="5">
        <v>45016</v>
      </c>
      <c r="B166" s="4">
        <v>202.84</v>
      </c>
      <c r="C166">
        <v>790452</v>
      </c>
    </row>
    <row r="167" spans="1:3">
      <c r="A167" s="5">
        <v>45015</v>
      </c>
      <c r="B167" s="4">
        <v>199.69</v>
      </c>
      <c r="C167">
        <v>346759</v>
      </c>
    </row>
    <row r="168" spans="1:3">
      <c r="A168" s="5">
        <v>45014</v>
      </c>
      <c r="B168" s="4">
        <v>198.72</v>
      </c>
      <c r="C168">
        <v>510915</v>
      </c>
    </row>
    <row r="169" spans="1:3">
      <c r="A169" s="5">
        <v>45013</v>
      </c>
      <c r="B169" s="4">
        <v>195.42</v>
      </c>
      <c r="C169">
        <v>423728</v>
      </c>
    </row>
    <row r="170" spans="1:3">
      <c r="A170" s="5">
        <v>45012</v>
      </c>
      <c r="B170" s="4">
        <v>197.59</v>
      </c>
      <c r="C170">
        <v>444368</v>
      </c>
    </row>
    <row r="171" spans="1:3">
      <c r="A171" s="5">
        <v>45009</v>
      </c>
      <c r="B171" s="4">
        <v>197.58</v>
      </c>
      <c r="C171">
        <v>571730</v>
      </c>
    </row>
    <row r="172" spans="1:3">
      <c r="A172" s="5">
        <v>45008</v>
      </c>
      <c r="B172" s="4">
        <v>195.83</v>
      </c>
      <c r="C172">
        <v>890868</v>
      </c>
    </row>
    <row r="173" spans="1:3">
      <c r="A173" s="5">
        <v>45007</v>
      </c>
      <c r="B173" s="4">
        <v>197.06</v>
      </c>
      <c r="C173">
        <v>635779</v>
      </c>
    </row>
    <row r="174" spans="1:3">
      <c r="A174" s="5">
        <v>45006</v>
      </c>
      <c r="B174" s="4">
        <v>202.92</v>
      </c>
      <c r="C174">
        <v>634978</v>
      </c>
    </row>
    <row r="175" spans="1:3">
      <c r="A175" s="5">
        <v>45005</v>
      </c>
      <c r="B175" s="4">
        <v>200.88</v>
      </c>
      <c r="C175">
        <v>628563</v>
      </c>
    </row>
    <row r="176" spans="1:3">
      <c r="A176" s="5">
        <v>45002</v>
      </c>
      <c r="B176" s="4">
        <v>200.89</v>
      </c>
      <c r="C176">
        <v>1261771</v>
      </c>
    </row>
    <row r="177" spans="1:3">
      <c r="A177" s="5">
        <v>45001</v>
      </c>
      <c r="B177" s="4">
        <v>200.68</v>
      </c>
      <c r="C177">
        <v>971074</v>
      </c>
    </row>
    <row r="178" spans="1:3">
      <c r="A178" s="5">
        <v>45000</v>
      </c>
      <c r="B178" s="4">
        <v>199.26</v>
      </c>
      <c r="C178">
        <v>683961</v>
      </c>
    </row>
    <row r="179" spans="1:3">
      <c r="A179" s="5">
        <v>44999</v>
      </c>
      <c r="B179" s="4">
        <v>198.35</v>
      </c>
      <c r="C179">
        <v>607169</v>
      </c>
    </row>
    <row r="180" spans="1:3">
      <c r="A180" s="5">
        <v>44998</v>
      </c>
      <c r="B180" s="4">
        <v>195</v>
      </c>
      <c r="C180">
        <v>982957</v>
      </c>
    </row>
    <row r="181" spans="1:3">
      <c r="A181" s="5">
        <v>44995</v>
      </c>
      <c r="B181" s="4">
        <v>193.14</v>
      </c>
      <c r="C181">
        <v>894455</v>
      </c>
    </row>
    <row r="182" spans="1:3">
      <c r="A182" s="5">
        <v>44994</v>
      </c>
      <c r="B182" s="4">
        <v>197.19</v>
      </c>
      <c r="C182">
        <v>732998</v>
      </c>
    </row>
    <row r="183" spans="1:3">
      <c r="A183" s="5">
        <v>44993</v>
      </c>
      <c r="B183" s="4">
        <v>199.95</v>
      </c>
      <c r="C183">
        <v>591727</v>
      </c>
    </row>
    <row r="184" spans="1:3">
      <c r="A184" s="5">
        <v>44992</v>
      </c>
      <c r="B184" s="4">
        <v>199.97</v>
      </c>
      <c r="C184">
        <v>644551</v>
      </c>
    </row>
    <row r="185" spans="1:3">
      <c r="A185" s="5">
        <v>44991</v>
      </c>
      <c r="B185" s="4">
        <v>205.41</v>
      </c>
      <c r="C185">
        <v>526120</v>
      </c>
    </row>
    <row r="186" spans="1:3">
      <c r="A186" s="5">
        <v>44988</v>
      </c>
      <c r="B186" s="4">
        <v>207.52</v>
      </c>
      <c r="C186">
        <v>512263</v>
      </c>
    </row>
    <row r="187" spans="1:3">
      <c r="A187" s="5">
        <v>44987</v>
      </c>
      <c r="B187" s="4">
        <v>201.95</v>
      </c>
      <c r="C187">
        <v>548388</v>
      </c>
    </row>
    <row r="188" spans="1:3">
      <c r="A188" s="5">
        <v>44986</v>
      </c>
      <c r="B188" s="4">
        <v>200.74</v>
      </c>
      <c r="C188">
        <v>820832</v>
      </c>
    </row>
    <row r="189" spans="1:3">
      <c r="A189" s="5">
        <v>44985</v>
      </c>
      <c r="B189" s="4">
        <v>202.53</v>
      </c>
      <c r="C189">
        <v>844771</v>
      </c>
    </row>
    <row r="190" spans="1:3">
      <c r="A190" s="5">
        <v>44984</v>
      </c>
      <c r="B190" s="4">
        <v>199.69</v>
      </c>
      <c r="C190">
        <v>483891</v>
      </c>
    </row>
    <row r="191" spans="1:3">
      <c r="A191" s="5">
        <v>44981</v>
      </c>
      <c r="B191" s="4">
        <v>200.14</v>
      </c>
      <c r="C191">
        <v>814890</v>
      </c>
    </row>
    <row r="192" spans="1:3">
      <c r="A192" s="5">
        <v>44980</v>
      </c>
      <c r="B192" s="4">
        <v>204.56</v>
      </c>
      <c r="C192">
        <v>544725</v>
      </c>
    </row>
    <row r="193" spans="1:3">
      <c r="A193" s="5">
        <v>44979</v>
      </c>
      <c r="B193" s="4">
        <v>205.27</v>
      </c>
      <c r="C193">
        <v>563115</v>
      </c>
    </row>
    <row r="194" spans="1:3">
      <c r="A194" s="5">
        <v>44978</v>
      </c>
      <c r="B194" s="4">
        <v>203.81</v>
      </c>
      <c r="C194">
        <v>705904</v>
      </c>
    </row>
    <row r="195" spans="1:3">
      <c r="A195" s="5">
        <v>44974</v>
      </c>
      <c r="B195" s="4">
        <v>211.72</v>
      </c>
      <c r="C195">
        <v>582972</v>
      </c>
    </row>
    <row r="196" spans="1:3">
      <c r="A196" s="5">
        <v>44973</v>
      </c>
      <c r="B196" s="4">
        <v>213</v>
      </c>
      <c r="C196">
        <v>701132</v>
      </c>
    </row>
    <row r="197" spans="1:3">
      <c r="A197" s="5">
        <v>44972</v>
      </c>
      <c r="B197" s="4">
        <v>218.53</v>
      </c>
      <c r="C197">
        <v>772397</v>
      </c>
    </row>
    <row r="198" spans="1:3">
      <c r="A198" s="5">
        <v>44971</v>
      </c>
      <c r="B198" s="4">
        <v>214.06</v>
      </c>
      <c r="C198">
        <v>936900</v>
      </c>
    </row>
    <row r="199" spans="1:3">
      <c r="A199" s="5">
        <v>44970</v>
      </c>
      <c r="B199" s="4">
        <v>213.9</v>
      </c>
      <c r="C199">
        <v>1084359</v>
      </c>
    </row>
    <row r="200" spans="1:3">
      <c r="A200" s="5">
        <v>44967</v>
      </c>
      <c r="B200" s="4">
        <v>206.16</v>
      </c>
      <c r="C200">
        <v>682079</v>
      </c>
    </row>
    <row r="201" spans="1:3">
      <c r="A201" s="5">
        <v>44966</v>
      </c>
      <c r="B201" s="4">
        <v>206.73</v>
      </c>
      <c r="C201">
        <v>1909522</v>
      </c>
    </row>
    <row r="202" spans="1:3">
      <c r="A202" s="5">
        <v>44965</v>
      </c>
      <c r="B202" s="4">
        <v>220.2</v>
      </c>
      <c r="C202">
        <v>1022646</v>
      </c>
    </row>
    <row r="203" spans="1:3">
      <c r="A203" s="5">
        <v>44964</v>
      </c>
      <c r="B203" s="4">
        <v>222.93</v>
      </c>
      <c r="C203">
        <v>820066</v>
      </c>
    </row>
    <row r="204" spans="1:3">
      <c r="A204" s="5">
        <v>44963</v>
      </c>
      <c r="B204" s="4">
        <v>222.21</v>
      </c>
      <c r="C204">
        <v>929093</v>
      </c>
    </row>
    <row r="205" spans="1:3">
      <c r="A205" s="5">
        <v>44960</v>
      </c>
      <c r="B205" s="4">
        <v>225.99</v>
      </c>
      <c r="C205">
        <v>1031296</v>
      </c>
    </row>
    <row r="206" spans="1:3">
      <c r="A206" s="5">
        <v>44959</v>
      </c>
      <c r="B206" s="4">
        <v>230.65</v>
      </c>
      <c r="C206">
        <v>1338192</v>
      </c>
    </row>
    <row r="207" spans="1:3">
      <c r="A207" s="5">
        <v>44958</v>
      </c>
      <c r="B207" s="4">
        <v>224.62</v>
      </c>
      <c r="C207">
        <v>916029</v>
      </c>
    </row>
    <row r="208" spans="1:3">
      <c r="A208" s="5">
        <v>44957</v>
      </c>
      <c r="B208" s="4">
        <v>222.2</v>
      </c>
      <c r="C208">
        <v>712158</v>
      </c>
    </row>
    <row r="209" spans="1:3">
      <c r="A209" s="5">
        <v>44956</v>
      </c>
      <c r="B209" s="4">
        <v>217.35</v>
      </c>
      <c r="C209">
        <v>1202015</v>
      </c>
    </row>
    <row r="210" spans="1:3">
      <c r="A210" s="5">
        <v>44953</v>
      </c>
      <c r="B210" s="4">
        <v>218.24</v>
      </c>
      <c r="C210">
        <v>909087</v>
      </c>
    </row>
    <row r="211" spans="1:3">
      <c r="A211" s="5">
        <v>44952</v>
      </c>
      <c r="B211" s="4">
        <v>217.18</v>
      </c>
      <c r="C211">
        <v>834727</v>
      </c>
    </row>
    <row r="212" spans="1:3">
      <c r="A212" s="5">
        <v>44951</v>
      </c>
      <c r="B212" s="4">
        <v>215.3</v>
      </c>
      <c r="C212">
        <v>1236572</v>
      </c>
    </row>
    <row r="213" spans="1:3">
      <c r="A213" s="5">
        <v>44950</v>
      </c>
      <c r="B213" s="4">
        <v>221.98</v>
      </c>
      <c r="C213">
        <v>627058</v>
      </c>
    </row>
    <row r="214" spans="1:3">
      <c r="A214" s="5">
        <v>44949</v>
      </c>
      <c r="B214" s="4">
        <v>222.14</v>
      </c>
      <c r="C214">
        <v>1256928</v>
      </c>
    </row>
    <row r="215" spans="1:3">
      <c r="A215" s="5">
        <v>44946</v>
      </c>
      <c r="B215" s="4">
        <v>222.69</v>
      </c>
      <c r="C215">
        <v>960961</v>
      </c>
    </row>
    <row r="216" spans="1:3">
      <c r="A216" s="5">
        <v>44945</v>
      </c>
      <c r="B216" s="4">
        <v>217.45</v>
      </c>
      <c r="C216">
        <v>1433807</v>
      </c>
    </row>
    <row r="217" spans="1:3">
      <c r="A217" s="5">
        <v>44944</v>
      </c>
      <c r="B217" s="4">
        <v>217.62</v>
      </c>
      <c r="C217">
        <v>742477</v>
      </c>
    </row>
    <row r="218" spans="1:3">
      <c r="A218" s="5">
        <v>44943</v>
      </c>
      <c r="B218" s="4">
        <v>216.08</v>
      </c>
      <c r="C218">
        <v>763990</v>
      </c>
    </row>
    <row r="219" spans="1:3">
      <c r="A219" s="5">
        <v>44939</v>
      </c>
      <c r="B219" s="4">
        <v>217</v>
      </c>
      <c r="C219">
        <v>808245</v>
      </c>
    </row>
    <row r="220" spans="1:3">
      <c r="A220" s="5">
        <v>44938</v>
      </c>
      <c r="B220" s="4">
        <v>216.2</v>
      </c>
      <c r="C220">
        <v>785306</v>
      </c>
    </row>
    <row r="221" spans="1:3">
      <c r="A221" s="5">
        <v>44937</v>
      </c>
      <c r="B221" s="4">
        <v>213.52</v>
      </c>
      <c r="C221">
        <v>775105</v>
      </c>
    </row>
    <row r="222" spans="1:3">
      <c r="A222" s="5">
        <v>44936</v>
      </c>
      <c r="B222" s="4">
        <v>205</v>
      </c>
      <c r="C222">
        <v>774163</v>
      </c>
    </row>
    <row r="223" spans="1:3">
      <c r="A223" s="5">
        <v>44935</v>
      </c>
      <c r="B223" s="4">
        <v>204.64</v>
      </c>
      <c r="C223">
        <v>898952</v>
      </c>
    </row>
    <row r="224" spans="1:3">
      <c r="A224" s="5">
        <v>44932</v>
      </c>
      <c r="B224" s="4">
        <v>204.62</v>
      </c>
      <c r="C224">
        <v>586671</v>
      </c>
    </row>
    <row r="225" spans="1:3">
      <c r="A225" s="5">
        <v>44931</v>
      </c>
      <c r="B225" s="4">
        <v>198.1</v>
      </c>
      <c r="C225">
        <v>448577</v>
      </c>
    </row>
    <row r="226" spans="1:3">
      <c r="A226" s="5">
        <v>44930</v>
      </c>
      <c r="B226" s="4">
        <v>204.61</v>
      </c>
      <c r="C226">
        <v>532520</v>
      </c>
    </row>
    <row r="227" spans="1:3">
      <c r="A227" s="5">
        <v>44929</v>
      </c>
      <c r="B227" s="4">
        <v>198.31</v>
      </c>
      <c r="C227">
        <v>703577</v>
      </c>
    </row>
    <row r="228" spans="1:3">
      <c r="A228" s="5">
        <v>44925</v>
      </c>
      <c r="B228" s="4">
        <v>194.36</v>
      </c>
      <c r="C228">
        <v>368505</v>
      </c>
    </row>
    <row r="229" spans="1:3">
      <c r="A229" s="5">
        <v>44924</v>
      </c>
      <c r="B229" s="4">
        <v>196.79</v>
      </c>
      <c r="C229">
        <v>305944</v>
      </c>
    </row>
    <row r="230" spans="1:3">
      <c r="A230" s="5">
        <v>44923</v>
      </c>
      <c r="B230" s="4">
        <v>190.2</v>
      </c>
      <c r="C230">
        <v>342492</v>
      </c>
    </row>
    <row r="231" spans="1:3">
      <c r="A231" s="5">
        <v>44922</v>
      </c>
      <c r="B231" s="4">
        <v>194.34</v>
      </c>
      <c r="C231">
        <v>318817</v>
      </c>
    </row>
    <row r="232" spans="1:3">
      <c r="A232" s="5">
        <v>44918</v>
      </c>
      <c r="B232" s="4">
        <v>195.73</v>
      </c>
      <c r="C232">
        <v>293491</v>
      </c>
    </row>
    <row r="233" spans="1:3">
      <c r="A233" s="5">
        <v>44917</v>
      </c>
      <c r="B233" s="4">
        <v>194.22</v>
      </c>
      <c r="C233">
        <v>395885</v>
      </c>
    </row>
    <row r="234" spans="1:3">
      <c r="A234" s="5">
        <v>44916</v>
      </c>
      <c r="B234" s="4">
        <v>197.02</v>
      </c>
      <c r="C234">
        <v>688457</v>
      </c>
    </row>
    <row r="235" spans="1:3">
      <c r="A235" s="5">
        <v>44915</v>
      </c>
      <c r="B235" s="4">
        <v>190.2</v>
      </c>
      <c r="C235">
        <v>576697</v>
      </c>
    </row>
    <row r="236" spans="1:3">
      <c r="A236" s="5">
        <v>44914</v>
      </c>
      <c r="B236" s="4">
        <v>191.17</v>
      </c>
      <c r="C236">
        <v>595933</v>
      </c>
    </row>
    <row r="237" spans="1:3">
      <c r="A237" s="5">
        <v>44911</v>
      </c>
      <c r="B237" s="4">
        <v>191.9</v>
      </c>
      <c r="C237">
        <v>1658680</v>
      </c>
    </row>
    <row r="238" spans="1:3">
      <c r="A238" s="5">
        <v>44910</v>
      </c>
      <c r="B238" s="4">
        <v>197.81</v>
      </c>
      <c r="C238">
        <v>713256</v>
      </c>
    </row>
    <row r="239" spans="1:3">
      <c r="A239" s="5">
        <v>44909</v>
      </c>
      <c r="B239" s="4">
        <v>202.95</v>
      </c>
      <c r="C239">
        <v>954411</v>
      </c>
    </row>
    <row r="240" spans="1:3">
      <c r="A240" s="5">
        <v>44908</v>
      </c>
      <c r="B240" s="4">
        <v>206.96</v>
      </c>
      <c r="C240">
        <v>1137390</v>
      </c>
    </row>
    <row r="241" spans="1:3">
      <c r="A241" s="5">
        <v>44907</v>
      </c>
      <c r="B241" s="4">
        <v>198.66</v>
      </c>
      <c r="C241">
        <v>878948</v>
      </c>
    </row>
    <row r="242" spans="1:3">
      <c r="A242" s="5">
        <v>44904</v>
      </c>
      <c r="B242" s="4">
        <v>197.45</v>
      </c>
      <c r="C242">
        <v>504643</v>
      </c>
    </row>
    <row r="243" spans="1:3">
      <c r="A243" s="5">
        <v>44903</v>
      </c>
      <c r="B243" s="4">
        <v>198.08</v>
      </c>
      <c r="C243">
        <v>863614</v>
      </c>
    </row>
    <row r="244" spans="1:3">
      <c r="A244" s="5">
        <v>44902</v>
      </c>
      <c r="B244" s="4">
        <v>193.84</v>
      </c>
      <c r="C244">
        <v>622841</v>
      </c>
    </row>
    <row r="245" spans="1:3">
      <c r="A245" s="5">
        <v>44901</v>
      </c>
      <c r="B245" s="4">
        <v>194.06</v>
      </c>
      <c r="C245">
        <v>828791</v>
      </c>
    </row>
    <row r="246" spans="1:3">
      <c r="A246" s="5">
        <v>44900</v>
      </c>
      <c r="B246" s="4">
        <v>193.68</v>
      </c>
      <c r="C246">
        <v>842855</v>
      </c>
    </row>
    <row r="247" spans="1:3">
      <c r="A247" s="5">
        <v>44897</v>
      </c>
      <c r="B247" s="4">
        <v>201.38</v>
      </c>
      <c r="C247">
        <v>691767</v>
      </c>
    </row>
    <row r="248" spans="1:3">
      <c r="A248" s="5">
        <v>44896</v>
      </c>
      <c r="B248" s="4">
        <v>202.25</v>
      </c>
      <c r="C248">
        <v>981683</v>
      </c>
    </row>
    <row r="249" spans="1:3">
      <c r="A249" s="5">
        <v>44895</v>
      </c>
      <c r="B249" s="4">
        <v>197.37</v>
      </c>
      <c r="C249">
        <v>994714</v>
      </c>
    </row>
    <row r="250" spans="1:3">
      <c r="A250" s="5">
        <v>44894</v>
      </c>
      <c r="B250" s="4">
        <v>188.92</v>
      </c>
      <c r="C250">
        <v>592593</v>
      </c>
    </row>
    <row r="251" spans="1:3">
      <c r="A251" s="5">
        <v>44893</v>
      </c>
      <c r="B251" s="4">
        <v>190.79</v>
      </c>
      <c r="C251">
        <v>746644</v>
      </c>
    </row>
    <row r="252" spans="1:3">
      <c r="A252" s="5">
        <v>44890</v>
      </c>
      <c r="B252" s="4">
        <v>200.43</v>
      </c>
      <c r="C252">
        <v>460165</v>
      </c>
    </row>
    <row r="253" spans="1:3">
      <c r="A253" s="5">
        <v>44888</v>
      </c>
      <c r="B253" s="4">
        <v>197.93</v>
      </c>
      <c r="C253">
        <v>566939</v>
      </c>
    </row>
    <row r="254" spans="1:3">
      <c r="A254" s="5">
        <v>44887</v>
      </c>
      <c r="B254" s="4">
        <v>193.95</v>
      </c>
      <c r="C254">
        <v>735294</v>
      </c>
    </row>
    <row r="255" spans="1:3">
      <c r="A255" s="5">
        <v>44886</v>
      </c>
      <c r="B255" s="4">
        <v>196.59</v>
      </c>
      <c r="C255">
        <v>1444609</v>
      </c>
    </row>
    <row r="256" spans="1:3">
      <c r="A256" s="5">
        <v>44883</v>
      </c>
      <c r="B256" s="4">
        <v>200.18</v>
      </c>
      <c r="C256">
        <v>1482902</v>
      </c>
    </row>
    <row r="257" spans="1:3">
      <c r="A257" s="5">
        <v>44882</v>
      </c>
      <c r="B257" s="4">
        <v>199.01</v>
      </c>
      <c r="C257">
        <v>2143843</v>
      </c>
    </row>
    <row r="258" spans="1:3">
      <c r="A258" s="5">
        <v>44881</v>
      </c>
      <c r="B258" s="4">
        <v>203.16</v>
      </c>
      <c r="C258">
        <v>1750154</v>
      </c>
    </row>
    <row r="259" spans="1:3">
      <c r="A259" s="5">
        <v>44880</v>
      </c>
      <c r="B259" s="4">
        <v>207.1</v>
      </c>
      <c r="C259">
        <v>2069182</v>
      </c>
    </row>
    <row r="260" spans="1:3">
      <c r="A260" s="5">
        <v>44879</v>
      </c>
      <c r="B260" s="4">
        <v>197.91</v>
      </c>
      <c r="C260">
        <v>1552904</v>
      </c>
    </row>
    <row r="261" spans="1:3">
      <c r="A261" s="5">
        <v>44876</v>
      </c>
      <c r="B261" s="4">
        <v>193.99</v>
      </c>
      <c r="C261">
        <v>1767156</v>
      </c>
    </row>
    <row r="262" spans="1:3">
      <c r="A262" s="5">
        <v>44875</v>
      </c>
      <c r="B262" s="4">
        <v>187.81</v>
      </c>
      <c r="C262">
        <v>1697604</v>
      </c>
    </row>
    <row r="263" spans="1:3">
      <c r="A263" s="5">
        <v>44874</v>
      </c>
      <c r="B263" s="4">
        <v>165.12</v>
      </c>
      <c r="C263">
        <v>805179</v>
      </c>
    </row>
    <row r="264" spans="1:3">
      <c r="A264" s="5">
        <v>44873</v>
      </c>
      <c r="B264" s="4">
        <v>167.85</v>
      </c>
      <c r="C264">
        <v>660004</v>
      </c>
    </row>
    <row r="265" spans="1:3">
      <c r="A265" s="5">
        <v>44872</v>
      </c>
      <c r="B265" s="4">
        <v>165.75</v>
      </c>
      <c r="C265">
        <v>872926</v>
      </c>
    </row>
    <row r="266" spans="1:3">
      <c r="A266" s="5">
        <v>44869</v>
      </c>
      <c r="B266" s="4">
        <v>163.09</v>
      </c>
      <c r="C266">
        <v>1131107</v>
      </c>
    </row>
    <row r="267" spans="1:3">
      <c r="A267" s="5">
        <v>44868</v>
      </c>
      <c r="B267" s="4">
        <v>159.75</v>
      </c>
      <c r="C267">
        <v>1146076</v>
      </c>
    </row>
    <row r="268" spans="1:3">
      <c r="A268" s="5">
        <v>44867</v>
      </c>
      <c r="B268" s="4">
        <v>161.86000000000001</v>
      </c>
      <c r="C268">
        <v>1123811</v>
      </c>
    </row>
    <row r="269" spans="1:3">
      <c r="A269" s="5">
        <v>44866</v>
      </c>
      <c r="B269" s="4">
        <v>168.99</v>
      </c>
      <c r="C269">
        <v>1056346</v>
      </c>
    </row>
    <row r="270" spans="1:3">
      <c r="A270" s="5">
        <v>44865</v>
      </c>
      <c r="B270" s="4">
        <v>169.54</v>
      </c>
      <c r="C270">
        <v>1526184</v>
      </c>
    </row>
    <row r="271" spans="1:3">
      <c r="A271" s="5">
        <v>44862</v>
      </c>
      <c r="B271" s="4">
        <v>170.89</v>
      </c>
      <c r="C271">
        <v>867316</v>
      </c>
    </row>
    <row r="272" spans="1:3">
      <c r="A272" s="5">
        <v>44861</v>
      </c>
      <c r="B272" s="4">
        <v>166.55</v>
      </c>
      <c r="C272">
        <v>1361757</v>
      </c>
    </row>
    <row r="273" spans="1:3">
      <c r="A273" s="5">
        <v>44860</v>
      </c>
      <c r="B273" s="4">
        <v>164.99</v>
      </c>
      <c r="C273">
        <v>1471324</v>
      </c>
    </row>
    <row r="274" spans="1:3">
      <c r="A274" s="5">
        <v>44859</v>
      </c>
      <c r="B274" s="4">
        <v>161.47999999999999</v>
      </c>
      <c r="C274">
        <v>1570781</v>
      </c>
    </row>
    <row r="275" spans="1:3">
      <c r="A275" s="5">
        <v>44858</v>
      </c>
      <c r="B275" s="4">
        <v>157</v>
      </c>
      <c r="C275">
        <v>1953846</v>
      </c>
    </row>
    <row r="276" spans="1:3">
      <c r="A276" s="5">
        <v>44855</v>
      </c>
      <c r="B276" s="4">
        <v>152.02000000000001</v>
      </c>
      <c r="C276">
        <v>2610499</v>
      </c>
    </row>
    <row r="277" spans="1:3">
      <c r="A277" s="5">
        <v>44854</v>
      </c>
      <c r="B277" s="4">
        <v>150.24</v>
      </c>
      <c r="C277">
        <v>2710696</v>
      </c>
    </row>
    <row r="278" spans="1:3">
      <c r="A278" s="5">
        <v>44853</v>
      </c>
      <c r="B278" s="4">
        <v>160.12</v>
      </c>
      <c r="C278">
        <v>1394837</v>
      </c>
    </row>
    <row r="279" spans="1:3">
      <c r="A279" s="5">
        <v>44852</v>
      </c>
      <c r="B279" s="4">
        <v>165.94</v>
      </c>
      <c r="C279">
        <v>972219</v>
      </c>
    </row>
    <row r="280" spans="1:3">
      <c r="A280" s="5">
        <v>44851</v>
      </c>
      <c r="B280" s="4">
        <v>164.24</v>
      </c>
      <c r="C280">
        <v>904095</v>
      </c>
    </row>
    <row r="281" spans="1:3">
      <c r="A281" s="5">
        <v>44848</v>
      </c>
      <c r="B281" s="4">
        <v>159.09</v>
      </c>
      <c r="C281">
        <v>880518</v>
      </c>
    </row>
    <row r="282" spans="1:3">
      <c r="A282" s="5">
        <v>44847</v>
      </c>
      <c r="B282" s="4">
        <v>164.93</v>
      </c>
      <c r="C282">
        <v>986926</v>
      </c>
    </row>
    <row r="283" spans="1:3">
      <c r="A283" s="5">
        <v>44846</v>
      </c>
      <c r="B283" s="4">
        <v>164.7</v>
      </c>
      <c r="C283">
        <v>826270</v>
      </c>
    </row>
    <row r="284" spans="1:3">
      <c r="A284" s="5">
        <v>44845</v>
      </c>
      <c r="B284" s="4">
        <v>163.82</v>
      </c>
      <c r="C284">
        <v>1002551</v>
      </c>
    </row>
    <row r="285" spans="1:3">
      <c r="A285" s="5">
        <v>44844</v>
      </c>
      <c r="B285" s="4">
        <v>168.55</v>
      </c>
      <c r="C285">
        <v>498649</v>
      </c>
    </row>
    <row r="286" spans="1:3">
      <c r="A286" s="5">
        <v>44841</v>
      </c>
      <c r="B286" s="4">
        <v>168.82</v>
      </c>
      <c r="C286">
        <v>561989</v>
      </c>
    </row>
    <row r="287" spans="1:3">
      <c r="A287" s="5">
        <v>44840</v>
      </c>
      <c r="B287" s="4">
        <v>174.32</v>
      </c>
      <c r="C287">
        <v>968124</v>
      </c>
    </row>
    <row r="288" spans="1:3">
      <c r="A288" s="5">
        <v>44839</v>
      </c>
      <c r="B288" s="4">
        <v>179.98</v>
      </c>
      <c r="C288">
        <v>573746</v>
      </c>
    </row>
    <row r="289" spans="1:3">
      <c r="A289" s="5">
        <v>44838</v>
      </c>
      <c r="B289" s="4">
        <v>182.3</v>
      </c>
      <c r="C289">
        <v>663691</v>
      </c>
    </row>
    <row r="290" spans="1:3">
      <c r="A290" s="5">
        <v>44837</v>
      </c>
      <c r="B290" s="4">
        <v>173.34</v>
      </c>
      <c r="C290">
        <v>1074757</v>
      </c>
    </row>
    <row r="291" spans="1:3">
      <c r="A291" s="5">
        <v>44834</v>
      </c>
      <c r="B291" s="4">
        <v>171.43</v>
      </c>
      <c r="C291">
        <v>1058133</v>
      </c>
    </row>
    <row r="292" spans="1:3">
      <c r="A292" s="5">
        <v>44833</v>
      </c>
      <c r="B292" s="4">
        <v>167.1</v>
      </c>
      <c r="C292">
        <v>845245</v>
      </c>
    </row>
    <row r="293" spans="1:3">
      <c r="A293" s="5">
        <v>44832</v>
      </c>
      <c r="B293" s="4">
        <v>173.13</v>
      </c>
      <c r="C293">
        <v>723698</v>
      </c>
    </row>
    <row r="294" spans="1:3">
      <c r="A294" s="5">
        <v>44831</v>
      </c>
      <c r="B294" s="4">
        <v>169.33</v>
      </c>
      <c r="C294">
        <v>790491</v>
      </c>
    </row>
    <row r="295" spans="1:3">
      <c r="A295" s="5">
        <v>44830</v>
      </c>
      <c r="B295" s="4">
        <v>173.35</v>
      </c>
      <c r="C295">
        <v>1029523</v>
      </c>
    </row>
    <row r="296" spans="1:3">
      <c r="A296" s="5">
        <v>44827</v>
      </c>
      <c r="B296" s="4">
        <v>174.91</v>
      </c>
      <c r="C296">
        <v>862990</v>
      </c>
    </row>
    <row r="297" spans="1:3">
      <c r="A297" s="5">
        <v>44826</v>
      </c>
      <c r="B297" s="4">
        <v>172.29</v>
      </c>
      <c r="C297">
        <v>735894</v>
      </c>
    </row>
    <row r="298" spans="1:3">
      <c r="A298" s="5">
        <v>44825</v>
      </c>
      <c r="B298" s="4">
        <v>176.69</v>
      </c>
      <c r="C298">
        <v>593782</v>
      </c>
    </row>
    <row r="299" spans="1:3">
      <c r="A299" s="5">
        <v>44824</v>
      </c>
      <c r="B299" s="4">
        <v>177.84</v>
      </c>
      <c r="C299">
        <v>814138</v>
      </c>
    </row>
    <row r="300" spans="1:3">
      <c r="A300" s="5">
        <v>44823</v>
      </c>
      <c r="B300" s="4">
        <v>182.61</v>
      </c>
      <c r="C300">
        <v>582382</v>
      </c>
    </row>
    <row r="301" spans="1:3">
      <c r="A301" s="5">
        <v>44820</v>
      </c>
      <c r="B301" s="4">
        <v>183.25</v>
      </c>
      <c r="C301">
        <v>938334</v>
      </c>
    </row>
    <row r="302" spans="1:3">
      <c r="A302" s="5">
        <v>44819</v>
      </c>
      <c r="B302" s="4">
        <v>186.72</v>
      </c>
      <c r="C302">
        <v>737380</v>
      </c>
    </row>
    <row r="303" spans="1:3">
      <c r="A303" s="5">
        <v>44818</v>
      </c>
      <c r="B303" s="4">
        <v>187.95</v>
      </c>
      <c r="C303">
        <v>694263</v>
      </c>
    </row>
    <row r="304" spans="1:3">
      <c r="A304" s="5">
        <v>44817</v>
      </c>
      <c r="B304" s="4">
        <v>191.33</v>
      </c>
      <c r="C304">
        <v>677702</v>
      </c>
    </row>
    <row r="305" spans="1:3">
      <c r="A305" s="5">
        <v>44816</v>
      </c>
      <c r="B305" s="4">
        <v>198.63</v>
      </c>
      <c r="C305">
        <v>488990</v>
      </c>
    </row>
    <row r="306" spans="1:3">
      <c r="A306" s="5">
        <v>44813</v>
      </c>
      <c r="B306" s="4">
        <v>197.16</v>
      </c>
      <c r="C306">
        <v>410737</v>
      </c>
    </row>
    <row r="307" spans="1:3">
      <c r="A307" s="5">
        <v>44812</v>
      </c>
      <c r="B307" s="4">
        <v>196.37</v>
      </c>
      <c r="C307">
        <v>558473</v>
      </c>
    </row>
    <row r="308" spans="1:3">
      <c r="A308" s="5">
        <v>44811</v>
      </c>
      <c r="B308" s="4">
        <v>193.48</v>
      </c>
      <c r="C308">
        <v>496406</v>
      </c>
    </row>
    <row r="309" spans="1:3">
      <c r="A309" s="5">
        <v>44810</v>
      </c>
      <c r="B309" s="4">
        <v>187.38</v>
      </c>
      <c r="C309">
        <v>465752</v>
      </c>
    </row>
    <row r="310" spans="1:3">
      <c r="A310" s="5">
        <v>44806</v>
      </c>
      <c r="B310" s="4">
        <v>187.5</v>
      </c>
      <c r="C310">
        <v>487413</v>
      </c>
    </row>
    <row r="311" spans="1:3">
      <c r="A311" s="5">
        <v>44805</v>
      </c>
      <c r="B311" s="4">
        <v>190.05</v>
      </c>
      <c r="C311">
        <v>581691</v>
      </c>
    </row>
    <row r="312" spans="1:3">
      <c r="A312" s="5">
        <v>44804</v>
      </c>
      <c r="B312" s="4">
        <v>188.75</v>
      </c>
      <c r="C312">
        <v>640450</v>
      </c>
    </row>
    <row r="313" spans="1:3">
      <c r="A313" s="5">
        <v>44803</v>
      </c>
      <c r="B313" s="4">
        <v>189.79</v>
      </c>
      <c r="C313">
        <v>516019</v>
      </c>
    </row>
    <row r="314" spans="1:3">
      <c r="A314" s="5">
        <v>44802</v>
      </c>
      <c r="B314" s="4">
        <v>192.08</v>
      </c>
      <c r="C314">
        <v>477643</v>
      </c>
    </row>
    <row r="315" spans="1:3">
      <c r="A315" s="5">
        <v>44799</v>
      </c>
      <c r="B315" s="4">
        <v>197.13</v>
      </c>
      <c r="C315">
        <v>565460</v>
      </c>
    </row>
    <row r="316" spans="1:3">
      <c r="A316" s="5">
        <v>44798</v>
      </c>
      <c r="B316" s="4">
        <v>207.72</v>
      </c>
      <c r="C316">
        <v>449625</v>
      </c>
    </row>
    <row r="317" spans="1:3">
      <c r="A317" s="5">
        <v>44797</v>
      </c>
      <c r="B317" s="4">
        <v>205.87</v>
      </c>
      <c r="C317">
        <v>365097</v>
      </c>
    </row>
    <row r="318" spans="1:3">
      <c r="A318" s="5">
        <v>44796</v>
      </c>
      <c r="B318" s="4">
        <v>204.52</v>
      </c>
      <c r="C318">
        <v>447345</v>
      </c>
    </row>
    <row r="319" spans="1:3">
      <c r="A319" s="5">
        <v>44795</v>
      </c>
      <c r="B319" s="4">
        <v>207.72</v>
      </c>
      <c r="C319">
        <v>644920</v>
      </c>
    </row>
    <row r="320" spans="1:3">
      <c r="A320" s="5">
        <v>44792</v>
      </c>
      <c r="B320" s="4">
        <v>208.69</v>
      </c>
      <c r="C320">
        <v>697730</v>
      </c>
    </row>
    <row r="321" spans="1:3">
      <c r="A321" s="5">
        <v>44791</v>
      </c>
      <c r="B321" s="4">
        <v>212.78</v>
      </c>
      <c r="C321">
        <v>329965</v>
      </c>
    </row>
    <row r="322" spans="1:3">
      <c r="A322" s="5">
        <v>44790</v>
      </c>
      <c r="B322" s="4">
        <v>214.02</v>
      </c>
      <c r="C322">
        <v>618827</v>
      </c>
    </row>
    <row r="323" spans="1:3">
      <c r="A323" s="5">
        <v>44789</v>
      </c>
      <c r="B323" s="4">
        <v>215.99</v>
      </c>
      <c r="C323">
        <v>586851</v>
      </c>
    </row>
    <row r="324" spans="1:3">
      <c r="A324" s="5">
        <v>44788</v>
      </c>
      <c r="B324" s="4">
        <v>220.24</v>
      </c>
      <c r="C324">
        <v>351926</v>
      </c>
    </row>
    <row r="325" spans="1:3">
      <c r="A325" s="5">
        <v>44785</v>
      </c>
      <c r="B325" s="4">
        <v>222.33</v>
      </c>
      <c r="C325">
        <v>597244</v>
      </c>
    </row>
    <row r="326" spans="1:3">
      <c r="A326" s="5">
        <v>44784</v>
      </c>
      <c r="B326" s="4">
        <v>218.3</v>
      </c>
      <c r="C326">
        <v>581221</v>
      </c>
    </row>
    <row r="327" spans="1:3">
      <c r="A327" s="5">
        <v>44783</v>
      </c>
      <c r="B327" s="4">
        <v>219.56</v>
      </c>
      <c r="C327">
        <v>613760</v>
      </c>
    </row>
    <row r="328" spans="1:3">
      <c r="A328" s="5">
        <v>44782</v>
      </c>
      <c r="B328" s="4">
        <v>212.31</v>
      </c>
      <c r="C328">
        <v>444972</v>
      </c>
    </row>
    <row r="329" spans="1:3">
      <c r="A329" s="5">
        <v>44781</v>
      </c>
      <c r="B329" s="4">
        <v>213.1</v>
      </c>
      <c r="C329">
        <v>356935</v>
      </c>
    </row>
    <row r="330" spans="1:3">
      <c r="A330" s="5">
        <v>44778</v>
      </c>
      <c r="B330" s="4">
        <v>212.45</v>
      </c>
      <c r="C330">
        <v>708753</v>
      </c>
    </row>
    <row r="331" spans="1:3">
      <c r="A331" s="5">
        <v>44777</v>
      </c>
      <c r="B331" s="4">
        <v>213.79</v>
      </c>
      <c r="C331">
        <v>605757</v>
      </c>
    </row>
    <row r="332" spans="1:3">
      <c r="A332" s="5">
        <v>44776</v>
      </c>
      <c r="B332" s="4">
        <v>213.01</v>
      </c>
      <c r="C332">
        <v>527925</v>
      </c>
    </row>
    <row r="333" spans="1:3">
      <c r="A333" s="5">
        <v>44775</v>
      </c>
      <c r="B333" s="4">
        <v>206.31</v>
      </c>
      <c r="C333">
        <v>976333</v>
      </c>
    </row>
    <row r="334" spans="1:3">
      <c r="A334" s="5">
        <v>44774</v>
      </c>
      <c r="B334" s="4">
        <v>210.78</v>
      </c>
      <c r="C334">
        <v>776536</v>
      </c>
    </row>
    <row r="335" spans="1:3">
      <c r="A335" s="5">
        <v>44771</v>
      </c>
      <c r="B335" s="4">
        <v>208.91</v>
      </c>
      <c r="C335">
        <v>617577</v>
      </c>
    </row>
    <row r="336" spans="1:3">
      <c r="A336" s="5">
        <v>44770</v>
      </c>
      <c r="B336" s="4">
        <v>207.5</v>
      </c>
      <c r="C336">
        <v>846215</v>
      </c>
    </row>
    <row r="337" spans="1:3">
      <c r="A337" s="5">
        <v>44769</v>
      </c>
      <c r="B337" s="4">
        <v>198.39</v>
      </c>
      <c r="C337">
        <v>725400</v>
      </c>
    </row>
    <row r="338" spans="1:3">
      <c r="A338" s="5">
        <v>44768</v>
      </c>
      <c r="B338" s="4">
        <v>193.2</v>
      </c>
      <c r="C338">
        <v>646243</v>
      </c>
    </row>
    <row r="339" spans="1:3">
      <c r="A339" s="5">
        <v>44767</v>
      </c>
      <c r="B339" s="4">
        <v>198.16</v>
      </c>
      <c r="C339">
        <v>754674</v>
      </c>
    </row>
    <row r="340" spans="1:3">
      <c r="A340" s="5">
        <v>44764</v>
      </c>
      <c r="B340" s="4">
        <v>200.85</v>
      </c>
      <c r="C340">
        <v>576375</v>
      </c>
    </row>
    <row r="341" spans="1:3">
      <c r="A341" s="5">
        <v>44763</v>
      </c>
      <c r="B341" s="4">
        <v>200.56</v>
      </c>
      <c r="C341">
        <v>1222839</v>
      </c>
    </row>
    <row r="342" spans="1:3">
      <c r="A342" s="5">
        <v>44762</v>
      </c>
      <c r="B342" s="4">
        <v>205.17</v>
      </c>
      <c r="C342">
        <v>1147899</v>
      </c>
    </row>
    <row r="343" spans="1:3">
      <c r="A343" s="5">
        <v>44761</v>
      </c>
      <c r="B343" s="4">
        <v>201</v>
      </c>
      <c r="C343">
        <v>707630</v>
      </c>
    </row>
    <row r="344" spans="1:3">
      <c r="A344" s="5">
        <v>44760</v>
      </c>
      <c r="B344" s="4">
        <v>191.67</v>
      </c>
      <c r="C344">
        <v>456058</v>
      </c>
    </row>
    <row r="345" spans="1:3">
      <c r="A345" s="5">
        <v>44757</v>
      </c>
      <c r="B345" s="4">
        <v>192.42</v>
      </c>
      <c r="C345">
        <v>459690</v>
      </c>
    </row>
    <row r="346" spans="1:3">
      <c r="A346" s="5">
        <v>44756</v>
      </c>
      <c r="B346" s="4">
        <v>189.42</v>
      </c>
      <c r="C346">
        <v>637576</v>
      </c>
    </row>
    <row r="347" spans="1:3">
      <c r="A347" s="5">
        <v>44755</v>
      </c>
      <c r="B347" s="4">
        <v>184.63</v>
      </c>
      <c r="C347">
        <v>388265</v>
      </c>
    </row>
    <row r="348" spans="1:3">
      <c r="A348" s="5">
        <v>44754</v>
      </c>
      <c r="B348" s="4">
        <v>187.18</v>
      </c>
      <c r="C348">
        <v>738797</v>
      </c>
    </row>
    <row r="349" spans="1:3">
      <c r="A349" s="5">
        <v>44753</v>
      </c>
      <c r="B349" s="4">
        <v>189.69</v>
      </c>
      <c r="C349">
        <v>329207</v>
      </c>
    </row>
    <row r="350" spans="1:3">
      <c r="A350" s="5">
        <v>44750</v>
      </c>
      <c r="B350" s="4">
        <v>190.45</v>
      </c>
      <c r="C350">
        <v>400935</v>
      </c>
    </row>
    <row r="351" spans="1:3">
      <c r="A351" s="5">
        <v>44749</v>
      </c>
      <c r="B351" s="4">
        <v>190.99</v>
      </c>
      <c r="C351">
        <v>730206</v>
      </c>
    </row>
    <row r="352" spans="1:3">
      <c r="A352" s="5">
        <v>44748</v>
      </c>
      <c r="B352" s="4">
        <v>188.91</v>
      </c>
      <c r="C352">
        <v>611346</v>
      </c>
    </row>
    <row r="353" spans="1:3">
      <c r="A353" s="5">
        <v>44747</v>
      </c>
      <c r="B353" s="4">
        <v>186.01</v>
      </c>
      <c r="C353">
        <v>648838</v>
      </c>
    </row>
    <row r="354" spans="1:3">
      <c r="A354" s="5">
        <v>44743</v>
      </c>
      <c r="B354" s="4">
        <v>186.55</v>
      </c>
      <c r="C354">
        <v>694592</v>
      </c>
    </row>
    <row r="355" spans="1:3">
      <c r="A355" s="5">
        <v>44742</v>
      </c>
      <c r="B355" s="4">
        <v>182.78</v>
      </c>
      <c r="C355">
        <v>1605799</v>
      </c>
    </row>
    <row r="356" spans="1:3">
      <c r="A356" s="5">
        <v>44741</v>
      </c>
      <c r="B356" s="4">
        <v>180.17</v>
      </c>
      <c r="C356">
        <v>601790</v>
      </c>
    </row>
    <row r="357" spans="1:3">
      <c r="A357" s="5">
        <v>44740</v>
      </c>
      <c r="B357" s="4">
        <v>179.47</v>
      </c>
      <c r="C357">
        <v>660663</v>
      </c>
    </row>
    <row r="358" spans="1:3">
      <c r="A358" s="5">
        <v>44739</v>
      </c>
      <c r="B358" s="4">
        <v>184.94</v>
      </c>
      <c r="C358">
        <v>513523</v>
      </c>
    </row>
    <row r="359" spans="1:3">
      <c r="A359" s="5">
        <v>44736</v>
      </c>
      <c r="B359" s="4">
        <v>184.83</v>
      </c>
      <c r="C359">
        <v>808250</v>
      </c>
    </row>
    <row r="360" spans="1:3">
      <c r="A360" s="5">
        <v>44735</v>
      </c>
      <c r="B360" s="4">
        <v>182.34</v>
      </c>
      <c r="C360">
        <v>876588</v>
      </c>
    </row>
    <row r="361" spans="1:3">
      <c r="A361" s="5">
        <v>44734</v>
      </c>
      <c r="B361" s="4">
        <v>180.77</v>
      </c>
      <c r="C361">
        <v>1071987</v>
      </c>
    </row>
    <row r="362" spans="1:3">
      <c r="A362" s="5">
        <v>44733</v>
      </c>
      <c r="B362" s="4">
        <v>175.32</v>
      </c>
      <c r="C362">
        <v>1040890</v>
      </c>
    </row>
    <row r="363" spans="1:3">
      <c r="A363" s="5">
        <v>44729</v>
      </c>
      <c r="B363" s="4">
        <v>173.12</v>
      </c>
      <c r="C363">
        <v>1500767</v>
      </c>
    </row>
    <row r="364" spans="1:3">
      <c r="A364" s="5">
        <v>44728</v>
      </c>
      <c r="B364" s="4">
        <v>170.35</v>
      </c>
      <c r="C364">
        <v>1093699</v>
      </c>
    </row>
    <row r="365" spans="1:3">
      <c r="A365" s="5">
        <v>44727</v>
      </c>
      <c r="B365" s="4">
        <v>178.34</v>
      </c>
      <c r="C365">
        <v>671958</v>
      </c>
    </row>
    <row r="366" spans="1:3">
      <c r="A366" s="5">
        <v>44726</v>
      </c>
      <c r="B366" s="4">
        <v>172.02</v>
      </c>
      <c r="C366">
        <v>1001304</v>
      </c>
    </row>
    <row r="367" spans="1:3">
      <c r="A367" s="5">
        <v>44725</v>
      </c>
      <c r="B367" s="4">
        <v>179.59</v>
      </c>
      <c r="C367">
        <v>912814</v>
      </c>
    </row>
    <row r="368" spans="1:3">
      <c r="A368" s="5">
        <v>44722</v>
      </c>
      <c r="B368" s="4">
        <v>183.35</v>
      </c>
      <c r="C368">
        <v>770674</v>
      </c>
    </row>
    <row r="369" spans="1:3">
      <c r="A369" s="5">
        <v>44721</v>
      </c>
      <c r="B369" s="4">
        <v>191.97</v>
      </c>
      <c r="C369">
        <v>890612</v>
      </c>
    </row>
    <row r="370" spans="1:3">
      <c r="A370" s="5">
        <v>44720</v>
      </c>
      <c r="B370" s="4">
        <v>196.18</v>
      </c>
      <c r="C370">
        <v>633595</v>
      </c>
    </row>
    <row r="371" spans="1:3">
      <c r="A371" s="5">
        <v>44719</v>
      </c>
      <c r="B371" s="4">
        <v>200.54</v>
      </c>
      <c r="C371">
        <v>437214</v>
      </c>
    </row>
    <row r="372" spans="1:3">
      <c r="A372" s="5">
        <v>44718</v>
      </c>
      <c r="B372" s="4">
        <v>199.47</v>
      </c>
      <c r="C372">
        <v>332662</v>
      </c>
    </row>
    <row r="373" spans="1:3">
      <c r="A373" s="5">
        <v>44715</v>
      </c>
      <c r="B373" s="4">
        <v>200.56</v>
      </c>
      <c r="C373">
        <v>613749</v>
      </c>
    </row>
    <row r="374" spans="1:3">
      <c r="A374" s="5">
        <v>44714</v>
      </c>
      <c r="B374" s="4">
        <v>203.65</v>
      </c>
      <c r="C374">
        <v>525272</v>
      </c>
    </row>
    <row r="375" spans="1:3">
      <c r="A375" s="5">
        <v>44713</v>
      </c>
      <c r="B375" s="4">
        <v>198.58</v>
      </c>
      <c r="C375">
        <v>1088147</v>
      </c>
    </row>
    <row r="376" spans="1:3">
      <c r="A376" s="5">
        <v>44712</v>
      </c>
      <c r="B376" s="4">
        <v>202.58</v>
      </c>
      <c r="C376">
        <v>1240365</v>
      </c>
    </row>
    <row r="377" spans="1:3">
      <c r="A377" s="5">
        <v>44708</v>
      </c>
      <c r="B377" s="4">
        <v>206.29</v>
      </c>
      <c r="C377">
        <v>895072</v>
      </c>
    </row>
    <row r="378" spans="1:3">
      <c r="A378" s="5">
        <v>44707</v>
      </c>
      <c r="B378" s="4">
        <v>202.23</v>
      </c>
      <c r="C378">
        <v>823885</v>
      </c>
    </row>
    <row r="379" spans="1:3">
      <c r="A379" s="5">
        <v>44706</v>
      </c>
      <c r="B379" s="4">
        <v>195.62</v>
      </c>
      <c r="C379">
        <v>1333314</v>
      </c>
    </row>
    <row r="380" spans="1:3">
      <c r="A380" s="5">
        <v>44705</v>
      </c>
      <c r="B380" s="4">
        <v>191.52</v>
      </c>
      <c r="C380">
        <v>718168</v>
      </c>
    </row>
    <row r="381" spans="1:3">
      <c r="A381" s="5">
        <v>44704</v>
      </c>
      <c r="B381" s="4">
        <v>196.98</v>
      </c>
      <c r="C381">
        <v>765106</v>
      </c>
    </row>
    <row r="382" spans="1:3">
      <c r="A382" s="5">
        <v>44701</v>
      </c>
      <c r="B382" s="4">
        <v>194.61</v>
      </c>
      <c r="C382">
        <v>768178</v>
      </c>
    </row>
    <row r="383" spans="1:3">
      <c r="A383" s="5">
        <v>44700</v>
      </c>
      <c r="B383" s="4">
        <v>191.16</v>
      </c>
      <c r="C383">
        <v>1031942</v>
      </c>
    </row>
    <row r="384" spans="1:3">
      <c r="A384" s="5">
        <v>44699</v>
      </c>
      <c r="B384" s="4">
        <v>188.08</v>
      </c>
      <c r="C384">
        <v>1146634</v>
      </c>
    </row>
    <row r="385" spans="1:3">
      <c r="A385" s="5">
        <v>44698</v>
      </c>
      <c r="B385" s="4">
        <v>197.32</v>
      </c>
      <c r="C385">
        <v>755960</v>
      </c>
    </row>
    <row r="386" spans="1:3">
      <c r="A386" s="5">
        <v>44697</v>
      </c>
      <c r="B386" s="4">
        <v>195.99</v>
      </c>
      <c r="C386">
        <v>555697</v>
      </c>
    </row>
    <row r="387" spans="1:3">
      <c r="A387" s="5">
        <v>44694</v>
      </c>
      <c r="B387" s="4">
        <v>198.19</v>
      </c>
      <c r="C387">
        <v>897887</v>
      </c>
    </row>
    <row r="388" spans="1:3">
      <c r="A388" s="5">
        <v>44693</v>
      </c>
      <c r="B388" s="4">
        <v>192.66</v>
      </c>
      <c r="C388">
        <v>1312643</v>
      </c>
    </row>
    <row r="389" spans="1:3">
      <c r="A389" s="5">
        <v>44692</v>
      </c>
      <c r="B389" s="4">
        <v>191.56</v>
      </c>
      <c r="C389">
        <v>929811</v>
      </c>
    </row>
    <row r="390" spans="1:3">
      <c r="A390" s="5">
        <v>44691</v>
      </c>
      <c r="B390" s="4">
        <v>200.4</v>
      </c>
      <c r="C390">
        <v>1060568</v>
      </c>
    </row>
    <row r="391" spans="1:3">
      <c r="A391" s="5">
        <v>44690</v>
      </c>
      <c r="B391" s="4">
        <v>199.63</v>
      </c>
      <c r="C391">
        <v>1568787</v>
      </c>
    </row>
    <row r="392" spans="1:3">
      <c r="A392" s="5">
        <v>44687</v>
      </c>
      <c r="B392" s="4">
        <v>205.1</v>
      </c>
      <c r="C392">
        <v>1035575</v>
      </c>
    </row>
    <row r="393" spans="1:3">
      <c r="A393" s="5">
        <v>44686</v>
      </c>
      <c r="B393" s="4">
        <v>208.23</v>
      </c>
      <c r="C393">
        <v>1353353</v>
      </c>
    </row>
    <row r="394" spans="1:3">
      <c r="A394" s="5">
        <v>44685</v>
      </c>
      <c r="B394" s="4">
        <v>212.62</v>
      </c>
      <c r="C394">
        <v>1015303</v>
      </c>
    </row>
    <row r="395" spans="1:3">
      <c r="A395" s="5">
        <v>44684</v>
      </c>
      <c r="B395" s="4">
        <v>205.04</v>
      </c>
      <c r="C395">
        <v>1568612</v>
      </c>
    </row>
    <row r="396" spans="1:3">
      <c r="A396" s="5">
        <v>44683</v>
      </c>
      <c r="B396" s="4">
        <v>205.5</v>
      </c>
      <c r="C396">
        <v>1526898</v>
      </c>
    </row>
    <row r="397" spans="1:3">
      <c r="A397" s="5">
        <v>44680</v>
      </c>
      <c r="B397" s="4">
        <v>203.52</v>
      </c>
      <c r="C397">
        <v>2171772</v>
      </c>
    </row>
    <row r="398" spans="1:3">
      <c r="A398" s="5">
        <v>44679</v>
      </c>
      <c r="B398" s="4">
        <v>206.33</v>
      </c>
      <c r="C398">
        <v>1630671</v>
      </c>
    </row>
    <row r="399" spans="1:3">
      <c r="A399" s="5">
        <v>44678</v>
      </c>
      <c r="B399" s="4">
        <v>200.41</v>
      </c>
      <c r="C399">
        <v>1312303</v>
      </c>
    </row>
    <row r="400" spans="1:3">
      <c r="A400" s="5">
        <v>44677</v>
      </c>
      <c r="B400" s="4">
        <v>207.56</v>
      </c>
      <c r="C400">
        <v>1459620</v>
      </c>
    </row>
    <row r="401" spans="1:3">
      <c r="A401" s="5">
        <v>44676</v>
      </c>
      <c r="B401" s="4">
        <v>213.4</v>
      </c>
      <c r="C401">
        <v>1718289</v>
      </c>
    </row>
    <row r="402" spans="1:3">
      <c r="A402" s="5">
        <v>44673</v>
      </c>
      <c r="B402" s="4">
        <v>203.6</v>
      </c>
      <c r="C402">
        <v>2386970</v>
      </c>
    </row>
    <row r="403" spans="1:3">
      <c r="A403" s="5">
        <v>44672</v>
      </c>
      <c r="B403" s="4">
        <v>202.95</v>
      </c>
      <c r="C403">
        <v>3060279</v>
      </c>
    </row>
    <row r="404" spans="1:3">
      <c r="A404" s="5">
        <v>44671</v>
      </c>
      <c r="B404" s="4">
        <v>221.41</v>
      </c>
      <c r="C404">
        <v>1334542</v>
      </c>
    </row>
    <row r="405" spans="1:3">
      <c r="A405" s="5">
        <v>44670</v>
      </c>
      <c r="B405" s="4">
        <v>218.43</v>
      </c>
      <c r="C405">
        <v>1765515</v>
      </c>
    </row>
    <row r="406" spans="1:3">
      <c r="A406" s="5">
        <v>44669</v>
      </c>
      <c r="B406" s="4">
        <v>212.9</v>
      </c>
      <c r="C406">
        <v>1059669</v>
      </c>
    </row>
    <row r="407" spans="1:3">
      <c r="A407" s="5">
        <v>44665</v>
      </c>
      <c r="B407" s="4">
        <v>216.38</v>
      </c>
      <c r="C407">
        <v>1267024</v>
      </c>
    </row>
    <row r="408" spans="1:3">
      <c r="A408" s="5">
        <v>44664</v>
      </c>
      <c r="B408" s="4">
        <v>215</v>
      </c>
      <c r="C408">
        <v>1351250</v>
      </c>
    </row>
    <row r="409" spans="1:3">
      <c r="A409" s="5">
        <v>44663</v>
      </c>
      <c r="B409" s="4">
        <v>217.19</v>
      </c>
      <c r="C409">
        <v>907318</v>
      </c>
    </row>
    <row r="410" spans="1:3">
      <c r="A410" s="5">
        <v>44662</v>
      </c>
      <c r="B410" s="4">
        <v>218.26</v>
      </c>
      <c r="C410">
        <v>729996</v>
      </c>
    </row>
    <row r="411" spans="1:3">
      <c r="A411" s="5">
        <v>44659</v>
      </c>
      <c r="B411" s="4">
        <v>223.15</v>
      </c>
      <c r="C411">
        <v>622059</v>
      </c>
    </row>
    <row r="412" spans="1:3">
      <c r="A412" s="5">
        <v>44658</v>
      </c>
      <c r="B412" s="4">
        <v>224.43</v>
      </c>
      <c r="C412">
        <v>973072</v>
      </c>
    </row>
    <row r="413" spans="1:3">
      <c r="A413" s="5">
        <v>44657</v>
      </c>
      <c r="B413" s="4">
        <v>223.04</v>
      </c>
      <c r="C413">
        <v>1098645</v>
      </c>
    </row>
    <row r="414" spans="1:3">
      <c r="A414" s="5">
        <v>44656</v>
      </c>
      <c r="B414" s="4">
        <v>231.85</v>
      </c>
      <c r="C414">
        <v>1064299</v>
      </c>
    </row>
    <row r="415" spans="1:3">
      <c r="A415" s="5">
        <v>44655</v>
      </c>
      <c r="B415" s="4">
        <v>234.5</v>
      </c>
      <c r="C415">
        <v>691101</v>
      </c>
    </row>
    <row r="416" spans="1:3">
      <c r="A416" s="5">
        <v>44652</v>
      </c>
      <c r="B416" s="4">
        <v>234.13</v>
      </c>
      <c r="C416">
        <v>975433</v>
      </c>
    </row>
    <row r="417" spans="1:3">
      <c r="A417" s="5">
        <v>44651</v>
      </c>
      <c r="B417" s="4">
        <v>237.1</v>
      </c>
      <c r="C417">
        <v>730642</v>
      </c>
    </row>
    <row r="418" spans="1:3">
      <c r="A418" s="5">
        <v>44650</v>
      </c>
      <c r="B418" s="4">
        <v>239.53</v>
      </c>
      <c r="C418">
        <v>600909</v>
      </c>
    </row>
    <row r="419" spans="1:3">
      <c r="A419" s="5">
        <v>44649</v>
      </c>
      <c r="B419" s="4">
        <v>243.13</v>
      </c>
      <c r="C419">
        <v>464069</v>
      </c>
    </row>
    <row r="420" spans="1:3">
      <c r="A420" s="5">
        <v>44648</v>
      </c>
      <c r="B420" s="4">
        <v>238.64</v>
      </c>
      <c r="C420">
        <v>302297</v>
      </c>
    </row>
    <row r="421" spans="1:3">
      <c r="A421" s="5">
        <v>44645</v>
      </c>
      <c r="B421" s="4">
        <v>235.46</v>
      </c>
      <c r="C421">
        <v>568874</v>
      </c>
    </row>
    <row r="422" spans="1:3">
      <c r="A422" s="5">
        <v>44644</v>
      </c>
      <c r="B422" s="4">
        <v>236.53</v>
      </c>
      <c r="C422">
        <v>726616</v>
      </c>
    </row>
    <row r="423" spans="1:3">
      <c r="A423" s="5">
        <v>44643</v>
      </c>
      <c r="B423" s="4">
        <v>236.62</v>
      </c>
      <c r="C423">
        <v>623777</v>
      </c>
    </row>
    <row r="424" spans="1:3">
      <c r="A424" s="5">
        <v>44642</v>
      </c>
      <c r="B424" s="4">
        <v>239.6</v>
      </c>
      <c r="C424">
        <v>755041</v>
      </c>
    </row>
    <row r="425" spans="1:3">
      <c r="A425" s="5">
        <v>44641</v>
      </c>
      <c r="B425" s="4">
        <v>237.84</v>
      </c>
      <c r="C425">
        <v>734176</v>
      </c>
    </row>
    <row r="426" spans="1:3">
      <c r="A426" s="5">
        <v>44638</v>
      </c>
      <c r="B426" s="4">
        <v>241.11</v>
      </c>
      <c r="C426">
        <v>1373472</v>
      </c>
    </row>
    <row r="427" spans="1:3">
      <c r="A427" s="5">
        <v>44637</v>
      </c>
      <c r="B427" s="4">
        <v>239.42</v>
      </c>
      <c r="C427">
        <v>778587</v>
      </c>
    </row>
    <row r="428" spans="1:3">
      <c r="A428" s="5">
        <v>44636</v>
      </c>
      <c r="B428" s="4">
        <v>233.83</v>
      </c>
      <c r="C428">
        <v>1017626</v>
      </c>
    </row>
    <row r="429" spans="1:3">
      <c r="A429" s="5">
        <v>44635</v>
      </c>
      <c r="B429" s="4">
        <v>230.79</v>
      </c>
      <c r="C429">
        <v>724134</v>
      </c>
    </row>
    <row r="430" spans="1:3">
      <c r="A430" s="5">
        <v>44634</v>
      </c>
      <c r="B430" s="4">
        <v>228.43</v>
      </c>
      <c r="C430">
        <v>1420695</v>
      </c>
    </row>
    <row r="431" spans="1:3">
      <c r="A431" s="5">
        <v>44631</v>
      </c>
      <c r="B431" s="4">
        <v>223.9</v>
      </c>
      <c r="C431">
        <v>958486</v>
      </c>
    </row>
    <row r="432" spans="1:3">
      <c r="A432" s="5">
        <v>44630</v>
      </c>
      <c r="B432" s="4">
        <v>226.21</v>
      </c>
      <c r="C432">
        <v>1034175</v>
      </c>
    </row>
    <row r="433" spans="1:3">
      <c r="A433" s="5">
        <v>44629</v>
      </c>
      <c r="B433" s="4">
        <v>225.05</v>
      </c>
      <c r="C433">
        <v>1138106</v>
      </c>
    </row>
    <row r="434" spans="1:3">
      <c r="A434" s="5">
        <v>44628</v>
      </c>
      <c r="B434" s="4">
        <v>217.26</v>
      </c>
      <c r="C434">
        <v>853158</v>
      </c>
    </row>
    <row r="435" spans="1:3">
      <c r="A435" s="5">
        <v>44627</v>
      </c>
      <c r="B435" s="4">
        <v>217.83</v>
      </c>
      <c r="C435">
        <v>1132182</v>
      </c>
    </row>
    <row r="436" spans="1:3">
      <c r="A436" s="5">
        <v>44624</v>
      </c>
      <c r="B436" s="4">
        <v>227.67</v>
      </c>
      <c r="C436">
        <v>973420</v>
      </c>
    </row>
    <row r="437" spans="1:3">
      <c r="A437" s="5">
        <v>44623</v>
      </c>
      <c r="B437" s="4">
        <v>224.21</v>
      </c>
      <c r="C437">
        <v>817992</v>
      </c>
    </row>
    <row r="438" spans="1:3">
      <c r="A438" s="5">
        <v>44622</v>
      </c>
      <c r="B438" s="4">
        <v>224.57</v>
      </c>
      <c r="C438">
        <v>870661</v>
      </c>
    </row>
    <row r="439" spans="1:3">
      <c r="A439" s="5">
        <v>44621</v>
      </c>
      <c r="B439" s="4">
        <v>219.04</v>
      </c>
      <c r="C439">
        <v>1057857</v>
      </c>
    </row>
    <row r="440" spans="1:3">
      <c r="A440" s="5">
        <v>44620</v>
      </c>
      <c r="B440" s="4">
        <v>218.34</v>
      </c>
      <c r="C440">
        <v>1121334</v>
      </c>
    </row>
    <row r="441" spans="1:3">
      <c r="A441" s="5">
        <v>44617</v>
      </c>
      <c r="B441" s="4">
        <v>218.56</v>
      </c>
      <c r="C441">
        <v>1094175</v>
      </c>
    </row>
    <row r="442" spans="1:3">
      <c r="A442" s="5">
        <v>44616</v>
      </c>
      <c r="B442" s="4">
        <v>215.92</v>
      </c>
      <c r="C442">
        <v>1732579</v>
      </c>
    </row>
    <row r="443" spans="1:3">
      <c r="A443" s="5">
        <v>44615</v>
      </c>
      <c r="B443" s="4">
        <v>208.16</v>
      </c>
      <c r="C443">
        <v>2593478</v>
      </c>
    </row>
    <row r="444" spans="1:3">
      <c r="A444" s="5">
        <v>44614</v>
      </c>
      <c r="B444" s="4">
        <v>212.24</v>
      </c>
      <c r="C444">
        <v>1325060</v>
      </c>
    </row>
    <row r="445" spans="1:3">
      <c r="A445" s="5">
        <v>44610</v>
      </c>
      <c r="B445" s="4">
        <v>213.04</v>
      </c>
      <c r="C445">
        <v>908483</v>
      </c>
    </row>
    <row r="446" spans="1:3">
      <c r="A446" s="5">
        <v>44609</v>
      </c>
      <c r="B446" s="4">
        <v>212</v>
      </c>
      <c r="C446">
        <v>1031606</v>
      </c>
    </row>
    <row r="447" spans="1:3">
      <c r="A447" s="5">
        <v>44608</v>
      </c>
      <c r="B447" s="4">
        <v>221.73</v>
      </c>
      <c r="C447">
        <v>1867723</v>
      </c>
    </row>
    <row r="448" spans="1:3">
      <c r="A448" s="5">
        <v>44607</v>
      </c>
      <c r="B448" s="4">
        <v>221.73</v>
      </c>
      <c r="C448">
        <v>1384774</v>
      </c>
    </row>
    <row r="449" spans="1:3">
      <c r="A449" s="5">
        <v>44606</v>
      </c>
      <c r="B449" s="4">
        <v>220.98</v>
      </c>
      <c r="C449">
        <v>1422114</v>
      </c>
    </row>
    <row r="450" spans="1:3">
      <c r="A450" s="5">
        <v>44603</v>
      </c>
      <c r="B450" s="4">
        <v>225</v>
      </c>
      <c r="C450">
        <v>1580055</v>
      </c>
    </row>
    <row r="451" spans="1:3">
      <c r="A451" s="5">
        <v>44602</v>
      </c>
      <c r="B451" s="4">
        <v>231.17</v>
      </c>
      <c r="C451">
        <v>1745670</v>
      </c>
    </row>
    <row r="452" spans="1:3">
      <c r="A452" s="5">
        <v>44601</v>
      </c>
      <c r="B452" s="4">
        <v>240.4</v>
      </c>
      <c r="C452">
        <v>923610</v>
      </c>
    </row>
    <row r="453" spans="1:3">
      <c r="A453" s="5">
        <v>44600</v>
      </c>
      <c r="B453" s="4">
        <v>236.07</v>
      </c>
      <c r="C453">
        <v>977517</v>
      </c>
    </row>
    <row r="454" spans="1:3">
      <c r="A454" s="5">
        <v>44599</v>
      </c>
      <c r="B454" s="4">
        <v>234.43</v>
      </c>
      <c r="C454">
        <v>1039751</v>
      </c>
    </row>
    <row r="455" spans="1:3">
      <c r="A455" s="5">
        <v>44596</v>
      </c>
      <c r="B455" s="4">
        <v>234.07</v>
      </c>
      <c r="C455">
        <v>987964</v>
      </c>
    </row>
    <row r="456" spans="1:3">
      <c r="A456" s="5">
        <v>44595</v>
      </c>
      <c r="B456" s="4">
        <v>233.45</v>
      </c>
      <c r="C456">
        <v>1082204</v>
      </c>
    </row>
    <row r="457" spans="1:3">
      <c r="A457" s="5">
        <v>44594</v>
      </c>
      <c r="B457" s="4">
        <v>245.17</v>
      </c>
      <c r="C457">
        <v>857041</v>
      </c>
    </row>
    <row r="458" spans="1:3">
      <c r="A458" s="5">
        <v>44593</v>
      </c>
      <c r="B458" s="4">
        <v>242.22</v>
      </c>
      <c r="C458">
        <v>795581</v>
      </c>
    </row>
    <row r="459" spans="1:3">
      <c r="A459" s="5">
        <v>44592</v>
      </c>
      <c r="B459" s="4">
        <v>239.76</v>
      </c>
      <c r="C459">
        <v>1024393</v>
      </c>
    </row>
    <row r="460" spans="1:3">
      <c r="A460" s="5">
        <v>44589</v>
      </c>
      <c r="B460" s="4">
        <v>234.05</v>
      </c>
      <c r="C460">
        <v>1082588</v>
      </c>
    </row>
    <row r="461" spans="1:3">
      <c r="A461" s="5">
        <v>44588</v>
      </c>
      <c r="B461" s="4">
        <v>224.92</v>
      </c>
      <c r="C461">
        <v>627125</v>
      </c>
    </row>
    <row r="462" spans="1:3">
      <c r="A462" s="5">
        <v>44587</v>
      </c>
      <c r="B462" s="4">
        <v>226.61</v>
      </c>
      <c r="C462">
        <v>1061563</v>
      </c>
    </row>
    <row r="463" spans="1:3">
      <c r="A463" s="5">
        <v>44586</v>
      </c>
      <c r="B463" s="4">
        <v>226.06</v>
      </c>
      <c r="C463">
        <v>1110189</v>
      </c>
    </row>
    <row r="464" spans="1:3">
      <c r="A464" s="5">
        <v>44585</v>
      </c>
      <c r="B464" s="4">
        <v>234.19</v>
      </c>
      <c r="C464">
        <v>2384215</v>
      </c>
    </row>
    <row r="465" spans="1:3">
      <c r="A465" s="5">
        <v>44582</v>
      </c>
      <c r="B465" s="4">
        <v>225.66</v>
      </c>
      <c r="C465">
        <v>2232809</v>
      </c>
    </row>
    <row r="466" spans="1:3">
      <c r="A466" s="5">
        <v>44581</v>
      </c>
      <c r="B466" s="4">
        <v>228.65</v>
      </c>
      <c r="C466">
        <v>1901930</v>
      </c>
    </row>
    <row r="467" spans="1:3">
      <c r="A467" s="5">
        <v>44580</v>
      </c>
      <c r="B467" s="4">
        <v>233.92</v>
      </c>
      <c r="C467">
        <v>1984225</v>
      </c>
    </row>
    <row r="468" spans="1:3">
      <c r="A468" s="5">
        <v>44579</v>
      </c>
      <c r="B468" s="4">
        <v>240.66</v>
      </c>
      <c r="C468">
        <v>1716161</v>
      </c>
    </row>
    <row r="469" spans="1:3">
      <c r="A469" s="5">
        <v>44575</v>
      </c>
      <c r="B469" s="4">
        <v>249.5</v>
      </c>
      <c r="C469">
        <v>746975</v>
      </c>
    </row>
    <row r="470" spans="1:3">
      <c r="A470" s="5">
        <v>44574</v>
      </c>
      <c r="B470" s="4">
        <v>254.92</v>
      </c>
      <c r="C470">
        <v>1041678</v>
      </c>
    </row>
    <row r="471" spans="1:3">
      <c r="A471" s="5">
        <v>44573</v>
      </c>
      <c r="B471" s="4">
        <v>261.81</v>
      </c>
      <c r="C471">
        <v>844705</v>
      </c>
    </row>
    <row r="472" spans="1:3">
      <c r="A472" s="5">
        <v>44572</v>
      </c>
      <c r="B472" s="4">
        <v>263.19</v>
      </c>
      <c r="C472">
        <v>974163</v>
      </c>
    </row>
    <row r="473" spans="1:3">
      <c r="A473" s="5">
        <v>44571</v>
      </c>
      <c r="B473" s="4">
        <v>260.77999999999997</v>
      </c>
      <c r="C473">
        <v>908804</v>
      </c>
    </row>
    <row r="474" spans="1:3">
      <c r="A474" s="5">
        <v>44568</v>
      </c>
      <c r="B474" s="4">
        <v>267.45</v>
      </c>
      <c r="C474">
        <v>1170034</v>
      </c>
    </row>
    <row r="475" spans="1:3">
      <c r="A475" s="5">
        <v>44567</v>
      </c>
      <c r="B475" s="4">
        <v>279.85000000000002</v>
      </c>
      <c r="C475">
        <v>1036224</v>
      </c>
    </row>
    <row r="476" spans="1:3">
      <c r="A476" s="5">
        <v>44566</v>
      </c>
      <c r="B476" s="4">
        <v>279.27</v>
      </c>
      <c r="C476">
        <v>962254</v>
      </c>
    </row>
    <row r="477" spans="1:3">
      <c r="A477" s="5">
        <v>44565</v>
      </c>
      <c r="B477" s="4">
        <v>285.61</v>
      </c>
      <c r="C477">
        <v>584843</v>
      </c>
    </row>
    <row r="478" spans="1:3">
      <c r="A478" s="5">
        <v>44564</v>
      </c>
      <c r="B478" s="4">
        <v>284</v>
      </c>
      <c r="C478">
        <v>576065</v>
      </c>
    </row>
    <row r="479" spans="1:3">
      <c r="A479" s="5">
        <v>44561</v>
      </c>
      <c r="B479" s="4">
        <v>292.79000000000002</v>
      </c>
      <c r="C479">
        <v>419156</v>
      </c>
    </row>
    <row r="480" spans="1:3">
      <c r="A480" s="5">
        <v>44560</v>
      </c>
      <c r="B480" s="4">
        <v>291.54000000000002</v>
      </c>
      <c r="C480">
        <v>225976</v>
      </c>
    </row>
    <row r="481" spans="1:3">
      <c r="A481" s="5">
        <v>44559</v>
      </c>
      <c r="B481" s="4">
        <v>294.33</v>
      </c>
      <c r="C481">
        <v>198024</v>
      </c>
    </row>
    <row r="482" spans="1:3">
      <c r="A482" s="5">
        <v>44558</v>
      </c>
      <c r="B482" s="4">
        <v>294.01</v>
      </c>
      <c r="C482">
        <v>277739</v>
      </c>
    </row>
    <row r="483" spans="1:3">
      <c r="A483" s="5">
        <v>44557</v>
      </c>
      <c r="B483" s="4">
        <v>291.10000000000002</v>
      </c>
      <c r="C483">
        <v>277405</v>
      </c>
    </row>
    <row r="484" spans="1:3">
      <c r="A484" s="5">
        <v>44553</v>
      </c>
      <c r="B484" s="4">
        <v>287.02999999999997</v>
      </c>
      <c r="C484">
        <v>478638</v>
      </c>
    </row>
    <row r="485" spans="1:3">
      <c r="A485" s="5">
        <v>44552</v>
      </c>
      <c r="B485" s="4">
        <v>283.39999999999998</v>
      </c>
      <c r="C485">
        <v>418462</v>
      </c>
    </row>
    <row r="486" spans="1:3">
      <c r="A486" s="5">
        <v>44551</v>
      </c>
      <c r="B486" s="4">
        <v>280.07</v>
      </c>
      <c r="C486">
        <v>661149</v>
      </c>
    </row>
    <row r="487" spans="1:3">
      <c r="A487" s="5">
        <v>44550</v>
      </c>
      <c r="B487" s="4">
        <v>275.97000000000003</v>
      </c>
      <c r="C487">
        <v>873977</v>
      </c>
    </row>
    <row r="488" spans="1:3">
      <c r="A488" s="5">
        <v>44547</v>
      </c>
      <c r="B488" s="4">
        <v>276.64</v>
      </c>
      <c r="C488">
        <v>2286872</v>
      </c>
    </row>
    <row r="489" spans="1:3">
      <c r="A489" s="5">
        <v>44546</v>
      </c>
      <c r="B489" s="4">
        <v>290.24</v>
      </c>
      <c r="C489">
        <v>682185</v>
      </c>
    </row>
    <row r="490" spans="1:3">
      <c r="A490" s="5">
        <v>44545</v>
      </c>
      <c r="B490" s="4">
        <v>291.51</v>
      </c>
      <c r="C490">
        <v>673531</v>
      </c>
    </row>
    <row r="491" spans="1:3">
      <c r="A491" s="5">
        <v>44544</v>
      </c>
      <c r="B491" s="4">
        <v>288.22000000000003</v>
      </c>
      <c r="C491">
        <v>632903</v>
      </c>
    </row>
    <row r="492" spans="1:3">
      <c r="A492" s="5">
        <v>44543</v>
      </c>
      <c r="B492" s="4">
        <v>297.05</v>
      </c>
      <c r="C492">
        <v>771745</v>
      </c>
    </row>
    <row r="493" spans="1:3">
      <c r="A493" s="5">
        <v>44540</v>
      </c>
      <c r="B493" s="4">
        <v>295.12</v>
      </c>
      <c r="C493">
        <v>483393</v>
      </c>
    </row>
    <row r="494" spans="1:3">
      <c r="A494" s="5">
        <v>44539</v>
      </c>
      <c r="B494" s="4">
        <v>291.83</v>
      </c>
      <c r="C494">
        <v>554126</v>
      </c>
    </row>
    <row r="495" spans="1:3">
      <c r="A495" s="5">
        <v>44538</v>
      </c>
      <c r="B495" s="4">
        <v>294.93</v>
      </c>
      <c r="C495">
        <v>607356</v>
      </c>
    </row>
    <row r="496" spans="1:3">
      <c r="A496" s="5">
        <v>44537</v>
      </c>
      <c r="B496" s="4">
        <v>291.86</v>
      </c>
      <c r="C496">
        <v>1096406</v>
      </c>
    </row>
    <row r="497" spans="1:3">
      <c r="A497" s="5">
        <v>44536</v>
      </c>
      <c r="B497" s="4">
        <v>282.14999999999998</v>
      </c>
      <c r="C497">
        <v>616206</v>
      </c>
    </row>
    <row r="498" spans="1:3">
      <c r="A498" s="5">
        <v>44533</v>
      </c>
      <c r="B498" s="4">
        <v>282.5</v>
      </c>
      <c r="C498">
        <v>938895</v>
      </c>
    </row>
    <row r="499" spans="1:3">
      <c r="A499" s="5">
        <v>44532</v>
      </c>
      <c r="B499" s="4">
        <v>291</v>
      </c>
      <c r="C499">
        <v>917729</v>
      </c>
    </row>
    <row r="500" spans="1:3">
      <c r="A500" s="5">
        <v>44531</v>
      </c>
      <c r="B500" s="4">
        <v>277.56</v>
      </c>
      <c r="C500">
        <v>801861</v>
      </c>
    </row>
    <row r="501" spans="1:3">
      <c r="A501" s="5">
        <v>44530</v>
      </c>
      <c r="B501" s="4">
        <v>278.64999999999998</v>
      </c>
      <c r="C501">
        <v>1152897</v>
      </c>
    </row>
    <row r="502" spans="1:3">
      <c r="A502" s="5">
        <v>44529</v>
      </c>
      <c r="B502" s="4">
        <v>284.06</v>
      </c>
      <c r="C502">
        <v>588158</v>
      </c>
    </row>
    <row r="503" spans="1:3">
      <c r="A503" s="5">
        <v>44526</v>
      </c>
      <c r="B503" s="4">
        <v>277.74</v>
      </c>
      <c r="C503">
        <v>359100</v>
      </c>
    </row>
    <row r="504" spans="1:3">
      <c r="A504" s="5">
        <v>44524</v>
      </c>
      <c r="B504" s="4">
        <v>283.45999999999998</v>
      </c>
      <c r="C504">
        <v>333999</v>
      </c>
    </row>
    <row r="505" spans="1:3">
      <c r="A505" s="5">
        <v>44523</v>
      </c>
      <c r="B505" s="4">
        <v>282.95</v>
      </c>
      <c r="C505">
        <v>608489</v>
      </c>
    </row>
    <row r="506" spans="1:3">
      <c r="A506" s="5">
        <v>44522</v>
      </c>
      <c r="B506" s="4">
        <v>281.17</v>
      </c>
      <c r="C506">
        <v>1055179</v>
      </c>
    </row>
    <row r="507" spans="1:3">
      <c r="A507" s="5">
        <v>44519</v>
      </c>
      <c r="B507" s="4">
        <v>288.86</v>
      </c>
      <c r="C507">
        <v>666448</v>
      </c>
    </row>
    <row r="508" spans="1:3">
      <c r="A508" s="5">
        <v>44518</v>
      </c>
      <c r="B508" s="4">
        <v>289.19</v>
      </c>
      <c r="C508">
        <v>724085</v>
      </c>
    </row>
    <row r="509" spans="1:3">
      <c r="A509" s="5">
        <v>44517</v>
      </c>
      <c r="B509" s="4">
        <v>290.62</v>
      </c>
      <c r="C509">
        <v>656923</v>
      </c>
    </row>
    <row r="510" spans="1:3">
      <c r="A510" s="5">
        <v>44516</v>
      </c>
      <c r="B510" s="4">
        <v>291.29000000000002</v>
      </c>
      <c r="C510">
        <v>593429</v>
      </c>
    </row>
    <row r="511" spans="1:3">
      <c r="A511" s="5">
        <v>44515</v>
      </c>
      <c r="B511" s="4">
        <v>282.37</v>
      </c>
      <c r="C511">
        <v>926804</v>
      </c>
    </row>
    <row r="512" spans="1:3">
      <c r="A512" s="5">
        <v>44512</v>
      </c>
      <c r="B512" s="4">
        <v>280.08999999999997</v>
      </c>
      <c r="C512">
        <v>462983</v>
      </c>
    </row>
    <row r="513" spans="1:3">
      <c r="A513" s="5">
        <v>44511</v>
      </c>
      <c r="B513" s="4">
        <v>275.63</v>
      </c>
      <c r="C513">
        <v>955335</v>
      </c>
    </row>
    <row r="514" spans="1:3">
      <c r="A514" s="5">
        <v>44510</v>
      </c>
      <c r="B514" s="4">
        <v>277.29000000000002</v>
      </c>
      <c r="C514">
        <v>898620</v>
      </c>
    </row>
    <row r="515" spans="1:3">
      <c r="A515" s="5">
        <v>44509</v>
      </c>
      <c r="B515" s="4">
        <v>288.33999999999997</v>
      </c>
      <c r="C515">
        <v>490862</v>
      </c>
    </row>
    <row r="516" spans="1:3">
      <c r="A516" s="5">
        <v>44508</v>
      </c>
      <c r="B516" s="4">
        <v>286.89999999999998</v>
      </c>
      <c r="C516">
        <v>369504</v>
      </c>
    </row>
    <row r="517" spans="1:3">
      <c r="A517" s="5">
        <v>44505</v>
      </c>
      <c r="B517" s="4">
        <v>284.56</v>
      </c>
      <c r="C517">
        <v>596647</v>
      </c>
    </row>
    <row r="518" spans="1:3">
      <c r="A518" s="5">
        <v>44504</v>
      </c>
      <c r="B518" s="4">
        <v>284.58</v>
      </c>
      <c r="C518">
        <v>408356</v>
      </c>
    </row>
    <row r="519" spans="1:3">
      <c r="A519" s="5">
        <v>44503</v>
      </c>
      <c r="B519" s="4">
        <v>277.77</v>
      </c>
      <c r="C519">
        <v>610173</v>
      </c>
    </row>
    <row r="520" spans="1:3">
      <c r="A520" s="5">
        <v>44502</v>
      </c>
      <c r="B520" s="4">
        <v>274.51</v>
      </c>
      <c r="C520">
        <v>1266788</v>
      </c>
    </row>
    <row r="521" spans="1:3">
      <c r="A521" s="5">
        <v>44501</v>
      </c>
      <c r="B521" s="4">
        <v>277.55</v>
      </c>
      <c r="C521">
        <v>420503</v>
      </c>
    </row>
    <row r="522" spans="1:3">
      <c r="A522" s="5">
        <v>44498</v>
      </c>
      <c r="B522" s="4">
        <v>277.43</v>
      </c>
      <c r="C522">
        <v>589677</v>
      </c>
    </row>
    <row r="523" spans="1:3">
      <c r="A523" s="5">
        <v>44497</v>
      </c>
      <c r="B523" s="4">
        <v>275.54000000000002</v>
      </c>
      <c r="C523">
        <v>498802</v>
      </c>
    </row>
    <row r="524" spans="1:3">
      <c r="A524" s="5">
        <v>44496</v>
      </c>
      <c r="B524" s="4">
        <v>267.33999999999997</v>
      </c>
      <c r="C524">
        <v>531001</v>
      </c>
    </row>
    <row r="525" spans="1:3">
      <c r="A525" s="5">
        <v>44495</v>
      </c>
      <c r="B525" s="4">
        <v>270.97000000000003</v>
      </c>
      <c r="C525">
        <v>663764</v>
      </c>
    </row>
    <row r="526" spans="1:3">
      <c r="A526" s="5">
        <v>44494</v>
      </c>
      <c r="B526" s="4">
        <v>274.77999999999997</v>
      </c>
      <c r="C526">
        <v>881041</v>
      </c>
    </row>
    <row r="527" spans="1:3">
      <c r="A527" s="5">
        <v>44491</v>
      </c>
      <c r="B527" s="4">
        <v>268.27999999999997</v>
      </c>
      <c r="C527">
        <v>1068209</v>
      </c>
    </row>
    <row r="528" spans="1:3">
      <c r="A528" s="5">
        <v>44490</v>
      </c>
      <c r="B528" s="4">
        <v>255.47</v>
      </c>
      <c r="C528">
        <v>2238115</v>
      </c>
    </row>
    <row r="529" spans="1:3">
      <c r="A529" s="5">
        <v>44489</v>
      </c>
      <c r="B529" s="4">
        <v>269.74</v>
      </c>
      <c r="C529">
        <v>715193</v>
      </c>
    </row>
    <row r="530" spans="1:3">
      <c r="A530" s="5">
        <v>44488</v>
      </c>
      <c r="B530" s="4">
        <v>273.18</v>
      </c>
      <c r="C530">
        <v>601769</v>
      </c>
    </row>
    <row r="531" spans="1:3">
      <c r="A531" s="5">
        <v>44487</v>
      </c>
      <c r="B531" s="4">
        <v>268.92</v>
      </c>
      <c r="C531">
        <v>522345</v>
      </c>
    </row>
    <row r="532" spans="1:3">
      <c r="A532" s="5">
        <v>44484</v>
      </c>
      <c r="B532" s="4">
        <v>263.95</v>
      </c>
      <c r="C532">
        <v>338895</v>
      </c>
    </row>
    <row r="533" spans="1:3">
      <c r="A533" s="5">
        <v>44483</v>
      </c>
      <c r="B533" s="4">
        <v>261.05</v>
      </c>
      <c r="C533">
        <v>393962</v>
      </c>
    </row>
    <row r="534" spans="1:3">
      <c r="A534" s="5">
        <v>44482</v>
      </c>
      <c r="B534" s="4">
        <v>254.94</v>
      </c>
      <c r="C534">
        <v>474329</v>
      </c>
    </row>
    <row r="535" spans="1:3">
      <c r="A535" s="5">
        <v>44481</v>
      </c>
      <c r="B535" s="4">
        <v>255.63</v>
      </c>
      <c r="C535">
        <v>467155</v>
      </c>
    </row>
    <row r="536" spans="1:3">
      <c r="A536" s="5">
        <v>44480</v>
      </c>
      <c r="B536" s="4">
        <v>257.61</v>
      </c>
      <c r="C536">
        <v>324882</v>
      </c>
    </row>
    <row r="537" spans="1:3">
      <c r="A537" s="5">
        <v>44477</v>
      </c>
      <c r="B537" s="4">
        <v>258.68</v>
      </c>
      <c r="C537">
        <v>285274</v>
      </c>
    </row>
    <row r="538" spans="1:3">
      <c r="A538" s="5">
        <v>44476</v>
      </c>
      <c r="B538" s="4">
        <v>259.36</v>
      </c>
      <c r="C538">
        <v>539086</v>
      </c>
    </row>
    <row r="539" spans="1:3">
      <c r="A539" s="5">
        <v>44475</v>
      </c>
      <c r="B539" s="4">
        <v>257.02</v>
      </c>
      <c r="C539">
        <v>470040</v>
      </c>
    </row>
    <row r="540" spans="1:3">
      <c r="A540" s="5">
        <v>44474</v>
      </c>
      <c r="B540" s="4">
        <v>258.5</v>
      </c>
      <c r="C540">
        <v>474820</v>
      </c>
    </row>
    <row r="541" spans="1:3">
      <c r="A541" s="5">
        <v>44473</v>
      </c>
      <c r="B541" s="4">
        <v>253.4</v>
      </c>
      <c r="C541">
        <v>447025</v>
      </c>
    </row>
    <row r="542" spans="1:3">
      <c r="A542" s="5">
        <v>44470</v>
      </c>
      <c r="B542" s="4">
        <v>256.31</v>
      </c>
      <c r="C542">
        <v>561530</v>
      </c>
    </row>
    <row r="543" spans="1:3">
      <c r="A543" s="5">
        <v>44469</v>
      </c>
      <c r="B543" s="4">
        <v>253.42</v>
      </c>
      <c r="C543">
        <v>656664</v>
      </c>
    </row>
    <row r="544" spans="1:3">
      <c r="A544" s="5">
        <v>44468</v>
      </c>
      <c r="B544" s="4">
        <v>256.55</v>
      </c>
      <c r="C544">
        <v>521418</v>
      </c>
    </row>
    <row r="545" spans="1:3">
      <c r="A545" s="5">
        <v>44467</v>
      </c>
      <c r="B545" s="4">
        <v>256.5</v>
      </c>
      <c r="C545">
        <v>539991</v>
      </c>
    </row>
    <row r="546" spans="1:3">
      <c r="A546" s="5">
        <v>44466</v>
      </c>
      <c r="B546" s="4">
        <v>262.48</v>
      </c>
      <c r="C546">
        <v>643340</v>
      </c>
    </row>
    <row r="547" spans="1:3">
      <c r="A547" s="5">
        <v>44463</v>
      </c>
      <c r="B547" s="4">
        <v>265.5</v>
      </c>
      <c r="C547">
        <v>376288</v>
      </c>
    </row>
    <row r="548" spans="1:3">
      <c r="A548" s="5">
        <v>44462</v>
      </c>
      <c r="B548" s="4">
        <v>265.12</v>
      </c>
      <c r="C548">
        <v>829266</v>
      </c>
    </row>
    <row r="549" spans="1:3">
      <c r="A549" s="5">
        <v>44461</v>
      </c>
      <c r="B549" s="4">
        <v>262.68</v>
      </c>
      <c r="C549">
        <v>1125470</v>
      </c>
    </row>
    <row r="550" spans="1:3">
      <c r="A550" s="5">
        <v>44460</v>
      </c>
      <c r="B550" s="4">
        <v>259.38</v>
      </c>
      <c r="C550">
        <v>1211300</v>
      </c>
    </row>
    <row r="551" spans="1:3">
      <c r="A551" s="5">
        <v>44459</v>
      </c>
      <c r="B551" s="4">
        <v>263.22000000000003</v>
      </c>
      <c r="C551">
        <v>672942</v>
      </c>
    </row>
    <row r="552" spans="1:3">
      <c r="A552" s="5">
        <v>44456</v>
      </c>
      <c r="B552" s="4">
        <v>268.49</v>
      </c>
      <c r="C552">
        <v>1725930</v>
      </c>
    </row>
    <row r="553" spans="1:3">
      <c r="A553" s="5">
        <v>44455</v>
      </c>
      <c r="B553" s="4">
        <v>274</v>
      </c>
      <c r="C553">
        <v>886392</v>
      </c>
    </row>
    <row r="554" spans="1:3">
      <c r="A554" s="5">
        <v>44454</v>
      </c>
      <c r="B554" s="4">
        <v>273.11</v>
      </c>
      <c r="C554">
        <v>982452</v>
      </c>
    </row>
    <row r="555" spans="1:3">
      <c r="A555" s="5">
        <v>44453</v>
      </c>
      <c r="B555" s="4">
        <v>273.86</v>
      </c>
      <c r="C555">
        <v>679988</v>
      </c>
    </row>
    <row r="556" spans="1:3">
      <c r="A556" s="5">
        <v>44452</v>
      </c>
      <c r="B556" s="4">
        <v>273.85000000000002</v>
      </c>
      <c r="C556">
        <v>649157</v>
      </c>
    </row>
    <row r="557" spans="1:3">
      <c r="A557" s="5">
        <v>44449</v>
      </c>
      <c r="B557" s="4">
        <v>272.87</v>
      </c>
      <c r="C557">
        <v>714172</v>
      </c>
    </row>
    <row r="558" spans="1:3">
      <c r="A558" s="5">
        <v>44448</v>
      </c>
      <c r="B558" s="4">
        <v>275.89</v>
      </c>
      <c r="C558">
        <v>878623</v>
      </c>
    </row>
    <row r="559" spans="1:3">
      <c r="A559" s="5">
        <v>44447</v>
      </c>
      <c r="B559" s="4">
        <v>275.57</v>
      </c>
      <c r="C559">
        <v>627022</v>
      </c>
    </row>
    <row r="560" spans="1:3">
      <c r="A560" s="5">
        <v>44446</v>
      </c>
      <c r="B560" s="4">
        <v>274.19</v>
      </c>
      <c r="C560">
        <v>502801</v>
      </c>
    </row>
    <row r="561" spans="1:3">
      <c r="A561" s="5">
        <v>44442</v>
      </c>
      <c r="B561" s="4">
        <v>278.27999999999997</v>
      </c>
      <c r="C561">
        <v>301262</v>
      </c>
    </row>
    <row r="562" spans="1:3">
      <c r="A562" s="5">
        <v>44441</v>
      </c>
      <c r="B562" s="4">
        <v>277.92</v>
      </c>
      <c r="C562">
        <v>374644</v>
      </c>
    </row>
    <row r="563" spans="1:3">
      <c r="A563" s="5">
        <v>44440</v>
      </c>
      <c r="B563" s="4">
        <v>273.70999999999998</v>
      </c>
      <c r="C563">
        <v>486575</v>
      </c>
    </row>
    <row r="564" spans="1:3">
      <c r="A564" s="5">
        <v>44439</v>
      </c>
      <c r="B564" s="4">
        <v>272.26</v>
      </c>
      <c r="C564">
        <v>659653</v>
      </c>
    </row>
    <row r="565" spans="1:3">
      <c r="A565" s="5">
        <v>44438</v>
      </c>
      <c r="B565" s="4">
        <v>267.2</v>
      </c>
      <c r="C565">
        <v>297207</v>
      </c>
    </row>
    <row r="566" spans="1:3">
      <c r="A566" s="5">
        <v>44435</v>
      </c>
      <c r="B566" s="4">
        <v>266.86</v>
      </c>
      <c r="C566">
        <v>474724</v>
      </c>
    </row>
    <row r="567" spans="1:3">
      <c r="A567" s="5">
        <v>44434</v>
      </c>
      <c r="B567" s="4">
        <v>262.99</v>
      </c>
      <c r="C567">
        <v>623867</v>
      </c>
    </row>
    <row r="568" spans="1:3">
      <c r="A568" s="5">
        <v>44433</v>
      </c>
      <c r="B568" s="4">
        <v>264.91000000000003</v>
      </c>
      <c r="C568">
        <v>487442</v>
      </c>
    </row>
    <row r="569" spans="1:3">
      <c r="A569" s="5">
        <v>44432</v>
      </c>
      <c r="B569" s="4">
        <v>259.11</v>
      </c>
      <c r="C569">
        <v>373230</v>
      </c>
    </row>
    <row r="570" spans="1:3">
      <c r="A570" s="5">
        <v>44431</v>
      </c>
      <c r="B570" s="4">
        <v>259.86</v>
      </c>
      <c r="C570">
        <v>347786</v>
      </c>
    </row>
    <row r="571" spans="1:3">
      <c r="A571" s="5">
        <v>44428</v>
      </c>
      <c r="B571" s="4">
        <v>258.51</v>
      </c>
      <c r="C571">
        <v>424107</v>
      </c>
    </row>
    <row r="572" spans="1:3">
      <c r="A572" s="5">
        <v>44427</v>
      </c>
      <c r="B572" s="4">
        <v>258.77999999999997</v>
      </c>
      <c r="C572">
        <v>621618</v>
      </c>
    </row>
    <row r="573" spans="1:3">
      <c r="A573" s="5">
        <v>44426</v>
      </c>
      <c r="B573" s="4">
        <v>254.47</v>
      </c>
      <c r="C573">
        <v>351609</v>
      </c>
    </row>
    <row r="574" spans="1:3">
      <c r="A574" s="5">
        <v>44425</v>
      </c>
      <c r="B574" s="4">
        <v>261.92</v>
      </c>
      <c r="C574">
        <v>474493</v>
      </c>
    </row>
    <row r="575" spans="1:3">
      <c r="A575" s="5">
        <v>44424</v>
      </c>
      <c r="B575" s="4">
        <v>260.70999999999998</v>
      </c>
      <c r="C575">
        <v>352099</v>
      </c>
    </row>
    <row r="576" spans="1:3">
      <c r="A576" s="5">
        <v>44421</v>
      </c>
      <c r="B576" s="4">
        <v>260.10000000000002</v>
      </c>
      <c r="C576">
        <v>360717</v>
      </c>
    </row>
    <row r="577" spans="1:3">
      <c r="A577" s="5">
        <v>44420</v>
      </c>
      <c r="B577" s="4">
        <v>259.45999999999998</v>
      </c>
      <c r="C577">
        <v>441975</v>
      </c>
    </row>
    <row r="578" spans="1:3">
      <c r="A578" s="5">
        <v>44419</v>
      </c>
      <c r="B578" s="4">
        <v>261.32</v>
      </c>
      <c r="C578">
        <v>566449</v>
      </c>
    </row>
    <row r="579" spans="1:3">
      <c r="A579" s="5">
        <v>44418</v>
      </c>
      <c r="B579" s="4">
        <v>259.17</v>
      </c>
      <c r="C579">
        <v>505268</v>
      </c>
    </row>
    <row r="580" spans="1:3">
      <c r="A580" s="5">
        <v>44417</v>
      </c>
      <c r="B580" s="4">
        <v>253.24</v>
      </c>
      <c r="C580">
        <v>694251</v>
      </c>
    </row>
    <row r="581" spans="1:3">
      <c r="A581" s="5">
        <v>44414</v>
      </c>
      <c r="B581" s="4">
        <v>253.83</v>
      </c>
      <c r="C581">
        <v>591031</v>
      </c>
    </row>
    <row r="582" spans="1:3">
      <c r="A582" s="5">
        <v>44413</v>
      </c>
      <c r="B582" s="4">
        <v>255.81</v>
      </c>
      <c r="C582">
        <v>569731</v>
      </c>
    </row>
    <row r="583" spans="1:3">
      <c r="A583" s="5">
        <v>44412</v>
      </c>
      <c r="B583" s="4">
        <v>256.08999999999997</v>
      </c>
      <c r="C583">
        <v>637660</v>
      </c>
    </row>
    <row r="584" spans="1:3">
      <c r="A584" s="5">
        <v>44411</v>
      </c>
      <c r="B584" s="4">
        <v>259.69</v>
      </c>
      <c r="C584">
        <v>304001</v>
      </c>
    </row>
    <row r="585" spans="1:3">
      <c r="A585" s="5">
        <v>44410</v>
      </c>
      <c r="B585" s="4">
        <v>258.49</v>
      </c>
      <c r="C585">
        <v>459644</v>
      </c>
    </row>
    <row r="586" spans="1:3">
      <c r="A586" s="5">
        <v>44407</v>
      </c>
      <c r="B586" s="4">
        <v>260.60000000000002</v>
      </c>
      <c r="C586">
        <v>378148</v>
      </c>
    </row>
    <row r="587" spans="1:3">
      <c r="A587" s="5">
        <v>44406</v>
      </c>
      <c r="B587" s="4">
        <v>260.61</v>
      </c>
      <c r="C587">
        <v>459160</v>
      </c>
    </row>
    <row r="588" spans="1:3">
      <c r="A588" s="5">
        <v>44405</v>
      </c>
      <c r="B588" s="4">
        <v>258.91000000000003</v>
      </c>
      <c r="C588">
        <v>601886</v>
      </c>
    </row>
    <row r="589" spans="1:3">
      <c r="A589" s="5">
        <v>44404</v>
      </c>
      <c r="B589" s="4">
        <v>258.29000000000002</v>
      </c>
      <c r="C589">
        <v>619618</v>
      </c>
    </row>
    <row r="590" spans="1:3">
      <c r="A590" s="5">
        <v>44403</v>
      </c>
      <c r="B590" s="4">
        <v>255.11</v>
      </c>
      <c r="C590">
        <v>402002</v>
      </c>
    </row>
    <row r="591" spans="1:3">
      <c r="A591" s="5">
        <v>44400</v>
      </c>
      <c r="B591" s="4">
        <v>253.07</v>
      </c>
      <c r="C591">
        <v>1231770</v>
      </c>
    </row>
    <row r="592" spans="1:3">
      <c r="A592" s="5">
        <v>44399</v>
      </c>
      <c r="B592" s="4">
        <v>249.72</v>
      </c>
      <c r="C592">
        <v>961825</v>
      </c>
    </row>
    <row r="593" spans="1:3">
      <c r="A593" s="5">
        <v>44398</v>
      </c>
      <c r="B593" s="4">
        <v>255.04</v>
      </c>
      <c r="C593">
        <v>631468</v>
      </c>
    </row>
    <row r="594" spans="1:3">
      <c r="A594" s="5">
        <v>44397</v>
      </c>
      <c r="B594" s="4">
        <v>256.58</v>
      </c>
      <c r="C594">
        <v>701352</v>
      </c>
    </row>
    <row r="595" spans="1:3">
      <c r="A595" s="5">
        <v>44396</v>
      </c>
      <c r="B595" s="4">
        <v>248.73</v>
      </c>
      <c r="C595">
        <v>665010</v>
      </c>
    </row>
    <row r="596" spans="1:3">
      <c r="A596" s="5">
        <v>44393</v>
      </c>
      <c r="B596" s="4">
        <v>254.63</v>
      </c>
      <c r="C596">
        <v>677600</v>
      </c>
    </row>
    <row r="597" spans="1:3">
      <c r="A597" s="5">
        <v>44392</v>
      </c>
      <c r="B597" s="4">
        <v>250.7</v>
      </c>
      <c r="C597">
        <v>531609</v>
      </c>
    </row>
    <row r="598" spans="1:3">
      <c r="A598" s="5">
        <v>44391</v>
      </c>
      <c r="B598" s="4">
        <v>247.3</v>
      </c>
      <c r="C598">
        <v>541948</v>
      </c>
    </row>
    <row r="599" spans="1:3">
      <c r="A599" s="5">
        <v>44390</v>
      </c>
      <c r="B599" s="4">
        <v>245.06</v>
      </c>
      <c r="C599">
        <v>326762</v>
      </c>
    </row>
    <row r="600" spans="1:3">
      <c r="A600" s="5">
        <v>44389</v>
      </c>
      <c r="B600" s="4">
        <v>247.25</v>
      </c>
      <c r="C600">
        <v>486925</v>
      </c>
    </row>
    <row r="601" spans="1:3">
      <c r="A601" s="5">
        <v>44386</v>
      </c>
      <c r="B601" s="4">
        <v>248.54</v>
      </c>
      <c r="C601">
        <v>483942</v>
      </c>
    </row>
    <row r="602" spans="1:3">
      <c r="A602" s="5">
        <v>44385</v>
      </c>
      <c r="B602" s="4">
        <v>244.94</v>
      </c>
      <c r="C602">
        <v>460350</v>
      </c>
    </row>
    <row r="603" spans="1:3">
      <c r="A603" s="5">
        <v>44384</v>
      </c>
      <c r="B603" s="4">
        <v>248.22</v>
      </c>
      <c r="C603">
        <v>741466</v>
      </c>
    </row>
    <row r="604" spans="1:3">
      <c r="A604" s="5">
        <v>44383</v>
      </c>
      <c r="B604" s="4">
        <v>245.89</v>
      </c>
      <c r="C604">
        <v>671382</v>
      </c>
    </row>
    <row r="605" spans="1:3">
      <c r="A605" s="5">
        <v>44379</v>
      </c>
      <c r="B605" s="4">
        <v>242.34</v>
      </c>
      <c r="C605">
        <v>614478</v>
      </c>
    </row>
    <row r="606" spans="1:3">
      <c r="A606" s="5">
        <v>44378</v>
      </c>
      <c r="B606" s="4">
        <v>241.17</v>
      </c>
      <c r="C606">
        <v>676497</v>
      </c>
    </row>
    <row r="607" spans="1:3">
      <c r="A607" s="5">
        <v>44377</v>
      </c>
      <c r="B607" s="4">
        <v>239.51</v>
      </c>
      <c r="C607">
        <v>523474</v>
      </c>
    </row>
    <row r="608" spans="1:3">
      <c r="A608" s="5">
        <v>44376</v>
      </c>
      <c r="B608" s="4">
        <v>239.31</v>
      </c>
      <c r="C608">
        <v>521698</v>
      </c>
    </row>
    <row r="609" spans="1:3">
      <c r="A609" s="5">
        <v>44375</v>
      </c>
      <c r="B609" s="4">
        <v>237.45</v>
      </c>
      <c r="C609">
        <v>552065</v>
      </c>
    </row>
    <row r="610" spans="1:3">
      <c r="A610" s="5">
        <v>44372</v>
      </c>
      <c r="B610" s="4">
        <v>238.99</v>
      </c>
      <c r="C610">
        <v>2090412</v>
      </c>
    </row>
    <row r="611" spans="1:3">
      <c r="A611" s="5">
        <v>44371</v>
      </c>
      <c r="B611" s="4">
        <v>239.18</v>
      </c>
      <c r="C611">
        <v>406549</v>
      </c>
    </row>
    <row r="612" spans="1:3">
      <c r="A612" s="5">
        <v>44370</v>
      </c>
      <c r="B612" s="4">
        <v>234.73</v>
      </c>
      <c r="C612">
        <v>787266</v>
      </c>
    </row>
    <row r="613" spans="1:3">
      <c r="A613" s="5">
        <v>44369</v>
      </c>
      <c r="B613" s="4">
        <v>238.11</v>
      </c>
      <c r="C613">
        <v>692509</v>
      </c>
    </row>
    <row r="614" spans="1:3">
      <c r="A614" s="5">
        <v>44368</v>
      </c>
      <c r="B614" s="4">
        <v>238.72</v>
      </c>
      <c r="C614">
        <v>483795</v>
      </c>
    </row>
    <row r="615" spans="1:3">
      <c r="A615" s="5">
        <v>44365</v>
      </c>
      <c r="B615" s="4">
        <v>232.8</v>
      </c>
      <c r="C615">
        <v>746089</v>
      </c>
    </row>
    <row r="616" spans="1:3">
      <c r="A616" s="5">
        <v>44364</v>
      </c>
      <c r="B616" s="4">
        <v>234.25</v>
      </c>
      <c r="C616">
        <v>477794</v>
      </c>
    </row>
    <row r="617" spans="1:3">
      <c r="A617" s="5">
        <v>44363</v>
      </c>
      <c r="B617" s="4">
        <v>230.9</v>
      </c>
      <c r="C617">
        <v>493309</v>
      </c>
    </row>
    <row r="618" spans="1:3">
      <c r="A618" s="5">
        <v>44362</v>
      </c>
      <c r="B618" s="4">
        <v>231.43</v>
      </c>
      <c r="C618">
        <v>333525</v>
      </c>
    </row>
    <row r="619" spans="1:3">
      <c r="A619" s="5">
        <v>44361</v>
      </c>
      <c r="B619" s="4">
        <v>228.85</v>
      </c>
      <c r="C619">
        <v>802851</v>
      </c>
    </row>
    <row r="620" spans="1:3">
      <c r="A620" s="5">
        <v>44358</v>
      </c>
      <c r="B620" s="4">
        <v>230.96</v>
      </c>
      <c r="C620">
        <v>398663</v>
      </c>
    </row>
    <row r="621" spans="1:3">
      <c r="A621" s="5">
        <v>44357</v>
      </c>
      <c r="B621" s="4">
        <v>229.01</v>
      </c>
      <c r="C621">
        <v>276198</v>
      </c>
    </row>
    <row r="622" spans="1:3">
      <c r="A622" s="5">
        <v>44356</v>
      </c>
      <c r="B622" s="4">
        <v>228.64</v>
      </c>
      <c r="C622">
        <v>453029</v>
      </c>
    </row>
    <row r="623" spans="1:3">
      <c r="A623" s="5">
        <v>44355</v>
      </c>
      <c r="B623" s="4">
        <v>229.73</v>
      </c>
      <c r="C623">
        <v>597507</v>
      </c>
    </row>
    <row r="624" spans="1:3">
      <c r="A624" s="5">
        <v>44354</v>
      </c>
      <c r="B624" s="4">
        <v>228.72</v>
      </c>
      <c r="C624">
        <v>978570</v>
      </c>
    </row>
    <row r="625" spans="1:3">
      <c r="A625" s="5">
        <v>44351</v>
      </c>
      <c r="B625" s="4">
        <v>233.4</v>
      </c>
      <c r="C625">
        <v>427225</v>
      </c>
    </row>
    <row r="626" spans="1:3">
      <c r="A626" s="5">
        <v>44350</v>
      </c>
      <c r="B626" s="4">
        <v>228.98</v>
      </c>
      <c r="C626">
        <v>588527</v>
      </c>
    </row>
    <row r="627" spans="1:3">
      <c r="A627" s="5">
        <v>44349</v>
      </c>
      <c r="B627" s="4">
        <v>231.55</v>
      </c>
      <c r="C627">
        <v>591314</v>
      </c>
    </row>
    <row r="628" spans="1:3">
      <c r="A628" s="5">
        <v>44348</v>
      </c>
      <c r="B628" s="4">
        <v>233.1</v>
      </c>
      <c r="C628">
        <v>440900</v>
      </c>
    </row>
    <row r="629" spans="1:3">
      <c r="A629" s="5">
        <v>44344</v>
      </c>
      <c r="B629" s="4">
        <v>235.04</v>
      </c>
      <c r="C629">
        <v>547193</v>
      </c>
    </row>
    <row r="630" spans="1:3">
      <c r="A630" s="5">
        <v>44343</v>
      </c>
      <c r="B630" s="4">
        <v>235.51</v>
      </c>
      <c r="C630">
        <v>1390012</v>
      </c>
    </row>
    <row r="631" spans="1:3">
      <c r="A631" s="5">
        <v>44342</v>
      </c>
      <c r="B631" s="4">
        <v>233.22</v>
      </c>
      <c r="C631">
        <v>776258</v>
      </c>
    </row>
    <row r="632" spans="1:3">
      <c r="A632" s="5">
        <v>44341</v>
      </c>
      <c r="B632" s="4">
        <v>234.93</v>
      </c>
      <c r="C632">
        <v>1056903</v>
      </c>
    </row>
    <row r="633" spans="1:3">
      <c r="A633" s="5">
        <v>44340</v>
      </c>
      <c r="B633" s="4">
        <v>237.5</v>
      </c>
      <c r="C633">
        <v>430870</v>
      </c>
    </row>
    <row r="634" spans="1:3">
      <c r="A634" s="5">
        <v>44337</v>
      </c>
      <c r="B634" s="4">
        <v>237.13</v>
      </c>
      <c r="C634">
        <v>878494</v>
      </c>
    </row>
    <row r="635" spans="1:3">
      <c r="A635" s="5">
        <v>44336</v>
      </c>
      <c r="B635" s="4">
        <v>233.31</v>
      </c>
      <c r="C635">
        <v>747762</v>
      </c>
    </row>
    <row r="636" spans="1:3">
      <c r="A636" s="5">
        <v>44335</v>
      </c>
      <c r="B636" s="4">
        <v>233.43</v>
      </c>
      <c r="C636">
        <v>552343</v>
      </c>
    </row>
    <row r="637" spans="1:3">
      <c r="A637" s="5">
        <v>44334</v>
      </c>
      <c r="B637" s="4">
        <v>233.66</v>
      </c>
      <c r="C637">
        <v>650605</v>
      </c>
    </row>
    <row r="638" spans="1:3">
      <c r="A638" s="5">
        <v>44333</v>
      </c>
      <c r="B638" s="4">
        <v>237.69</v>
      </c>
      <c r="C638">
        <v>437339</v>
      </c>
    </row>
    <row r="639" spans="1:3">
      <c r="A639" s="5">
        <v>44330</v>
      </c>
      <c r="B639" s="4">
        <v>239.41</v>
      </c>
      <c r="C639">
        <v>466929</v>
      </c>
    </row>
    <row r="640" spans="1:3">
      <c r="A640" s="5">
        <v>44329</v>
      </c>
      <c r="B640" s="4">
        <v>237.02</v>
      </c>
      <c r="C640">
        <v>623577</v>
      </c>
    </row>
    <row r="641" spans="1:3">
      <c r="A641" s="5">
        <v>44328</v>
      </c>
      <c r="B641" s="4">
        <v>233.22</v>
      </c>
      <c r="C641">
        <v>606083</v>
      </c>
    </row>
    <row r="642" spans="1:3">
      <c r="A642" s="5">
        <v>44327</v>
      </c>
      <c r="B642" s="4">
        <v>238.6</v>
      </c>
      <c r="C642">
        <v>551035</v>
      </c>
    </row>
    <row r="643" spans="1:3">
      <c r="A643" s="5">
        <v>44326</v>
      </c>
      <c r="B643" s="4">
        <v>239.17</v>
      </c>
      <c r="C643">
        <v>507022</v>
      </c>
    </row>
    <row r="644" spans="1:3">
      <c r="A644" s="5">
        <v>44323</v>
      </c>
      <c r="B644" s="4">
        <v>239.56</v>
      </c>
      <c r="C644">
        <v>753350</v>
      </c>
    </row>
    <row r="645" spans="1:3">
      <c r="A645" s="5">
        <v>44322</v>
      </c>
      <c r="B645" s="4">
        <v>237.16</v>
      </c>
      <c r="C645">
        <v>774293</v>
      </c>
    </row>
    <row r="646" spans="1:3">
      <c r="A646" s="5">
        <v>44321</v>
      </c>
      <c r="B646" s="4">
        <v>239.85</v>
      </c>
      <c r="C646">
        <v>699465</v>
      </c>
    </row>
    <row r="647" spans="1:3">
      <c r="A647" s="5">
        <v>44320</v>
      </c>
      <c r="B647" s="4">
        <v>237.01</v>
      </c>
      <c r="C647">
        <v>696303</v>
      </c>
    </row>
    <row r="648" spans="1:3">
      <c r="A648" s="5">
        <v>44319</v>
      </c>
      <c r="B648" s="4">
        <v>233.89</v>
      </c>
      <c r="C648">
        <v>879552</v>
      </c>
    </row>
    <row r="649" spans="1:3">
      <c r="A649" s="5">
        <v>44316</v>
      </c>
      <c r="B649" s="4">
        <v>229.23</v>
      </c>
      <c r="C649">
        <v>936297</v>
      </c>
    </row>
    <row r="650" spans="1:3">
      <c r="A650" s="5">
        <v>44315</v>
      </c>
      <c r="B650" s="4">
        <v>228</v>
      </c>
      <c r="C650">
        <v>926507</v>
      </c>
    </row>
    <row r="651" spans="1:3">
      <c r="A651" s="5">
        <v>44314</v>
      </c>
      <c r="B651" s="4">
        <v>227.3</v>
      </c>
      <c r="C651">
        <v>1175867</v>
      </c>
    </row>
    <row r="652" spans="1:3">
      <c r="A652" s="5">
        <v>44313</v>
      </c>
      <c r="B652" s="4">
        <v>234.34</v>
      </c>
      <c r="C652">
        <v>885150</v>
      </c>
    </row>
    <row r="653" spans="1:3">
      <c r="A653" s="5">
        <v>44312</v>
      </c>
      <c r="B653" s="4">
        <v>225.53</v>
      </c>
      <c r="C653">
        <v>897018</v>
      </c>
    </row>
    <row r="654" spans="1:3">
      <c r="A654" s="5">
        <v>44309</v>
      </c>
      <c r="B654" s="4">
        <v>229.72</v>
      </c>
      <c r="C654">
        <v>1551032</v>
      </c>
    </row>
    <row r="655" spans="1:3">
      <c r="A655" s="5">
        <v>44308</v>
      </c>
      <c r="B655" s="4">
        <v>221.41</v>
      </c>
      <c r="C655">
        <v>3209107</v>
      </c>
    </row>
    <row r="656" spans="1:3">
      <c r="A656" s="5">
        <v>44307</v>
      </c>
      <c r="B656" s="4">
        <v>192.63</v>
      </c>
      <c r="C656">
        <v>911909</v>
      </c>
    </row>
    <row r="657" spans="1:3">
      <c r="A657" s="5">
        <v>44306</v>
      </c>
      <c r="B657" s="4">
        <v>192.2</v>
      </c>
      <c r="C657">
        <v>629035</v>
      </c>
    </row>
    <row r="658" spans="1:3">
      <c r="A658" s="5">
        <v>44305</v>
      </c>
      <c r="B658" s="4">
        <v>189.59</v>
      </c>
      <c r="C658">
        <v>511339</v>
      </c>
    </row>
    <row r="659" spans="1:3">
      <c r="A659" s="5">
        <v>44302</v>
      </c>
      <c r="B659" s="4">
        <v>190.98</v>
      </c>
      <c r="C659">
        <v>801767</v>
      </c>
    </row>
    <row r="660" spans="1:3">
      <c r="A660" s="5">
        <v>44301</v>
      </c>
      <c r="B660" s="4">
        <v>188.35</v>
      </c>
      <c r="C660">
        <v>354757</v>
      </c>
    </row>
    <row r="661" spans="1:3">
      <c r="A661" s="5">
        <v>44300</v>
      </c>
      <c r="B661" s="4">
        <v>185.53</v>
      </c>
      <c r="C661">
        <v>404251</v>
      </c>
    </row>
    <row r="662" spans="1:3">
      <c r="A662" s="5">
        <v>44299</v>
      </c>
      <c r="B662" s="4">
        <v>187.99</v>
      </c>
      <c r="C662">
        <v>458992</v>
      </c>
    </row>
    <row r="663" spans="1:3">
      <c r="A663" s="5">
        <v>44298</v>
      </c>
      <c r="B663" s="4">
        <v>187.22</v>
      </c>
      <c r="C663">
        <v>286262</v>
      </c>
    </row>
    <row r="664" spans="1:3">
      <c r="A664" s="5">
        <v>44295</v>
      </c>
      <c r="B664" s="4">
        <v>185.81</v>
      </c>
      <c r="C664">
        <v>356241</v>
      </c>
    </row>
    <row r="665" spans="1:3">
      <c r="A665" s="5">
        <v>44294</v>
      </c>
      <c r="B665" s="4">
        <v>183.74</v>
      </c>
      <c r="C665">
        <v>736300</v>
      </c>
    </row>
    <row r="666" spans="1:3">
      <c r="A666" s="5">
        <v>44293</v>
      </c>
      <c r="B666" s="4">
        <v>181.59</v>
      </c>
      <c r="C666">
        <v>612936</v>
      </c>
    </row>
    <row r="667" spans="1:3">
      <c r="A667" s="5">
        <v>44292</v>
      </c>
      <c r="B667" s="4">
        <v>185.02</v>
      </c>
      <c r="C667">
        <v>401736</v>
      </c>
    </row>
    <row r="668" spans="1:3">
      <c r="A668" s="5">
        <v>44291</v>
      </c>
      <c r="B668" s="4">
        <v>186.74</v>
      </c>
      <c r="C668">
        <v>398065</v>
      </c>
    </row>
    <row r="669" spans="1:3">
      <c r="A669" s="5">
        <v>44287</v>
      </c>
      <c r="B669" s="4">
        <v>182.61</v>
      </c>
      <c r="C669">
        <v>575670</v>
      </c>
    </row>
    <row r="670" spans="1:3">
      <c r="A670" s="5">
        <v>44286</v>
      </c>
      <c r="B670" s="4">
        <v>181.13</v>
      </c>
      <c r="C670">
        <v>977793</v>
      </c>
    </row>
    <row r="671" spans="1:3">
      <c r="A671" s="5">
        <v>44285</v>
      </c>
      <c r="B671" s="4">
        <v>183.28</v>
      </c>
      <c r="C671">
        <v>922883</v>
      </c>
    </row>
    <row r="672" spans="1:3">
      <c r="A672" s="5">
        <v>44284</v>
      </c>
      <c r="B672" s="4">
        <v>183.69</v>
      </c>
      <c r="C672">
        <v>704405</v>
      </c>
    </row>
    <row r="673" spans="1:3">
      <c r="A673" s="5">
        <v>44281</v>
      </c>
      <c r="B673" s="4">
        <v>182.5</v>
      </c>
      <c r="C673">
        <v>572074</v>
      </c>
    </row>
    <row r="674" spans="1:3">
      <c r="A674" s="5">
        <v>44280</v>
      </c>
      <c r="B674" s="4">
        <v>177</v>
      </c>
      <c r="C674">
        <v>375539</v>
      </c>
    </row>
    <row r="675" spans="1:3">
      <c r="A675" s="5">
        <v>44279</v>
      </c>
      <c r="B675" s="4">
        <v>174.41</v>
      </c>
      <c r="C675">
        <v>496371</v>
      </c>
    </row>
    <row r="676" spans="1:3">
      <c r="A676" s="5">
        <v>44278</v>
      </c>
      <c r="B676" s="4">
        <v>175.48</v>
      </c>
      <c r="C676">
        <v>709891</v>
      </c>
    </row>
    <row r="677" spans="1:3">
      <c r="A677" s="5">
        <v>44277</v>
      </c>
      <c r="B677" s="4">
        <v>175.13</v>
      </c>
      <c r="C677">
        <v>491502</v>
      </c>
    </row>
    <row r="678" spans="1:3">
      <c r="A678" s="5">
        <v>44274</v>
      </c>
      <c r="B678" s="4">
        <v>174.18</v>
      </c>
      <c r="C678">
        <v>1048475</v>
      </c>
    </row>
    <row r="679" spans="1:3">
      <c r="A679" s="5">
        <v>44273</v>
      </c>
      <c r="B679" s="4">
        <v>172.7</v>
      </c>
      <c r="C679">
        <v>665300</v>
      </c>
    </row>
    <row r="680" spans="1:3">
      <c r="A680" s="5">
        <v>44272</v>
      </c>
      <c r="B680" s="4">
        <v>171.99</v>
      </c>
      <c r="C680">
        <v>559829</v>
      </c>
    </row>
    <row r="681" spans="1:3">
      <c r="A681" s="5">
        <v>44271</v>
      </c>
      <c r="B681" s="4">
        <v>172.57</v>
      </c>
      <c r="C681">
        <v>450604</v>
      </c>
    </row>
    <row r="682" spans="1:3">
      <c r="A682" s="5">
        <v>44270</v>
      </c>
      <c r="B682" s="4">
        <v>173.65</v>
      </c>
      <c r="C682">
        <v>503143</v>
      </c>
    </row>
    <row r="683" spans="1:3">
      <c r="A683" s="5">
        <v>44267</v>
      </c>
      <c r="B683" s="4">
        <v>170.53</v>
      </c>
      <c r="C683">
        <v>570684</v>
      </c>
    </row>
    <row r="684" spans="1:3">
      <c r="A684" s="5">
        <v>44266</v>
      </c>
      <c r="B684" s="4">
        <v>170.72</v>
      </c>
      <c r="C684">
        <v>717345</v>
      </c>
    </row>
    <row r="685" spans="1:3">
      <c r="A685" s="5">
        <v>44265</v>
      </c>
      <c r="B685" s="4">
        <v>172.55</v>
      </c>
      <c r="C685">
        <v>775776</v>
      </c>
    </row>
    <row r="686" spans="1:3">
      <c r="A686" s="5">
        <v>44264</v>
      </c>
      <c r="B686" s="4">
        <v>174.9</v>
      </c>
      <c r="C686">
        <v>641862</v>
      </c>
    </row>
    <row r="687" spans="1:3">
      <c r="A687" s="5">
        <v>44263</v>
      </c>
      <c r="B687" s="4">
        <v>173.14</v>
      </c>
      <c r="C687">
        <v>947395</v>
      </c>
    </row>
    <row r="688" spans="1:3">
      <c r="A688" s="5">
        <v>44260</v>
      </c>
      <c r="B688" s="4">
        <v>169.75</v>
      </c>
      <c r="C688">
        <v>923311</v>
      </c>
    </row>
    <row r="689" spans="1:3">
      <c r="A689" s="5">
        <v>44259</v>
      </c>
      <c r="B689" s="4">
        <v>163.83000000000001</v>
      </c>
      <c r="C689">
        <v>909270</v>
      </c>
    </row>
    <row r="690" spans="1:3">
      <c r="A690" s="5">
        <v>44258</v>
      </c>
      <c r="B690" s="4">
        <v>167.04</v>
      </c>
      <c r="C690">
        <v>1041169</v>
      </c>
    </row>
    <row r="691" spans="1:3">
      <c r="A691" s="5">
        <v>44257</v>
      </c>
      <c r="B691" s="4">
        <v>166.09</v>
      </c>
      <c r="C691">
        <v>680957</v>
      </c>
    </row>
    <row r="692" spans="1:3">
      <c r="A692" s="5">
        <v>44256</v>
      </c>
      <c r="B692" s="4">
        <v>166.61</v>
      </c>
      <c r="C692">
        <v>1276422</v>
      </c>
    </row>
    <row r="693" spans="1:3">
      <c r="A693" s="5">
        <v>44253</v>
      </c>
      <c r="B693" s="4">
        <v>161.88</v>
      </c>
      <c r="C693">
        <v>1757766</v>
      </c>
    </row>
    <row r="694" spans="1:3">
      <c r="A694" s="5">
        <v>44252</v>
      </c>
      <c r="B694" s="4">
        <v>163.5</v>
      </c>
      <c r="C694">
        <v>1502568</v>
      </c>
    </row>
    <row r="695" spans="1:3">
      <c r="A695" s="5">
        <v>44251</v>
      </c>
      <c r="B695" s="4">
        <v>170.7</v>
      </c>
      <c r="C695">
        <v>1017899</v>
      </c>
    </row>
    <row r="696" spans="1:3">
      <c r="A696" s="5">
        <v>44250</v>
      </c>
      <c r="B696" s="4">
        <v>171.87</v>
      </c>
      <c r="C696">
        <v>1330872</v>
      </c>
    </row>
    <row r="697" spans="1:3">
      <c r="A697" s="5">
        <v>44249</v>
      </c>
      <c r="B697" s="4">
        <v>169.93</v>
      </c>
      <c r="C697">
        <v>850551</v>
      </c>
    </row>
    <row r="698" spans="1:3">
      <c r="A698" s="5">
        <v>44246</v>
      </c>
      <c r="B698" s="4">
        <v>176.54</v>
      </c>
      <c r="C698">
        <v>1525920</v>
      </c>
    </row>
    <row r="699" spans="1:3">
      <c r="A699" s="5">
        <v>44245</v>
      </c>
      <c r="B699" s="4">
        <v>177.56</v>
      </c>
      <c r="C699">
        <v>937278</v>
      </c>
    </row>
    <row r="700" spans="1:3">
      <c r="A700" s="5">
        <v>44244</v>
      </c>
      <c r="B700" s="4">
        <v>176.59</v>
      </c>
      <c r="C700">
        <v>912234</v>
      </c>
    </row>
    <row r="701" spans="1:3">
      <c r="A701" s="5">
        <v>44243</v>
      </c>
      <c r="B701" s="4">
        <v>174.83</v>
      </c>
      <c r="C701">
        <v>959259</v>
      </c>
    </row>
    <row r="702" spans="1:3">
      <c r="A702" s="5">
        <v>44239</v>
      </c>
      <c r="B702" s="4">
        <v>177.19</v>
      </c>
      <c r="C702">
        <v>1244046</v>
      </c>
    </row>
    <row r="703" spans="1:3">
      <c r="A703" s="5">
        <v>44238</v>
      </c>
      <c r="B703" s="4">
        <v>176.95</v>
      </c>
      <c r="C703">
        <v>1792466</v>
      </c>
    </row>
    <row r="704" spans="1:3">
      <c r="A704" s="5">
        <v>44237</v>
      </c>
      <c r="B704" s="4">
        <v>183</v>
      </c>
      <c r="C704">
        <v>929238</v>
      </c>
    </row>
    <row r="705" spans="1:3">
      <c r="A705" s="5">
        <v>44236</v>
      </c>
      <c r="B705" s="4">
        <v>183.21</v>
      </c>
      <c r="C705">
        <v>687050</v>
      </c>
    </row>
    <row r="706" spans="1:3">
      <c r="A706" s="5">
        <v>44235</v>
      </c>
      <c r="B706" s="4">
        <v>179.41</v>
      </c>
      <c r="C706">
        <v>985744</v>
      </c>
    </row>
    <row r="707" spans="1:3">
      <c r="A707" s="5">
        <v>44232</v>
      </c>
      <c r="B707" s="4">
        <v>178.64</v>
      </c>
      <c r="C707">
        <v>534439</v>
      </c>
    </row>
    <row r="708" spans="1:3">
      <c r="A708" s="5">
        <v>44231</v>
      </c>
      <c r="B708" s="4">
        <v>180.89</v>
      </c>
      <c r="C708">
        <v>448339</v>
      </c>
    </row>
    <row r="709" spans="1:3">
      <c r="A709" s="5">
        <v>44230</v>
      </c>
      <c r="B709" s="4">
        <v>178.79</v>
      </c>
      <c r="C709">
        <v>651919</v>
      </c>
    </row>
    <row r="710" spans="1:3">
      <c r="A710" s="5">
        <v>44229</v>
      </c>
      <c r="B710" s="4">
        <v>180.46</v>
      </c>
      <c r="C710">
        <v>486067</v>
      </c>
    </row>
    <row r="711" spans="1:3">
      <c r="A711" s="5">
        <v>44228</v>
      </c>
      <c r="B711" s="4">
        <v>180.31</v>
      </c>
      <c r="C711">
        <v>559142</v>
      </c>
    </row>
    <row r="712" spans="1:3">
      <c r="A712" s="5">
        <v>44225</v>
      </c>
      <c r="B712" s="4">
        <v>177.11</v>
      </c>
      <c r="C712">
        <v>728803</v>
      </c>
    </row>
    <row r="713" spans="1:3">
      <c r="A713" s="5">
        <v>44224</v>
      </c>
      <c r="B713" s="4">
        <v>181.14</v>
      </c>
      <c r="C713">
        <v>800978</v>
      </c>
    </row>
    <row r="714" spans="1:3">
      <c r="A714" s="5">
        <v>44223</v>
      </c>
      <c r="B714" s="4">
        <v>178.71</v>
      </c>
      <c r="C714">
        <v>829672</v>
      </c>
    </row>
    <row r="715" spans="1:3">
      <c r="A715" s="5">
        <v>44222</v>
      </c>
      <c r="B715" s="4">
        <v>180.49</v>
      </c>
      <c r="C715">
        <v>443286</v>
      </c>
    </row>
    <row r="716" spans="1:3">
      <c r="A716" s="5">
        <v>44221</v>
      </c>
      <c r="B716" s="4">
        <v>178.75</v>
      </c>
      <c r="C716">
        <v>459672</v>
      </c>
    </row>
    <row r="717" spans="1:3">
      <c r="A717" s="5">
        <v>44218</v>
      </c>
      <c r="B717" s="4">
        <v>178.74</v>
      </c>
      <c r="C717">
        <v>458087</v>
      </c>
    </row>
    <row r="718" spans="1:3">
      <c r="A718" s="5">
        <v>44217</v>
      </c>
      <c r="B718" s="4">
        <v>178.49</v>
      </c>
      <c r="C718">
        <v>456846</v>
      </c>
    </row>
    <row r="719" spans="1:3">
      <c r="A719" s="5">
        <v>44216</v>
      </c>
      <c r="B719" s="4">
        <v>178.14</v>
      </c>
      <c r="C719">
        <v>412372</v>
      </c>
    </row>
    <row r="720" spans="1:3">
      <c r="A720" s="5">
        <v>44215</v>
      </c>
      <c r="B720" s="4">
        <v>176.02</v>
      </c>
      <c r="C720">
        <v>425885</v>
      </c>
    </row>
    <row r="721" spans="1:3">
      <c r="A721" s="5">
        <v>44211</v>
      </c>
      <c r="B721" s="4">
        <v>177</v>
      </c>
      <c r="C721">
        <v>461626</v>
      </c>
    </row>
    <row r="722" spans="1:3">
      <c r="A722" s="5">
        <v>44210</v>
      </c>
      <c r="B722" s="4">
        <v>177.63</v>
      </c>
      <c r="C722">
        <v>635454</v>
      </c>
    </row>
    <row r="723" spans="1:3">
      <c r="A723" s="5">
        <v>44209</v>
      </c>
      <c r="B723" s="4">
        <v>182.15</v>
      </c>
      <c r="C723">
        <v>275582</v>
      </c>
    </row>
    <row r="724" spans="1:3">
      <c r="A724" s="5">
        <v>44208</v>
      </c>
      <c r="B724" s="4">
        <v>183.91</v>
      </c>
      <c r="C724">
        <v>473000</v>
      </c>
    </row>
    <row r="725" spans="1:3">
      <c r="A725" s="5">
        <v>44207</v>
      </c>
      <c r="B725" s="4">
        <v>184.69</v>
      </c>
      <c r="C725">
        <v>369221</v>
      </c>
    </row>
    <row r="726" spans="1:3">
      <c r="A726" s="5">
        <v>44204</v>
      </c>
      <c r="B726" s="4">
        <v>186.06</v>
      </c>
      <c r="C726">
        <v>873867</v>
      </c>
    </row>
    <row r="727" spans="1:3">
      <c r="A727" s="5">
        <v>44203</v>
      </c>
      <c r="B727" s="4">
        <v>181.29</v>
      </c>
      <c r="C727">
        <v>742012</v>
      </c>
    </row>
    <row r="728" spans="1:3">
      <c r="A728" s="5">
        <v>44202</v>
      </c>
      <c r="B728" s="4">
        <v>181.96</v>
      </c>
      <c r="C728">
        <v>1135216</v>
      </c>
    </row>
    <row r="729" spans="1:3">
      <c r="A729" s="5">
        <v>44201</v>
      </c>
      <c r="B729" s="4">
        <v>189.88</v>
      </c>
      <c r="C729">
        <v>644603</v>
      </c>
    </row>
    <row r="730" spans="1:3">
      <c r="A730" s="5">
        <v>44200</v>
      </c>
      <c r="B730" s="4">
        <v>187.96</v>
      </c>
      <c r="C730">
        <v>703986</v>
      </c>
    </row>
    <row r="731" spans="1:3">
      <c r="A731" s="5">
        <v>44196</v>
      </c>
      <c r="B731" s="4">
        <v>192.84</v>
      </c>
      <c r="C731">
        <v>487749</v>
      </c>
    </row>
    <row r="732" spans="1:3">
      <c r="A732" s="5">
        <v>44195</v>
      </c>
      <c r="B732" s="4">
        <v>191.17</v>
      </c>
      <c r="C732">
        <v>263824</v>
      </c>
    </row>
    <row r="733" spans="1:3">
      <c r="A733" s="5">
        <v>44194</v>
      </c>
      <c r="B733" s="4">
        <v>190.75</v>
      </c>
      <c r="C733">
        <v>333722</v>
      </c>
    </row>
    <row r="734" spans="1:3">
      <c r="A734" s="5">
        <v>44193</v>
      </c>
      <c r="B734" s="4">
        <v>193.66</v>
      </c>
      <c r="C734">
        <v>352735</v>
      </c>
    </row>
    <row r="735" spans="1:3">
      <c r="A735" s="5">
        <v>44189</v>
      </c>
      <c r="B735" s="4">
        <v>193.96</v>
      </c>
      <c r="C735">
        <v>153140</v>
      </c>
    </row>
    <row r="736" spans="1:3">
      <c r="A736" s="5">
        <v>44188</v>
      </c>
      <c r="B736" s="4">
        <v>192.87</v>
      </c>
      <c r="C736">
        <v>555455</v>
      </c>
    </row>
    <row r="737" spans="1:3">
      <c r="A737" s="5">
        <v>44187</v>
      </c>
      <c r="B737" s="4">
        <v>194.03</v>
      </c>
      <c r="C737">
        <v>353990</v>
      </c>
    </row>
    <row r="738" spans="1:3">
      <c r="A738" s="5">
        <v>44186</v>
      </c>
      <c r="B738" s="4">
        <v>194.55</v>
      </c>
      <c r="C738">
        <v>469537</v>
      </c>
    </row>
    <row r="739" spans="1:3">
      <c r="A739" s="5">
        <v>44183</v>
      </c>
      <c r="B739" s="4">
        <v>195.17</v>
      </c>
      <c r="C739">
        <v>829587</v>
      </c>
    </row>
    <row r="740" spans="1:3">
      <c r="A740" s="5">
        <v>44182</v>
      </c>
      <c r="B740" s="4">
        <v>193.75</v>
      </c>
      <c r="C740">
        <v>435259</v>
      </c>
    </row>
    <row r="741" spans="1:3">
      <c r="A741" s="5">
        <v>44181</v>
      </c>
      <c r="B741" s="4">
        <v>193.25</v>
      </c>
      <c r="C741">
        <v>612503</v>
      </c>
    </row>
    <row r="742" spans="1:3">
      <c r="A742" s="5">
        <v>44180</v>
      </c>
      <c r="B742" s="4">
        <v>193.58</v>
      </c>
      <c r="C742">
        <v>557080</v>
      </c>
    </row>
    <row r="743" spans="1:3">
      <c r="A743" s="5">
        <v>44179</v>
      </c>
      <c r="B743" s="4">
        <v>189.12</v>
      </c>
      <c r="C743">
        <v>623655</v>
      </c>
    </row>
    <row r="744" spans="1:3">
      <c r="A744" s="5">
        <v>44176</v>
      </c>
      <c r="B744" s="4">
        <v>188.14</v>
      </c>
      <c r="C744">
        <v>726237</v>
      </c>
    </row>
    <row r="745" spans="1:3">
      <c r="A745" s="5">
        <v>44175</v>
      </c>
      <c r="B745" s="4">
        <v>183.39</v>
      </c>
      <c r="C745">
        <v>726061</v>
      </c>
    </row>
    <row r="746" spans="1:3">
      <c r="A746" s="5">
        <v>44174</v>
      </c>
      <c r="B746" s="4">
        <v>179.98</v>
      </c>
      <c r="C746">
        <v>1081829</v>
      </c>
    </row>
    <row r="747" spans="1:3">
      <c r="A747" s="5">
        <v>44173</v>
      </c>
      <c r="B747" s="4">
        <v>184.23</v>
      </c>
      <c r="C747">
        <v>2075754</v>
      </c>
    </row>
    <row r="748" spans="1:3">
      <c r="A748" s="5">
        <v>44172</v>
      </c>
      <c r="B748" s="4">
        <v>170.83</v>
      </c>
      <c r="C748">
        <v>612516</v>
      </c>
    </row>
    <row r="749" spans="1:3">
      <c r="A749" s="5">
        <v>44169</v>
      </c>
      <c r="B749" s="4">
        <v>166.5</v>
      </c>
      <c r="C749">
        <v>956399</v>
      </c>
    </row>
    <row r="750" spans="1:3">
      <c r="A750" s="5">
        <v>44168</v>
      </c>
      <c r="B750" s="4">
        <v>165.25</v>
      </c>
      <c r="C750">
        <v>430709</v>
      </c>
    </row>
    <row r="751" spans="1:3">
      <c r="A751" s="5">
        <v>44167</v>
      </c>
      <c r="B751" s="4">
        <v>164.61</v>
      </c>
      <c r="C751">
        <v>664347</v>
      </c>
    </row>
    <row r="752" spans="1:3">
      <c r="A752" s="5">
        <v>44166</v>
      </c>
      <c r="B752" s="4">
        <v>166.94</v>
      </c>
      <c r="C752">
        <v>472359</v>
      </c>
    </row>
    <row r="753" spans="1:3">
      <c r="A753" s="5">
        <v>44165</v>
      </c>
      <c r="B753" s="4">
        <v>166.9</v>
      </c>
      <c r="C753">
        <v>1117092</v>
      </c>
    </row>
    <row r="754" spans="1:3">
      <c r="A754" s="5">
        <v>44162</v>
      </c>
      <c r="B754" s="4">
        <v>164.74</v>
      </c>
      <c r="C754">
        <v>316289</v>
      </c>
    </row>
    <row r="755" spans="1:3">
      <c r="A755" s="5">
        <v>44160</v>
      </c>
      <c r="B755" s="4">
        <v>166</v>
      </c>
      <c r="C755">
        <v>614608</v>
      </c>
    </row>
    <row r="756" spans="1:3">
      <c r="A756" s="5">
        <v>44159</v>
      </c>
      <c r="B756" s="4">
        <v>165.8</v>
      </c>
      <c r="C756">
        <v>1171856</v>
      </c>
    </row>
    <row r="757" spans="1:3">
      <c r="A757" s="5">
        <v>44158</v>
      </c>
      <c r="B757" s="4">
        <v>172.59</v>
      </c>
      <c r="C757">
        <v>596133</v>
      </c>
    </row>
    <row r="758" spans="1:3">
      <c r="A758" s="5">
        <v>44155</v>
      </c>
      <c r="B758" s="4">
        <v>171.64</v>
      </c>
      <c r="C758">
        <v>504610</v>
      </c>
    </row>
    <row r="759" spans="1:3">
      <c r="A759" s="5">
        <v>44154</v>
      </c>
      <c r="B759" s="4">
        <v>173.61</v>
      </c>
      <c r="C759">
        <v>691604</v>
      </c>
    </row>
    <row r="760" spans="1:3">
      <c r="A760" s="5">
        <v>44153</v>
      </c>
      <c r="B760" s="4">
        <v>171.95</v>
      </c>
      <c r="C760">
        <v>894744</v>
      </c>
    </row>
    <row r="761" spans="1:3">
      <c r="A761" s="5">
        <v>44152</v>
      </c>
      <c r="B761" s="4">
        <v>171.95</v>
      </c>
      <c r="C761">
        <v>724102</v>
      </c>
    </row>
    <row r="762" spans="1:3">
      <c r="A762" s="5">
        <v>44151</v>
      </c>
      <c r="B762" s="4">
        <v>171.51</v>
      </c>
      <c r="C762">
        <v>1023731</v>
      </c>
    </row>
    <row r="763" spans="1:3">
      <c r="A763" s="5">
        <v>44148</v>
      </c>
      <c r="B763" s="4">
        <v>165.09</v>
      </c>
      <c r="C763">
        <v>1227739</v>
      </c>
    </row>
    <row r="764" spans="1:3">
      <c r="A764" s="5">
        <v>44147</v>
      </c>
      <c r="B764" s="4">
        <v>162.52000000000001</v>
      </c>
      <c r="C764">
        <v>2136812</v>
      </c>
    </row>
    <row r="765" spans="1:3">
      <c r="A765" s="5">
        <v>44146</v>
      </c>
      <c r="B765" s="4">
        <v>159.19</v>
      </c>
      <c r="C765">
        <v>1529067</v>
      </c>
    </row>
    <row r="766" spans="1:3">
      <c r="A766" s="5">
        <v>44145</v>
      </c>
      <c r="B766" s="4">
        <v>154.61000000000001</v>
      </c>
      <c r="C766">
        <v>1812924</v>
      </c>
    </row>
    <row r="767" spans="1:3">
      <c r="A767" s="5">
        <v>44144</v>
      </c>
      <c r="B767" s="4">
        <v>151.9</v>
      </c>
      <c r="C767">
        <v>1013241</v>
      </c>
    </row>
    <row r="768" spans="1:3">
      <c r="A768" s="5">
        <v>44141</v>
      </c>
      <c r="B768" s="4">
        <v>150.07</v>
      </c>
      <c r="C768">
        <v>776302</v>
      </c>
    </row>
    <row r="769" spans="1:3">
      <c r="A769" s="5">
        <v>44140</v>
      </c>
      <c r="B769" s="4">
        <v>151.65</v>
      </c>
      <c r="C769">
        <v>1013862</v>
      </c>
    </row>
    <row r="770" spans="1:3">
      <c r="A770" s="5">
        <v>44139</v>
      </c>
      <c r="B770" s="4">
        <v>151.94999999999999</v>
      </c>
      <c r="C770">
        <v>1254741</v>
      </c>
    </row>
    <row r="771" spans="1:3">
      <c r="A771" s="5">
        <v>44138</v>
      </c>
      <c r="B771" s="4">
        <v>150</v>
      </c>
      <c r="C771">
        <v>1808393</v>
      </c>
    </row>
    <row r="772" spans="1:3">
      <c r="A772" s="5">
        <v>44137</v>
      </c>
      <c r="B772" s="4">
        <v>141.85</v>
      </c>
      <c r="C772">
        <v>1395343</v>
      </c>
    </row>
    <row r="773" spans="1:3">
      <c r="A773" s="5">
        <v>44134</v>
      </c>
      <c r="B773" s="4">
        <v>136.6</v>
      </c>
      <c r="C773">
        <v>1539776</v>
      </c>
    </row>
    <row r="774" spans="1:3">
      <c r="A774" s="5">
        <v>44133</v>
      </c>
      <c r="B774" s="4">
        <v>139.56</v>
      </c>
      <c r="C774">
        <v>1635784</v>
      </c>
    </row>
    <row r="775" spans="1:3">
      <c r="A775" s="5">
        <v>44132</v>
      </c>
      <c r="B775" s="4">
        <v>140.88999999999999</v>
      </c>
      <c r="C775">
        <v>1615996</v>
      </c>
    </row>
    <row r="776" spans="1:3">
      <c r="A776" s="5">
        <v>44131</v>
      </c>
      <c r="B776" s="4">
        <v>147.81</v>
      </c>
      <c r="C776">
        <v>792155</v>
      </c>
    </row>
    <row r="777" spans="1:3">
      <c r="A777" s="5">
        <v>44130</v>
      </c>
      <c r="B777" s="4">
        <v>150.91</v>
      </c>
      <c r="C777">
        <v>1124001</v>
      </c>
    </row>
    <row r="778" spans="1:3">
      <c r="A778" s="5">
        <v>44127</v>
      </c>
      <c r="B778" s="4">
        <v>152.94999999999999</v>
      </c>
      <c r="C778">
        <v>1289575</v>
      </c>
    </row>
    <row r="779" spans="1:3">
      <c r="A779" s="5">
        <v>44126</v>
      </c>
      <c r="B779" s="4">
        <v>155.9</v>
      </c>
      <c r="C779">
        <v>2601997</v>
      </c>
    </row>
    <row r="780" spans="1:3">
      <c r="A780" s="5">
        <v>44125</v>
      </c>
      <c r="B780" s="4">
        <v>162.35</v>
      </c>
      <c r="C780">
        <v>798749</v>
      </c>
    </row>
    <row r="781" spans="1:3">
      <c r="A781" s="5">
        <v>44124</v>
      </c>
      <c r="B781" s="4">
        <v>159.71</v>
      </c>
      <c r="C781">
        <v>566568</v>
      </c>
    </row>
    <row r="782" spans="1:3">
      <c r="A782" s="5">
        <v>44123</v>
      </c>
      <c r="B782" s="4">
        <v>158.58000000000001</v>
      </c>
      <c r="C782">
        <v>496810</v>
      </c>
    </row>
    <row r="783" spans="1:3">
      <c r="A783" s="5">
        <v>44120</v>
      </c>
      <c r="B783" s="4">
        <v>163.34</v>
      </c>
      <c r="C783">
        <v>606097</v>
      </c>
    </row>
    <row r="784" spans="1:3">
      <c r="A784" s="5">
        <v>44119</v>
      </c>
      <c r="B784" s="4">
        <v>162.38</v>
      </c>
      <c r="C784">
        <v>533919</v>
      </c>
    </row>
    <row r="785" spans="1:3">
      <c r="A785" s="5">
        <v>44118</v>
      </c>
      <c r="B785" s="4">
        <v>164.17</v>
      </c>
      <c r="C785">
        <v>367626</v>
      </c>
    </row>
    <row r="786" spans="1:3">
      <c r="A786" s="5">
        <v>44117</v>
      </c>
      <c r="B786" s="4">
        <v>164.89</v>
      </c>
      <c r="C786">
        <v>425909</v>
      </c>
    </row>
    <row r="787" spans="1:3">
      <c r="A787" s="5">
        <v>44116</v>
      </c>
      <c r="B787" s="4">
        <v>164.56</v>
      </c>
      <c r="C787">
        <v>293406</v>
      </c>
    </row>
    <row r="788" spans="1:3">
      <c r="A788" s="5">
        <v>44113</v>
      </c>
      <c r="B788" s="4">
        <v>164.28</v>
      </c>
      <c r="C788">
        <v>319707</v>
      </c>
    </row>
    <row r="789" spans="1:3">
      <c r="A789" s="5">
        <v>44112</v>
      </c>
      <c r="B789" s="4">
        <v>161.79</v>
      </c>
      <c r="C789">
        <v>407109</v>
      </c>
    </row>
    <row r="790" spans="1:3">
      <c r="A790" s="5">
        <v>44111</v>
      </c>
      <c r="B790" s="4">
        <v>161.07</v>
      </c>
      <c r="C790">
        <v>624248</v>
      </c>
    </row>
    <row r="791" spans="1:3">
      <c r="A791" s="5">
        <v>44110</v>
      </c>
      <c r="B791" s="4">
        <v>157.27000000000001</v>
      </c>
      <c r="C791">
        <v>732378</v>
      </c>
    </row>
    <row r="792" spans="1:3">
      <c r="A792" s="5">
        <v>44109</v>
      </c>
      <c r="B792" s="4">
        <v>159.87</v>
      </c>
      <c r="C792">
        <v>394888</v>
      </c>
    </row>
    <row r="793" spans="1:3">
      <c r="A793" s="5">
        <v>44106</v>
      </c>
      <c r="B793" s="4">
        <v>158.96</v>
      </c>
      <c r="C793">
        <v>481295</v>
      </c>
    </row>
    <row r="794" spans="1:3">
      <c r="A794" s="5">
        <v>44105</v>
      </c>
      <c r="B794" s="4">
        <v>158.01</v>
      </c>
      <c r="C794">
        <v>588854</v>
      </c>
    </row>
    <row r="795" spans="1:3">
      <c r="A795" s="5">
        <v>44104</v>
      </c>
      <c r="B795" s="4">
        <v>156.9</v>
      </c>
      <c r="C795">
        <v>534064</v>
      </c>
    </row>
    <row r="796" spans="1:3">
      <c r="A796" s="5">
        <v>44103</v>
      </c>
      <c r="B796" s="4">
        <v>157.84</v>
      </c>
      <c r="C796">
        <v>378503</v>
      </c>
    </row>
    <row r="797" spans="1:3">
      <c r="A797" s="5">
        <v>44102</v>
      </c>
      <c r="B797" s="4">
        <v>158.11000000000001</v>
      </c>
      <c r="C797">
        <v>462898</v>
      </c>
    </row>
    <row r="798" spans="1:3">
      <c r="A798" s="5">
        <v>44099</v>
      </c>
      <c r="B798" s="4">
        <v>156.41</v>
      </c>
      <c r="C798">
        <v>729929</v>
      </c>
    </row>
    <row r="799" spans="1:3">
      <c r="A799" s="5">
        <v>44098</v>
      </c>
      <c r="B799" s="4">
        <v>151.94</v>
      </c>
      <c r="C799">
        <v>465957</v>
      </c>
    </row>
    <row r="800" spans="1:3">
      <c r="A800" s="5">
        <v>44097</v>
      </c>
      <c r="B800" s="4">
        <v>152.16</v>
      </c>
      <c r="C800">
        <v>581086</v>
      </c>
    </row>
    <row r="801" spans="1:3">
      <c r="A801" s="5">
        <v>44096</v>
      </c>
      <c r="B801" s="4">
        <v>156.09</v>
      </c>
      <c r="C801">
        <v>621985</v>
      </c>
    </row>
    <row r="802" spans="1:3">
      <c r="A802" s="5">
        <v>44095</v>
      </c>
      <c r="B802" s="4">
        <v>155.1</v>
      </c>
      <c r="C802">
        <v>817757</v>
      </c>
    </row>
    <row r="803" spans="1:3">
      <c r="A803" s="5">
        <v>44092</v>
      </c>
      <c r="B803" s="4">
        <v>155.91999999999999</v>
      </c>
      <c r="C803">
        <v>1019661</v>
      </c>
    </row>
    <row r="804" spans="1:3">
      <c r="A804" s="5">
        <v>44091</v>
      </c>
      <c r="B804" s="4">
        <v>159.16</v>
      </c>
      <c r="C804">
        <v>969990</v>
      </c>
    </row>
    <row r="805" spans="1:3">
      <c r="A805" s="5">
        <v>44090</v>
      </c>
      <c r="B805" s="4">
        <v>159.12</v>
      </c>
      <c r="C805">
        <v>647784</v>
      </c>
    </row>
    <row r="806" spans="1:3">
      <c r="A806" s="5">
        <v>44089</v>
      </c>
      <c r="B806" s="4">
        <v>160.22999999999999</v>
      </c>
      <c r="C806">
        <v>562842</v>
      </c>
    </row>
    <row r="807" spans="1:3">
      <c r="A807" s="5">
        <v>44088</v>
      </c>
      <c r="B807" s="4">
        <v>163.32</v>
      </c>
      <c r="C807">
        <v>823254</v>
      </c>
    </row>
    <row r="808" spans="1:3">
      <c r="A808" s="5">
        <v>44085</v>
      </c>
      <c r="B808" s="4">
        <v>162.55000000000001</v>
      </c>
      <c r="C808">
        <v>915153</v>
      </c>
    </row>
    <row r="809" spans="1:3">
      <c r="A809" s="5">
        <v>44084</v>
      </c>
      <c r="B809" s="4">
        <v>161.69</v>
      </c>
      <c r="C809">
        <v>1129062</v>
      </c>
    </row>
    <row r="810" spans="1:3">
      <c r="A810" s="5">
        <v>44083</v>
      </c>
      <c r="B810" s="4">
        <v>167.7</v>
      </c>
      <c r="C810">
        <v>989203</v>
      </c>
    </row>
    <row r="811" spans="1:3">
      <c r="A811" s="5">
        <v>44082</v>
      </c>
      <c r="B811" s="4">
        <v>163.82</v>
      </c>
      <c r="C811">
        <v>1308897</v>
      </c>
    </row>
    <row r="812" spans="1:3">
      <c r="A812" s="5">
        <v>44078</v>
      </c>
      <c r="B812" s="4">
        <v>166.39</v>
      </c>
      <c r="C812">
        <v>769587</v>
      </c>
    </row>
    <row r="813" spans="1:3">
      <c r="A813" s="5">
        <v>44077</v>
      </c>
      <c r="B813" s="4">
        <v>168.85</v>
      </c>
      <c r="C813">
        <v>531532</v>
      </c>
    </row>
    <row r="814" spans="1:3">
      <c r="A814" s="5">
        <v>44076</v>
      </c>
      <c r="B814" s="4">
        <v>174.13</v>
      </c>
      <c r="C814">
        <v>515497</v>
      </c>
    </row>
    <row r="815" spans="1:3">
      <c r="A815" s="5">
        <v>44075</v>
      </c>
      <c r="B815" s="4">
        <v>168.69</v>
      </c>
      <c r="C815">
        <v>623064</v>
      </c>
    </row>
    <row r="816" spans="1:3">
      <c r="A816" s="5">
        <v>44074</v>
      </c>
      <c r="B816" s="4">
        <v>168.27</v>
      </c>
      <c r="C816">
        <v>676077</v>
      </c>
    </row>
    <row r="817" spans="1:3">
      <c r="A817" s="5">
        <v>44071</v>
      </c>
      <c r="B817" s="4">
        <v>168.37</v>
      </c>
      <c r="C817">
        <v>709544</v>
      </c>
    </row>
    <row r="818" spans="1:3">
      <c r="A818" s="5">
        <v>44070</v>
      </c>
      <c r="B818" s="4">
        <v>166.19</v>
      </c>
      <c r="C818">
        <v>713654</v>
      </c>
    </row>
    <row r="819" spans="1:3">
      <c r="A819" s="5">
        <v>44069</v>
      </c>
      <c r="B819" s="4">
        <v>161.27000000000001</v>
      </c>
      <c r="C819">
        <v>1112155</v>
      </c>
    </row>
    <row r="820" spans="1:3">
      <c r="A820" s="5">
        <v>44068</v>
      </c>
      <c r="B820" s="4">
        <v>160.18</v>
      </c>
      <c r="C820">
        <v>558172</v>
      </c>
    </row>
    <row r="821" spans="1:3">
      <c r="A821" s="5">
        <v>44067</v>
      </c>
      <c r="B821" s="4">
        <v>159.38</v>
      </c>
      <c r="C821">
        <v>1183028</v>
      </c>
    </row>
    <row r="822" spans="1:3">
      <c r="A822" s="5">
        <v>44064</v>
      </c>
      <c r="B822" s="4">
        <v>159.33000000000001</v>
      </c>
      <c r="C822">
        <v>730780</v>
      </c>
    </row>
    <row r="823" spans="1:3">
      <c r="A823" s="5">
        <v>44063</v>
      </c>
      <c r="B823" s="4">
        <v>161.46</v>
      </c>
      <c r="C823">
        <v>598721</v>
      </c>
    </row>
    <row r="824" spans="1:3">
      <c r="A824" s="5">
        <v>44062</v>
      </c>
      <c r="B824" s="4">
        <v>161.82</v>
      </c>
      <c r="C824">
        <v>523137</v>
      </c>
    </row>
    <row r="825" spans="1:3">
      <c r="A825" s="5">
        <v>44061</v>
      </c>
      <c r="B825" s="4">
        <v>164.8</v>
      </c>
      <c r="C825">
        <v>709648</v>
      </c>
    </row>
    <row r="826" spans="1:3">
      <c r="A826" s="5">
        <v>44060</v>
      </c>
      <c r="B826" s="4">
        <v>164.37</v>
      </c>
      <c r="C826">
        <v>366117</v>
      </c>
    </row>
    <row r="827" spans="1:3">
      <c r="A827" s="5">
        <v>44057</v>
      </c>
      <c r="B827" s="4">
        <v>164.74</v>
      </c>
      <c r="C827">
        <v>321027</v>
      </c>
    </row>
    <row r="828" spans="1:3">
      <c r="A828" s="5">
        <v>44056</v>
      </c>
      <c r="B828" s="4">
        <v>166.74</v>
      </c>
      <c r="C828">
        <v>386445</v>
      </c>
    </row>
    <row r="829" spans="1:3">
      <c r="A829" s="5">
        <v>44055</v>
      </c>
      <c r="B829" s="4">
        <v>166.86</v>
      </c>
      <c r="C829">
        <v>389924</v>
      </c>
    </row>
    <row r="830" spans="1:3">
      <c r="A830" s="5">
        <v>44054</v>
      </c>
      <c r="B830" s="4">
        <v>164.5</v>
      </c>
      <c r="C830">
        <v>981204</v>
      </c>
    </row>
    <row r="831" spans="1:3">
      <c r="A831" s="5">
        <v>44053</v>
      </c>
      <c r="B831" s="4">
        <v>164.67</v>
      </c>
      <c r="C831">
        <v>808479</v>
      </c>
    </row>
    <row r="832" spans="1:3">
      <c r="A832" s="5">
        <v>44050</v>
      </c>
      <c r="B832" s="4">
        <v>166.64</v>
      </c>
      <c r="C832">
        <v>594885</v>
      </c>
    </row>
    <row r="833" spans="1:3">
      <c r="A833" s="5">
        <v>44049</v>
      </c>
      <c r="B833" s="4">
        <v>162.78</v>
      </c>
      <c r="C833">
        <v>387452</v>
      </c>
    </row>
    <row r="834" spans="1:3">
      <c r="A834" s="5">
        <v>44048</v>
      </c>
      <c r="B834" s="4">
        <v>162.62</v>
      </c>
      <c r="C834">
        <v>469991</v>
      </c>
    </row>
    <row r="835" spans="1:3">
      <c r="A835" s="5">
        <v>44047</v>
      </c>
      <c r="B835" s="4">
        <v>160.75</v>
      </c>
      <c r="C835">
        <v>523977</v>
      </c>
    </row>
    <row r="836" spans="1:3">
      <c r="A836" s="5">
        <v>44046</v>
      </c>
      <c r="B836" s="4">
        <v>162.86000000000001</v>
      </c>
      <c r="C836">
        <v>411749</v>
      </c>
    </row>
    <row r="837" spans="1:3">
      <c r="A837" s="5">
        <v>44043</v>
      </c>
      <c r="B837" s="4">
        <v>162.56</v>
      </c>
      <c r="C837">
        <v>522248</v>
      </c>
    </row>
    <row r="838" spans="1:3">
      <c r="A838" s="5">
        <v>44042</v>
      </c>
      <c r="B838" s="4">
        <v>163.43</v>
      </c>
      <c r="C838">
        <v>487075</v>
      </c>
    </row>
    <row r="839" spans="1:3">
      <c r="A839" s="5">
        <v>44041</v>
      </c>
      <c r="B839" s="4">
        <v>165.63</v>
      </c>
      <c r="C839">
        <v>572502</v>
      </c>
    </row>
    <row r="840" spans="1:3">
      <c r="A840" s="5">
        <v>44040</v>
      </c>
      <c r="B840" s="4">
        <v>162.38</v>
      </c>
      <c r="C840">
        <v>916068</v>
      </c>
    </row>
    <row r="841" spans="1:3">
      <c r="A841" s="5">
        <v>44039</v>
      </c>
      <c r="B841" s="4">
        <v>165.36</v>
      </c>
      <c r="C841">
        <v>978198</v>
      </c>
    </row>
    <row r="842" spans="1:3">
      <c r="A842" s="5">
        <v>44036</v>
      </c>
      <c r="B842" s="4">
        <v>167.16</v>
      </c>
      <c r="C842">
        <v>1315469</v>
      </c>
    </row>
    <row r="843" spans="1:3">
      <c r="A843" s="5">
        <v>44035</v>
      </c>
      <c r="B843" s="4">
        <v>176.64</v>
      </c>
      <c r="C843">
        <v>2603416</v>
      </c>
    </row>
    <row r="844" spans="1:3">
      <c r="A844" s="5">
        <v>44034</v>
      </c>
      <c r="B844" s="4">
        <v>168.01</v>
      </c>
      <c r="C844">
        <v>1231112</v>
      </c>
    </row>
    <row r="845" spans="1:3">
      <c r="A845" s="5">
        <v>44033</v>
      </c>
      <c r="B845" s="4">
        <v>166.33</v>
      </c>
      <c r="C845">
        <v>771523</v>
      </c>
    </row>
    <row r="846" spans="1:3">
      <c r="A846" s="5">
        <v>44032</v>
      </c>
      <c r="B846" s="4">
        <v>167.8</v>
      </c>
      <c r="C846">
        <v>864217</v>
      </c>
    </row>
    <row r="847" spans="1:3">
      <c r="A847" s="5">
        <v>44029</v>
      </c>
      <c r="B847" s="4">
        <v>166.8</v>
      </c>
      <c r="C847">
        <v>785864</v>
      </c>
    </row>
    <row r="848" spans="1:3">
      <c r="A848" s="5">
        <v>44028</v>
      </c>
      <c r="B848" s="4">
        <v>165.21</v>
      </c>
      <c r="C848">
        <v>628264</v>
      </c>
    </row>
    <row r="849" spans="1:3">
      <c r="A849" s="5">
        <v>44027</v>
      </c>
      <c r="B849" s="4">
        <v>164.94</v>
      </c>
      <c r="C849">
        <v>715605</v>
      </c>
    </row>
    <row r="850" spans="1:3">
      <c r="A850" s="5">
        <v>44026</v>
      </c>
      <c r="B850" s="4">
        <v>163.44</v>
      </c>
      <c r="C850">
        <v>845228</v>
      </c>
    </row>
    <row r="851" spans="1:3">
      <c r="A851" s="5">
        <v>44025</v>
      </c>
      <c r="B851" s="4">
        <v>163.63999999999999</v>
      </c>
      <c r="C851">
        <v>708783</v>
      </c>
    </row>
    <row r="852" spans="1:3">
      <c r="A852" s="5">
        <v>44022</v>
      </c>
      <c r="B852" s="4">
        <v>163.11000000000001</v>
      </c>
      <c r="C852">
        <v>679606</v>
      </c>
    </row>
    <row r="853" spans="1:3">
      <c r="A853" s="5">
        <v>44021</v>
      </c>
      <c r="B853" s="4">
        <v>161.79</v>
      </c>
      <c r="C853">
        <v>1839523</v>
      </c>
    </row>
    <row r="854" spans="1:3">
      <c r="A854" s="5">
        <v>44020</v>
      </c>
      <c r="B854" s="4">
        <v>169.1</v>
      </c>
      <c r="C854">
        <v>750401</v>
      </c>
    </row>
    <row r="855" spans="1:3">
      <c r="A855" s="5">
        <v>44019</v>
      </c>
      <c r="B855" s="4">
        <v>168.7</v>
      </c>
      <c r="C855">
        <v>1332925</v>
      </c>
    </row>
    <row r="856" spans="1:3">
      <c r="A856" s="5">
        <v>44018</v>
      </c>
      <c r="B856" s="4">
        <v>171.55</v>
      </c>
      <c r="C856">
        <v>884359</v>
      </c>
    </row>
    <row r="857" spans="1:3">
      <c r="A857" s="5">
        <v>44014</v>
      </c>
      <c r="B857" s="4">
        <v>171.9</v>
      </c>
      <c r="C857">
        <v>689554</v>
      </c>
    </row>
    <row r="858" spans="1:3">
      <c r="A858" s="5">
        <v>44013</v>
      </c>
      <c r="B858" s="4">
        <v>173.57</v>
      </c>
      <c r="C858">
        <v>682997</v>
      </c>
    </row>
    <row r="859" spans="1:3">
      <c r="A859" s="5">
        <v>44012</v>
      </c>
      <c r="B859" s="4">
        <v>171.88</v>
      </c>
      <c r="C859">
        <v>823882</v>
      </c>
    </row>
    <row r="860" spans="1:3">
      <c r="A860" s="5">
        <v>44011</v>
      </c>
      <c r="B860" s="4">
        <v>167.72</v>
      </c>
      <c r="C860">
        <v>443148</v>
      </c>
    </row>
    <row r="861" spans="1:3">
      <c r="A861" s="5">
        <v>44008</v>
      </c>
      <c r="B861" s="4">
        <v>167.53</v>
      </c>
      <c r="C861">
        <v>1111627</v>
      </c>
    </row>
    <row r="862" spans="1:3">
      <c r="A862" s="5">
        <v>44007</v>
      </c>
      <c r="B862" s="4">
        <v>167.94</v>
      </c>
      <c r="C862">
        <v>465033</v>
      </c>
    </row>
    <row r="863" spans="1:3">
      <c r="A863" s="5">
        <v>44006</v>
      </c>
      <c r="B863" s="4">
        <v>166.17</v>
      </c>
      <c r="C863">
        <v>665450</v>
      </c>
    </row>
    <row r="864" spans="1:3">
      <c r="A864" s="5">
        <v>44005</v>
      </c>
      <c r="B864" s="4">
        <v>171.63</v>
      </c>
      <c r="C864">
        <v>513247</v>
      </c>
    </row>
    <row r="865" spans="1:3">
      <c r="A865" s="5">
        <v>44004</v>
      </c>
      <c r="B865" s="4">
        <v>171.37</v>
      </c>
      <c r="C865">
        <v>520125</v>
      </c>
    </row>
    <row r="866" spans="1:3">
      <c r="A866" s="5">
        <v>44001</v>
      </c>
      <c r="B866" s="4">
        <v>167.9</v>
      </c>
      <c r="C866">
        <v>934505</v>
      </c>
    </row>
    <row r="867" spans="1:3">
      <c r="A867" s="5">
        <v>44000</v>
      </c>
      <c r="B867" s="4">
        <v>170.84</v>
      </c>
      <c r="C867">
        <v>895712</v>
      </c>
    </row>
    <row r="868" spans="1:3">
      <c r="A868" s="5">
        <v>43999</v>
      </c>
      <c r="B868" s="4">
        <v>170.47</v>
      </c>
      <c r="C868">
        <v>626673</v>
      </c>
    </row>
    <row r="869" spans="1:3">
      <c r="A869" s="5">
        <v>43998</v>
      </c>
      <c r="B869" s="4">
        <v>169.74</v>
      </c>
      <c r="C869">
        <v>758200</v>
      </c>
    </row>
    <row r="870" spans="1:3">
      <c r="A870" s="5">
        <v>43997</v>
      </c>
      <c r="B870" s="4">
        <v>168.96</v>
      </c>
      <c r="C870">
        <v>841566</v>
      </c>
    </row>
    <row r="871" spans="1:3">
      <c r="A871" s="5">
        <v>43994</v>
      </c>
      <c r="B871" s="4">
        <v>167.98</v>
      </c>
      <c r="C871">
        <v>793192</v>
      </c>
    </row>
    <row r="872" spans="1:3">
      <c r="A872" s="5">
        <v>43993</v>
      </c>
      <c r="B872" s="4">
        <v>168.65</v>
      </c>
      <c r="C872">
        <v>1002855</v>
      </c>
    </row>
    <row r="873" spans="1:3">
      <c r="A873" s="5">
        <v>43992</v>
      </c>
      <c r="B873" s="4">
        <v>175.04</v>
      </c>
      <c r="C873">
        <v>833350</v>
      </c>
    </row>
    <row r="874" spans="1:3">
      <c r="A874" s="5">
        <v>43991</v>
      </c>
      <c r="B874" s="4">
        <v>175.03</v>
      </c>
      <c r="C874">
        <v>1078002</v>
      </c>
    </row>
    <row r="875" spans="1:3">
      <c r="A875" s="5">
        <v>43990</v>
      </c>
      <c r="B875" s="4">
        <v>179.45</v>
      </c>
      <c r="C875">
        <v>1074107</v>
      </c>
    </row>
    <row r="876" spans="1:3">
      <c r="A876" s="5">
        <v>43987</v>
      </c>
      <c r="B876" s="4">
        <v>177.01</v>
      </c>
      <c r="C876">
        <v>1095549</v>
      </c>
    </row>
    <row r="877" spans="1:3">
      <c r="A877" s="5">
        <v>43986</v>
      </c>
      <c r="B877" s="4">
        <v>176.57</v>
      </c>
      <c r="C877">
        <v>1224912</v>
      </c>
    </row>
    <row r="878" spans="1:3">
      <c r="A878" s="5">
        <v>43985</v>
      </c>
      <c r="B878" s="4">
        <v>174.01</v>
      </c>
      <c r="C878">
        <v>1415875</v>
      </c>
    </row>
    <row r="879" spans="1:3">
      <c r="A879" s="5">
        <v>43984</v>
      </c>
      <c r="B879" s="4">
        <v>167.12</v>
      </c>
      <c r="C879">
        <v>1638142</v>
      </c>
    </row>
    <row r="880" spans="1:3">
      <c r="A880" s="5">
        <v>43983</v>
      </c>
      <c r="B880" s="4">
        <v>155.05000000000001</v>
      </c>
      <c r="C880">
        <v>949778</v>
      </c>
    </row>
    <row r="881" spans="1:3">
      <c r="A881" s="5">
        <v>43980</v>
      </c>
      <c r="B881" s="4">
        <v>153.56</v>
      </c>
      <c r="C881">
        <v>1431792</v>
      </c>
    </row>
    <row r="882" spans="1:3">
      <c r="A882" s="5">
        <v>43979</v>
      </c>
      <c r="B882" s="4">
        <v>154</v>
      </c>
      <c r="C882">
        <v>1749756</v>
      </c>
    </row>
    <row r="883" spans="1:3">
      <c r="A883" s="5">
        <v>43978</v>
      </c>
      <c r="B883" s="4">
        <v>150.9</v>
      </c>
      <c r="C883">
        <v>1808766</v>
      </c>
    </row>
    <row r="884" spans="1:3">
      <c r="A884" s="5">
        <v>43977</v>
      </c>
      <c r="B884" s="4">
        <v>151.25</v>
      </c>
      <c r="C884">
        <v>1125308</v>
      </c>
    </row>
    <row r="885" spans="1:3">
      <c r="A885" s="5">
        <v>43973</v>
      </c>
      <c r="B885" s="4">
        <v>147.03</v>
      </c>
      <c r="C885">
        <v>734581</v>
      </c>
    </row>
    <row r="886" spans="1:3">
      <c r="A886" s="5">
        <v>43972</v>
      </c>
      <c r="B886" s="4">
        <v>146.69999999999999</v>
      </c>
      <c r="C886">
        <v>608362</v>
      </c>
    </row>
    <row r="887" spans="1:3">
      <c r="A887" s="5">
        <v>43971</v>
      </c>
      <c r="B887" s="4">
        <v>149.51</v>
      </c>
      <c r="C887">
        <v>871909</v>
      </c>
    </row>
    <row r="888" spans="1:3">
      <c r="A888" s="5">
        <v>43970</v>
      </c>
      <c r="B888" s="4">
        <v>146.21</v>
      </c>
      <c r="C888">
        <v>723809</v>
      </c>
    </row>
    <row r="889" spans="1:3">
      <c r="A889" s="5">
        <v>43969</v>
      </c>
      <c r="B889" s="4">
        <v>146.1</v>
      </c>
      <c r="C889">
        <v>1085577</v>
      </c>
    </row>
    <row r="890" spans="1:3">
      <c r="A890" s="5">
        <v>43966</v>
      </c>
      <c r="B890" s="4">
        <v>144.41999999999999</v>
      </c>
      <c r="C890">
        <v>1478557</v>
      </c>
    </row>
    <row r="891" spans="1:3">
      <c r="A891" s="5">
        <v>43965</v>
      </c>
      <c r="B891" s="4">
        <v>145.04</v>
      </c>
      <c r="C891">
        <v>879547</v>
      </c>
    </row>
    <row r="892" spans="1:3">
      <c r="A892" s="5">
        <v>43964</v>
      </c>
      <c r="B892" s="4">
        <v>142.9</v>
      </c>
      <c r="C892">
        <v>921680</v>
      </c>
    </row>
    <row r="893" spans="1:3">
      <c r="A893" s="5">
        <v>43963</v>
      </c>
      <c r="B893" s="4">
        <v>145.47</v>
      </c>
      <c r="C893">
        <v>996273</v>
      </c>
    </row>
    <row r="894" spans="1:3">
      <c r="A894" s="5">
        <v>43962</v>
      </c>
      <c r="B894" s="4">
        <v>147.54</v>
      </c>
      <c r="C894">
        <v>1118803</v>
      </c>
    </row>
    <row r="895" spans="1:3">
      <c r="A895" s="5">
        <v>43959</v>
      </c>
      <c r="B895" s="4">
        <v>149.38</v>
      </c>
      <c r="C895">
        <v>506270</v>
      </c>
    </row>
    <row r="896" spans="1:3">
      <c r="A896" s="5">
        <v>43958</v>
      </c>
      <c r="B896" s="4">
        <v>148.31</v>
      </c>
      <c r="C896">
        <v>661206</v>
      </c>
    </row>
    <row r="897" spans="1:3">
      <c r="A897" s="5">
        <v>43957</v>
      </c>
      <c r="B897" s="4">
        <v>146.26</v>
      </c>
      <c r="C897">
        <v>703249</v>
      </c>
    </row>
    <row r="898" spans="1:3">
      <c r="A898" s="5">
        <v>43956</v>
      </c>
      <c r="B898" s="4">
        <v>146.62</v>
      </c>
      <c r="C898">
        <v>980216</v>
      </c>
    </row>
    <row r="899" spans="1:3">
      <c r="A899" s="5">
        <v>43955</v>
      </c>
      <c r="B899" s="4">
        <v>141.71</v>
      </c>
      <c r="C899">
        <v>874200</v>
      </c>
    </row>
    <row r="900" spans="1:3">
      <c r="A900" s="5">
        <v>43952</v>
      </c>
      <c r="B900" s="4">
        <v>137.88999999999999</v>
      </c>
      <c r="C900">
        <v>702516</v>
      </c>
    </row>
    <row r="901" spans="1:3">
      <c r="A901" s="5">
        <v>43951</v>
      </c>
      <c r="B901" s="4">
        <v>138.9</v>
      </c>
      <c r="C901">
        <v>1043172</v>
      </c>
    </row>
    <row r="902" spans="1:3">
      <c r="A902" s="5">
        <v>43950</v>
      </c>
      <c r="B902" s="4">
        <v>143.5</v>
      </c>
      <c r="C902">
        <v>783732</v>
      </c>
    </row>
    <row r="903" spans="1:3">
      <c r="A903" s="5">
        <v>43949</v>
      </c>
      <c r="B903" s="4">
        <v>140.68</v>
      </c>
      <c r="C903">
        <v>795035</v>
      </c>
    </row>
    <row r="904" spans="1:3">
      <c r="A904" s="5">
        <v>43948</v>
      </c>
      <c r="B904" s="4">
        <v>138.09</v>
      </c>
      <c r="C904">
        <v>884446</v>
      </c>
    </row>
    <row r="905" spans="1:3">
      <c r="A905" s="5">
        <v>43945</v>
      </c>
      <c r="B905" s="4">
        <v>131.41999999999999</v>
      </c>
      <c r="C905">
        <v>615126</v>
      </c>
    </row>
    <row r="906" spans="1:3">
      <c r="A906" s="5">
        <v>43944</v>
      </c>
      <c r="B906" s="4">
        <v>131.32</v>
      </c>
      <c r="C906">
        <v>785530</v>
      </c>
    </row>
    <row r="907" spans="1:3">
      <c r="A907" s="5">
        <v>43943</v>
      </c>
      <c r="B907" s="4">
        <v>132.49</v>
      </c>
      <c r="C907">
        <v>1136183</v>
      </c>
    </row>
    <row r="908" spans="1:3">
      <c r="A908" s="5">
        <v>43942</v>
      </c>
      <c r="B908" s="4">
        <v>130.04</v>
      </c>
      <c r="C908">
        <v>2590701</v>
      </c>
    </row>
    <row r="909" spans="1:3">
      <c r="A909" s="5">
        <v>43941</v>
      </c>
      <c r="B909" s="4">
        <v>125.81</v>
      </c>
      <c r="C909">
        <v>1469283</v>
      </c>
    </row>
    <row r="910" spans="1:3">
      <c r="A910" s="5">
        <v>43938</v>
      </c>
      <c r="B910" s="4">
        <v>127.97</v>
      </c>
      <c r="C910">
        <v>1046146</v>
      </c>
    </row>
    <row r="911" spans="1:3">
      <c r="A911" s="5">
        <v>43937</v>
      </c>
      <c r="B911" s="4">
        <v>122</v>
      </c>
      <c r="C911">
        <v>950334</v>
      </c>
    </row>
    <row r="912" spans="1:3">
      <c r="A912" s="5">
        <v>43936</v>
      </c>
      <c r="B912" s="4">
        <v>124.26</v>
      </c>
      <c r="C912">
        <v>849620</v>
      </c>
    </row>
    <row r="913" spans="1:3">
      <c r="A913" s="5">
        <v>43935</v>
      </c>
      <c r="B913" s="4">
        <v>129.79</v>
      </c>
      <c r="C913">
        <v>1210259</v>
      </c>
    </row>
    <row r="914" spans="1:3">
      <c r="A914" s="5">
        <v>43934</v>
      </c>
      <c r="B914" s="4">
        <v>121.42</v>
      </c>
      <c r="C914">
        <v>1160058</v>
      </c>
    </row>
    <row r="915" spans="1:3">
      <c r="A915" s="5">
        <v>43930</v>
      </c>
      <c r="B915" s="4">
        <v>124.22</v>
      </c>
      <c r="C915">
        <v>873421</v>
      </c>
    </row>
    <row r="916" spans="1:3">
      <c r="A916" s="5">
        <v>43929</v>
      </c>
      <c r="B916" s="4">
        <v>122.68</v>
      </c>
      <c r="C916">
        <v>747934</v>
      </c>
    </row>
    <row r="917" spans="1:3">
      <c r="A917" s="5">
        <v>43928</v>
      </c>
      <c r="B917" s="4">
        <v>116.24</v>
      </c>
      <c r="C917">
        <v>1279400</v>
      </c>
    </row>
    <row r="918" spans="1:3">
      <c r="A918" s="5">
        <v>43927</v>
      </c>
      <c r="B918" s="4">
        <v>113.85</v>
      </c>
      <c r="C918">
        <v>1030417</v>
      </c>
    </row>
    <row r="919" spans="1:3">
      <c r="A919" s="5">
        <v>43924</v>
      </c>
      <c r="B919" s="4">
        <v>106.62</v>
      </c>
      <c r="C919">
        <v>792444</v>
      </c>
    </row>
    <row r="920" spans="1:3">
      <c r="A920" s="5">
        <v>43923</v>
      </c>
      <c r="B920" s="4">
        <v>109.31</v>
      </c>
      <c r="C920">
        <v>1164768</v>
      </c>
    </row>
    <row r="921" spans="1:3">
      <c r="A921" s="5">
        <v>43922</v>
      </c>
      <c r="B921" s="4">
        <v>113.47</v>
      </c>
      <c r="C921">
        <v>1087589</v>
      </c>
    </row>
    <row r="922" spans="1:3">
      <c r="A922" s="5">
        <v>43921</v>
      </c>
      <c r="B922" s="4">
        <v>119.45</v>
      </c>
      <c r="C922">
        <v>1161842</v>
      </c>
    </row>
    <row r="923" spans="1:3">
      <c r="A923" s="5">
        <v>43920</v>
      </c>
      <c r="B923" s="4">
        <v>122.1</v>
      </c>
      <c r="C923">
        <v>940930</v>
      </c>
    </row>
    <row r="924" spans="1:3">
      <c r="A924" s="5">
        <v>43917</v>
      </c>
      <c r="B924" s="4">
        <v>119.55</v>
      </c>
      <c r="C924">
        <v>749917</v>
      </c>
    </row>
    <row r="925" spans="1:3">
      <c r="A925" s="5">
        <v>43916</v>
      </c>
      <c r="B925" s="4">
        <v>121.65</v>
      </c>
      <c r="C925">
        <v>902569</v>
      </c>
    </row>
    <row r="926" spans="1:3">
      <c r="A926" s="5">
        <v>43915</v>
      </c>
      <c r="B926" s="4">
        <v>115.72</v>
      </c>
      <c r="C926">
        <v>1392280</v>
      </c>
    </row>
    <row r="927" spans="1:3">
      <c r="A927" s="5">
        <v>43914</v>
      </c>
      <c r="B927" s="4">
        <v>113.66</v>
      </c>
      <c r="C927">
        <v>1390933</v>
      </c>
    </row>
    <row r="928" spans="1:3">
      <c r="A928" s="5">
        <v>43913</v>
      </c>
      <c r="B928" s="4">
        <v>104.62</v>
      </c>
      <c r="C928">
        <v>1525652</v>
      </c>
    </row>
    <row r="929" spans="1:3">
      <c r="A929" s="5">
        <v>43910</v>
      </c>
      <c r="B929" s="4">
        <v>105.65</v>
      </c>
      <c r="C929">
        <v>1240361</v>
      </c>
    </row>
    <row r="930" spans="1:3">
      <c r="A930" s="5">
        <v>43909</v>
      </c>
      <c r="B930" s="4">
        <v>115.41</v>
      </c>
      <c r="C930">
        <v>1724655</v>
      </c>
    </row>
    <row r="931" spans="1:3">
      <c r="A931" s="5">
        <v>43908</v>
      </c>
      <c r="B931" s="4">
        <v>124.11</v>
      </c>
      <c r="C931">
        <v>1862176</v>
      </c>
    </row>
    <row r="932" spans="1:3">
      <c r="A932" s="5">
        <v>43907</v>
      </c>
      <c r="B932" s="4">
        <v>134</v>
      </c>
      <c r="C932">
        <v>1668984</v>
      </c>
    </row>
    <row r="933" spans="1:3">
      <c r="A933" s="5">
        <v>43906</v>
      </c>
      <c r="B933" s="4">
        <v>128.93</v>
      </c>
      <c r="C933">
        <v>1559285</v>
      </c>
    </row>
    <row r="934" spans="1:3">
      <c r="A934" s="5">
        <v>43903</v>
      </c>
      <c r="B934" s="4">
        <v>140.71</v>
      </c>
      <c r="C934">
        <v>1713366</v>
      </c>
    </row>
    <row r="935" spans="1:3">
      <c r="A935" s="5">
        <v>43902</v>
      </c>
      <c r="B935" s="4">
        <v>135.47</v>
      </c>
      <c r="C935">
        <v>2160057</v>
      </c>
    </row>
    <row r="936" spans="1:3">
      <c r="A936" s="5">
        <v>43901</v>
      </c>
      <c r="B936" s="4">
        <v>145.47999999999999</v>
      </c>
      <c r="C936">
        <v>1627192</v>
      </c>
    </row>
    <row r="937" spans="1:3">
      <c r="A937" s="5">
        <v>43900</v>
      </c>
      <c r="B937" s="4">
        <v>152.86000000000001</v>
      </c>
      <c r="C937">
        <v>1249722</v>
      </c>
    </row>
    <row r="938" spans="1:3">
      <c r="A938" s="5">
        <v>43899</v>
      </c>
      <c r="B938" s="4">
        <v>141.69</v>
      </c>
      <c r="C938">
        <v>1331818</v>
      </c>
    </row>
    <row r="939" spans="1:3">
      <c r="A939" s="5">
        <v>43896</v>
      </c>
      <c r="B939" s="4">
        <v>154.18</v>
      </c>
      <c r="C939">
        <v>1496701</v>
      </c>
    </row>
    <row r="940" spans="1:3">
      <c r="A940" s="5">
        <v>43895</v>
      </c>
      <c r="B940" s="4">
        <v>158.25</v>
      </c>
      <c r="C940">
        <v>1703331</v>
      </c>
    </row>
    <row r="941" spans="1:3">
      <c r="A941" s="5">
        <v>43894</v>
      </c>
      <c r="B941" s="4">
        <v>162.87</v>
      </c>
      <c r="C941">
        <v>1500742</v>
      </c>
    </row>
    <row r="942" spans="1:3">
      <c r="A942" s="5">
        <v>43893</v>
      </c>
      <c r="B942" s="4">
        <v>151.27000000000001</v>
      </c>
      <c r="C942">
        <v>1529149</v>
      </c>
    </row>
    <row r="943" spans="1:3">
      <c r="A943" s="5">
        <v>43892</v>
      </c>
      <c r="B943" s="4">
        <v>150.87</v>
      </c>
      <c r="C943">
        <v>1219985</v>
      </c>
    </row>
    <row r="944" spans="1:3">
      <c r="A944" s="5">
        <v>43889</v>
      </c>
      <c r="B944" s="4">
        <v>142.04</v>
      </c>
      <c r="C944">
        <v>1611480</v>
      </c>
    </row>
    <row r="945" spans="1:3">
      <c r="A945" s="5">
        <v>43888</v>
      </c>
      <c r="B945" s="4">
        <v>145.09</v>
      </c>
      <c r="C945">
        <v>1002959</v>
      </c>
    </row>
    <row r="946" spans="1:3">
      <c r="A946" s="5">
        <v>43887</v>
      </c>
      <c r="B946" s="4">
        <v>153.38999999999999</v>
      </c>
      <c r="C946">
        <v>873187</v>
      </c>
    </row>
    <row r="947" spans="1:3">
      <c r="A947" s="5">
        <v>43886</v>
      </c>
      <c r="B947" s="4">
        <v>152.19</v>
      </c>
      <c r="C947">
        <v>951297</v>
      </c>
    </row>
    <row r="948" spans="1:3">
      <c r="A948" s="5">
        <v>43885</v>
      </c>
      <c r="B948" s="4">
        <v>155.69999999999999</v>
      </c>
      <c r="C948">
        <v>988488</v>
      </c>
    </row>
    <row r="949" spans="1:3">
      <c r="A949" s="5">
        <v>43882</v>
      </c>
      <c r="B949" s="4">
        <v>159.53</v>
      </c>
      <c r="C949">
        <v>786579</v>
      </c>
    </row>
    <row r="950" spans="1:3">
      <c r="A950" s="5">
        <v>43881</v>
      </c>
      <c r="B950" s="4">
        <v>161.43</v>
      </c>
      <c r="C950">
        <v>565613</v>
      </c>
    </row>
    <row r="951" spans="1:3">
      <c r="A951" s="5">
        <v>43880</v>
      </c>
      <c r="B951" s="4">
        <v>161.88</v>
      </c>
      <c r="C951">
        <v>789804</v>
      </c>
    </row>
    <row r="952" spans="1:3">
      <c r="A952" s="5">
        <v>43879</v>
      </c>
      <c r="B952" s="4">
        <v>159.63</v>
      </c>
      <c r="C952">
        <v>923145</v>
      </c>
    </row>
    <row r="953" spans="1:3">
      <c r="A953" s="5">
        <v>43875</v>
      </c>
      <c r="B953" s="4">
        <v>162.96</v>
      </c>
      <c r="C953">
        <v>900208</v>
      </c>
    </row>
    <row r="954" spans="1:3">
      <c r="A954" s="5">
        <v>43874</v>
      </c>
      <c r="B954" s="4">
        <v>162.26</v>
      </c>
      <c r="C954">
        <v>1751954</v>
      </c>
    </row>
    <row r="955" spans="1:3">
      <c r="A955" s="5">
        <v>43873</v>
      </c>
      <c r="B955" s="4">
        <v>154.52000000000001</v>
      </c>
      <c r="C955">
        <v>1285626</v>
      </c>
    </row>
    <row r="956" spans="1:3">
      <c r="A956" s="5">
        <v>43872</v>
      </c>
      <c r="B956" s="4">
        <v>153.31</v>
      </c>
      <c r="C956">
        <v>571010</v>
      </c>
    </row>
    <row r="957" spans="1:3">
      <c r="A957" s="5">
        <v>43871</v>
      </c>
      <c r="B957" s="4">
        <v>154.72</v>
      </c>
      <c r="C957">
        <v>606928</v>
      </c>
    </row>
    <row r="958" spans="1:3">
      <c r="A958" s="5">
        <v>43868</v>
      </c>
      <c r="B958" s="4">
        <v>155.61000000000001</v>
      </c>
      <c r="C958">
        <v>479893</v>
      </c>
    </row>
    <row r="959" spans="1:3">
      <c r="A959" s="5">
        <v>43867</v>
      </c>
      <c r="B959" s="4">
        <v>155.97</v>
      </c>
      <c r="C959">
        <v>472866</v>
      </c>
    </row>
    <row r="960" spans="1:3">
      <c r="A960" s="5">
        <v>43866</v>
      </c>
      <c r="B960" s="4">
        <v>155.88999999999999</v>
      </c>
      <c r="C960">
        <v>493016</v>
      </c>
    </row>
    <row r="961" spans="1:3">
      <c r="A961" s="5">
        <v>43865</v>
      </c>
      <c r="B961" s="4">
        <v>155.34</v>
      </c>
      <c r="C961">
        <v>579640</v>
      </c>
    </row>
    <row r="962" spans="1:3">
      <c r="A962" s="5">
        <v>43864</v>
      </c>
      <c r="B962" s="4">
        <v>152.27000000000001</v>
      </c>
      <c r="C962">
        <v>527391</v>
      </c>
    </row>
    <row r="963" spans="1:3">
      <c r="A963" s="5">
        <v>43861</v>
      </c>
      <c r="B963" s="4">
        <v>149.9</v>
      </c>
      <c r="C963">
        <v>751423</v>
      </c>
    </row>
    <row r="964" spans="1:3">
      <c r="A964" s="5">
        <v>43860</v>
      </c>
      <c r="B964" s="4">
        <v>152.72999999999999</v>
      </c>
      <c r="C964">
        <v>760028</v>
      </c>
    </row>
    <row r="965" spans="1:3">
      <c r="A965" s="5">
        <v>43859</v>
      </c>
      <c r="B965" s="4">
        <v>154.41999999999999</v>
      </c>
      <c r="C965">
        <v>487849</v>
      </c>
    </row>
    <row r="966" spans="1:3">
      <c r="A966" s="5">
        <v>43858</v>
      </c>
      <c r="B966" s="4">
        <v>154.65</v>
      </c>
      <c r="C966">
        <v>1033424</v>
      </c>
    </row>
    <row r="967" spans="1:3">
      <c r="A967" s="5">
        <v>43857</v>
      </c>
      <c r="B967" s="4">
        <v>153.03</v>
      </c>
      <c r="C967">
        <v>476919</v>
      </c>
    </row>
    <row r="968" spans="1:3">
      <c r="A968" s="5">
        <v>43854</v>
      </c>
      <c r="B968" s="4">
        <v>154.01</v>
      </c>
      <c r="C968">
        <v>589022</v>
      </c>
    </row>
    <row r="969" spans="1:3">
      <c r="A969" s="5">
        <v>43853</v>
      </c>
      <c r="B969" s="4">
        <v>154.94999999999999</v>
      </c>
      <c r="C969">
        <v>473983</v>
      </c>
    </row>
    <row r="970" spans="1:3">
      <c r="A970" s="5">
        <v>43852</v>
      </c>
      <c r="B970" s="4">
        <v>154.75</v>
      </c>
      <c r="C970">
        <v>678100</v>
      </c>
    </row>
    <row r="971" spans="1:3">
      <c r="A971" s="5">
        <v>43851</v>
      </c>
      <c r="B971" s="4">
        <v>154.34</v>
      </c>
      <c r="C971">
        <v>910009</v>
      </c>
    </row>
    <row r="972" spans="1:3">
      <c r="A972" s="5">
        <v>43847</v>
      </c>
      <c r="B972" s="4">
        <v>153.03</v>
      </c>
      <c r="C972">
        <v>836683</v>
      </c>
    </row>
    <row r="973" spans="1:3">
      <c r="A973" s="5">
        <v>43846</v>
      </c>
      <c r="B973" s="4">
        <v>151.02000000000001</v>
      </c>
      <c r="C973">
        <v>560931</v>
      </c>
    </row>
    <row r="974" spans="1:3">
      <c r="A974" s="5">
        <v>43845</v>
      </c>
      <c r="B974" s="4">
        <v>149.77000000000001</v>
      </c>
      <c r="C974">
        <v>681059</v>
      </c>
    </row>
    <row r="975" spans="1:3">
      <c r="A975" s="5">
        <v>43844</v>
      </c>
      <c r="B975" s="4">
        <v>147.18</v>
      </c>
      <c r="C975">
        <v>662865</v>
      </c>
    </row>
    <row r="976" spans="1:3">
      <c r="A976" s="5">
        <v>43843</v>
      </c>
      <c r="B976" s="4">
        <v>148.59</v>
      </c>
      <c r="C976">
        <v>571345</v>
      </c>
    </row>
    <row r="977" spans="1:3">
      <c r="A977" s="5">
        <v>43840</v>
      </c>
      <c r="B977" s="4">
        <v>146.72</v>
      </c>
      <c r="C977">
        <v>591164</v>
      </c>
    </row>
    <row r="978" spans="1:3">
      <c r="A978" s="5">
        <v>43839</v>
      </c>
      <c r="B978" s="4">
        <v>147.97999999999999</v>
      </c>
      <c r="C978">
        <v>703112</v>
      </c>
    </row>
    <row r="979" spans="1:3">
      <c r="A979" s="5">
        <v>43838</v>
      </c>
      <c r="B979" s="4">
        <v>146.28</v>
      </c>
      <c r="C979">
        <v>1165609</v>
      </c>
    </row>
    <row r="980" spans="1:3">
      <c r="A980" s="5">
        <v>43837</v>
      </c>
      <c r="B980" s="4">
        <v>143.21</v>
      </c>
      <c r="C980">
        <v>578110</v>
      </c>
    </row>
    <row r="981" spans="1:3">
      <c r="A981" s="5">
        <v>43836</v>
      </c>
      <c r="B981" s="4">
        <v>143.47999999999999</v>
      </c>
      <c r="C981">
        <v>729424</v>
      </c>
    </row>
    <row r="982" spans="1:3">
      <c r="A982" s="5">
        <v>43833</v>
      </c>
      <c r="B982" s="4">
        <v>142.87</v>
      </c>
      <c r="C982">
        <v>710600</v>
      </c>
    </row>
    <row r="983" spans="1:3">
      <c r="A983" s="5">
        <v>43832</v>
      </c>
      <c r="B983" s="4">
        <v>142.38999999999999</v>
      </c>
      <c r="C983">
        <v>786984</v>
      </c>
    </row>
    <row r="984" spans="1:3">
      <c r="A984" s="5">
        <v>43830</v>
      </c>
      <c r="B984" s="4">
        <v>140.12</v>
      </c>
      <c r="C984">
        <v>613516</v>
      </c>
    </row>
    <row r="985" spans="1:3">
      <c r="A985" s="5">
        <v>43829</v>
      </c>
      <c r="B985" s="4">
        <v>138.91999999999999</v>
      </c>
      <c r="C985">
        <v>389213</v>
      </c>
    </row>
    <row r="986" spans="1:3">
      <c r="A986" s="5">
        <v>43826</v>
      </c>
      <c r="B986" s="4">
        <v>140.21</v>
      </c>
      <c r="C986">
        <v>378340</v>
      </c>
    </row>
    <row r="987" spans="1:3">
      <c r="A987" s="5">
        <v>43825</v>
      </c>
      <c r="B987" s="4">
        <v>140.21</v>
      </c>
      <c r="C987">
        <v>373403</v>
      </c>
    </row>
    <row r="988" spans="1:3">
      <c r="A988" s="5">
        <v>43823</v>
      </c>
      <c r="B988" s="4">
        <v>139.5</v>
      </c>
      <c r="C988">
        <v>236863</v>
      </c>
    </row>
    <row r="989" spans="1:3">
      <c r="A989" s="5">
        <v>43822</v>
      </c>
      <c r="B989" s="4">
        <v>139.44</v>
      </c>
      <c r="C989">
        <v>617293</v>
      </c>
    </row>
    <row r="990" spans="1:3">
      <c r="A990" s="5">
        <v>43819</v>
      </c>
      <c r="B990" s="4">
        <v>138.61000000000001</v>
      </c>
      <c r="C990">
        <v>911349</v>
      </c>
    </row>
    <row r="991" spans="1:3">
      <c r="A991" s="5">
        <v>43818</v>
      </c>
      <c r="B991" s="4">
        <v>137.78</v>
      </c>
      <c r="C991">
        <v>551057</v>
      </c>
    </row>
    <row r="992" spans="1:3">
      <c r="A992" s="5">
        <v>43817</v>
      </c>
      <c r="B992" s="4">
        <v>137.65</v>
      </c>
      <c r="C992">
        <v>1042092</v>
      </c>
    </row>
    <row r="993" spans="1:3">
      <c r="A993" s="5">
        <v>43816</v>
      </c>
      <c r="B993" s="4">
        <v>136.16</v>
      </c>
      <c r="C993">
        <v>758314</v>
      </c>
    </row>
    <row r="994" spans="1:3">
      <c r="A994" s="5">
        <v>43815</v>
      </c>
      <c r="B994" s="4">
        <v>138.25</v>
      </c>
      <c r="C994">
        <v>735439</v>
      </c>
    </row>
    <row r="995" spans="1:3">
      <c r="A995" s="5">
        <v>43812</v>
      </c>
      <c r="B995" s="4">
        <v>138.69999999999999</v>
      </c>
      <c r="C995">
        <v>815608</v>
      </c>
    </row>
    <row r="996" spans="1:3">
      <c r="A996" s="5">
        <v>43811</v>
      </c>
      <c r="B996" s="4">
        <v>138.53</v>
      </c>
      <c r="C996">
        <v>789636</v>
      </c>
    </row>
    <row r="997" spans="1:3">
      <c r="A997" s="5">
        <v>43810</v>
      </c>
      <c r="B997" s="4">
        <v>135.94999999999999</v>
      </c>
      <c r="C997">
        <v>504115</v>
      </c>
    </row>
    <row r="998" spans="1:3">
      <c r="A998" s="5">
        <v>43809</v>
      </c>
      <c r="B998" s="4">
        <v>136.52000000000001</v>
      </c>
      <c r="C998">
        <v>524602</v>
      </c>
    </row>
    <row r="999" spans="1:3">
      <c r="A999" s="5">
        <v>43808</v>
      </c>
      <c r="B999" s="4">
        <v>137.66</v>
      </c>
      <c r="C999">
        <v>357669</v>
      </c>
    </row>
    <row r="1000" spans="1:3">
      <c r="A1000" s="5">
        <v>43805</v>
      </c>
      <c r="B1000" s="4">
        <v>138.5</v>
      </c>
      <c r="C1000">
        <v>319903</v>
      </c>
    </row>
    <row r="1001" spans="1:3">
      <c r="A1001" s="5">
        <v>43804</v>
      </c>
      <c r="B1001" s="4">
        <v>137.94</v>
      </c>
      <c r="C1001">
        <v>540265</v>
      </c>
    </row>
    <row r="1002" spans="1:3">
      <c r="A1002" s="5">
        <v>43803</v>
      </c>
      <c r="B1002" s="4">
        <v>136.41999999999999</v>
      </c>
      <c r="C1002">
        <v>512760</v>
      </c>
    </row>
    <row r="1003" spans="1:3">
      <c r="A1003" s="5">
        <v>43802</v>
      </c>
      <c r="B1003" s="4">
        <v>136.16</v>
      </c>
      <c r="C1003">
        <v>462018</v>
      </c>
    </row>
    <row r="1004" spans="1:3">
      <c r="A1004" s="5">
        <v>43801</v>
      </c>
      <c r="B1004" s="4">
        <v>138.22999999999999</v>
      </c>
      <c r="C1004">
        <v>480788</v>
      </c>
    </row>
    <row r="1005" spans="1:3">
      <c r="A1005" s="5">
        <v>43798</v>
      </c>
      <c r="B1005" s="4">
        <v>139.63999999999999</v>
      </c>
      <c r="C1005">
        <v>282585</v>
      </c>
    </row>
    <row r="1006" spans="1:3">
      <c r="A1006" s="5">
        <v>43796</v>
      </c>
      <c r="B1006" s="4">
        <v>141.33000000000001</v>
      </c>
      <c r="C1006">
        <v>488576</v>
      </c>
    </row>
    <row r="1007" spans="1:3">
      <c r="A1007" s="5">
        <v>43795</v>
      </c>
      <c r="B1007" s="4">
        <v>141.30000000000001</v>
      </c>
      <c r="C1007">
        <v>1164277</v>
      </c>
    </row>
    <row r="1008" spans="1:3">
      <c r="A1008" s="5">
        <v>43794</v>
      </c>
      <c r="B1008" s="4">
        <v>138.84</v>
      </c>
      <c r="C1008">
        <v>563711</v>
      </c>
    </row>
    <row r="1009" spans="1:3">
      <c r="A1009" s="5">
        <v>43791</v>
      </c>
      <c r="B1009" s="4">
        <v>138.12</v>
      </c>
      <c r="C1009">
        <v>404076</v>
      </c>
    </row>
    <row r="1010" spans="1:3">
      <c r="A1010" s="5">
        <v>43790</v>
      </c>
      <c r="B1010" s="4">
        <v>137.99</v>
      </c>
      <c r="C1010">
        <v>528474</v>
      </c>
    </row>
    <row r="1011" spans="1:3">
      <c r="A1011" s="5">
        <v>43789</v>
      </c>
      <c r="B1011" s="4">
        <v>139.9</v>
      </c>
      <c r="C1011">
        <v>467291</v>
      </c>
    </row>
    <row r="1012" spans="1:3">
      <c r="A1012" s="5">
        <v>43788</v>
      </c>
      <c r="B1012" s="4">
        <v>141.34</v>
      </c>
      <c r="C1012">
        <v>741159</v>
      </c>
    </row>
    <row r="1013" spans="1:3">
      <c r="A1013" s="5">
        <v>43787</v>
      </c>
      <c r="B1013" s="4">
        <v>139.49</v>
      </c>
      <c r="C1013">
        <v>998784</v>
      </c>
    </row>
    <row r="1014" spans="1:3">
      <c r="A1014" s="5">
        <v>43784</v>
      </c>
      <c r="B1014" s="4">
        <v>138.4</v>
      </c>
      <c r="C1014">
        <v>977539</v>
      </c>
    </row>
    <row r="1015" spans="1:3">
      <c r="A1015" s="5">
        <v>43783</v>
      </c>
      <c r="B1015" s="4">
        <v>137.66</v>
      </c>
      <c r="C1015">
        <v>962399</v>
      </c>
    </row>
    <row r="1016" spans="1:3">
      <c r="A1016" s="5">
        <v>43782</v>
      </c>
      <c r="B1016" s="4">
        <v>135.96</v>
      </c>
      <c r="C1016">
        <v>895947</v>
      </c>
    </row>
    <row r="1017" spans="1:3">
      <c r="A1017" s="5">
        <v>43781</v>
      </c>
      <c r="B1017" s="4">
        <v>135.11000000000001</v>
      </c>
      <c r="C1017">
        <v>675470</v>
      </c>
    </row>
    <row r="1018" spans="1:3">
      <c r="A1018" s="5">
        <v>43780</v>
      </c>
      <c r="B1018" s="4">
        <v>134.94</v>
      </c>
      <c r="C1018">
        <v>670447</v>
      </c>
    </row>
    <row r="1019" spans="1:3">
      <c r="A1019" s="5">
        <v>43777</v>
      </c>
      <c r="B1019" s="4">
        <v>133.96</v>
      </c>
      <c r="C1019">
        <v>491607</v>
      </c>
    </row>
    <row r="1020" spans="1:3">
      <c r="A1020" s="5">
        <v>43776</v>
      </c>
      <c r="B1020" s="4">
        <v>133.88999999999999</v>
      </c>
      <c r="C1020">
        <v>626590</v>
      </c>
    </row>
    <row r="1021" spans="1:3">
      <c r="A1021" s="5">
        <v>43775</v>
      </c>
      <c r="B1021" s="4">
        <v>135.18</v>
      </c>
      <c r="C1021">
        <v>730632</v>
      </c>
    </row>
    <row r="1022" spans="1:3">
      <c r="A1022" s="5">
        <v>43774</v>
      </c>
      <c r="B1022" s="4">
        <v>133.25</v>
      </c>
      <c r="C1022">
        <v>1448141</v>
      </c>
    </row>
    <row r="1023" spans="1:3">
      <c r="A1023" s="5">
        <v>43773</v>
      </c>
      <c r="B1023" s="4">
        <v>134.80000000000001</v>
      </c>
      <c r="C1023">
        <v>951945</v>
      </c>
    </row>
    <row r="1024" spans="1:3">
      <c r="A1024" s="5">
        <v>43770</v>
      </c>
      <c r="B1024" s="4">
        <v>138.69999999999999</v>
      </c>
      <c r="C1024">
        <v>770593</v>
      </c>
    </row>
    <row r="1025" spans="1:3">
      <c r="A1025" s="5">
        <v>43769</v>
      </c>
      <c r="B1025" s="4">
        <v>136.71</v>
      </c>
      <c r="C1025">
        <v>837017</v>
      </c>
    </row>
    <row r="1026" spans="1:3">
      <c r="A1026" s="5">
        <v>43768</v>
      </c>
      <c r="B1026" s="4">
        <v>135.01</v>
      </c>
      <c r="C1026">
        <v>1199837</v>
      </c>
    </row>
    <row r="1027" spans="1:3">
      <c r="A1027" s="5">
        <v>43767</v>
      </c>
      <c r="B1027" s="4">
        <v>135.84</v>
      </c>
      <c r="C1027">
        <v>1300126</v>
      </c>
    </row>
    <row r="1028" spans="1:3">
      <c r="A1028" s="5">
        <v>43766</v>
      </c>
      <c r="B1028" s="4">
        <v>136.69</v>
      </c>
      <c r="C1028">
        <v>1137702</v>
      </c>
    </row>
    <row r="1029" spans="1:3">
      <c r="A1029" s="5">
        <v>43763</v>
      </c>
      <c r="B1029" s="4">
        <v>137.9</v>
      </c>
      <c r="C1029">
        <v>881018</v>
      </c>
    </row>
    <row r="1030" spans="1:3">
      <c r="A1030" s="5">
        <v>43762</v>
      </c>
      <c r="B1030" s="4">
        <v>137.69</v>
      </c>
      <c r="C1030">
        <v>3020814</v>
      </c>
    </row>
    <row r="1031" spans="1:3">
      <c r="A1031" s="5">
        <v>43761</v>
      </c>
      <c r="B1031" s="4">
        <v>139.37</v>
      </c>
      <c r="C1031">
        <v>1852347</v>
      </c>
    </row>
    <row r="1032" spans="1:3">
      <c r="A1032" s="5">
        <v>43760</v>
      </c>
      <c r="B1032" s="4">
        <v>139.33000000000001</v>
      </c>
      <c r="C1032">
        <v>1125340</v>
      </c>
    </row>
    <row r="1033" spans="1:3">
      <c r="A1033" s="5">
        <v>43759</v>
      </c>
      <c r="B1033" s="4">
        <v>145.51</v>
      </c>
      <c r="C1033">
        <v>952605</v>
      </c>
    </row>
    <row r="1034" spans="1:3">
      <c r="A1034" s="5">
        <v>43756</v>
      </c>
      <c r="B1034" s="4">
        <v>144.68</v>
      </c>
      <c r="C1034">
        <v>1069898</v>
      </c>
    </row>
    <row r="1035" spans="1:3">
      <c r="A1035" s="5">
        <v>43755</v>
      </c>
      <c r="B1035" s="4">
        <v>146.69999999999999</v>
      </c>
      <c r="C1035">
        <v>481307</v>
      </c>
    </row>
    <row r="1036" spans="1:3">
      <c r="A1036" s="5">
        <v>43754</v>
      </c>
      <c r="B1036" s="4">
        <v>145.18</v>
      </c>
      <c r="C1036">
        <v>376699</v>
      </c>
    </row>
    <row r="1037" spans="1:3">
      <c r="A1037" s="5">
        <v>43753</v>
      </c>
      <c r="B1037" s="4">
        <v>144.96</v>
      </c>
      <c r="C1037">
        <v>426489</v>
      </c>
    </row>
    <row r="1038" spans="1:3">
      <c r="A1038" s="5">
        <v>43752</v>
      </c>
      <c r="B1038" s="4">
        <v>143.33000000000001</v>
      </c>
      <c r="C1038">
        <v>383204</v>
      </c>
    </row>
    <row r="1039" spans="1:3">
      <c r="A1039" s="5">
        <v>43749</v>
      </c>
      <c r="B1039" s="4">
        <v>143.93</v>
      </c>
      <c r="C1039">
        <v>697592</v>
      </c>
    </row>
    <row r="1040" spans="1:3">
      <c r="A1040" s="5">
        <v>43748</v>
      </c>
      <c r="B1040" s="4">
        <v>141.51</v>
      </c>
      <c r="C1040">
        <v>640105</v>
      </c>
    </row>
    <row r="1041" spans="1:3">
      <c r="A1041" s="5">
        <v>43747</v>
      </c>
      <c r="B1041" s="4">
        <v>139.52000000000001</v>
      </c>
      <c r="C1041">
        <v>975044</v>
      </c>
    </row>
    <row r="1042" spans="1:3">
      <c r="A1042" s="5">
        <v>43746</v>
      </c>
      <c r="B1042" s="4">
        <v>136.07</v>
      </c>
      <c r="C1042">
        <v>1020466</v>
      </c>
    </row>
    <row r="1043" spans="1:3">
      <c r="A1043" s="5">
        <v>43745</v>
      </c>
      <c r="B1043" s="4">
        <v>137.76</v>
      </c>
      <c r="C1043">
        <v>1044591</v>
      </c>
    </row>
    <row r="1044" spans="1:3">
      <c r="A1044" s="5">
        <v>43742</v>
      </c>
      <c r="B1044" s="4">
        <v>138.04</v>
      </c>
      <c r="C1044">
        <v>723127</v>
      </c>
    </row>
    <row r="1045" spans="1:3">
      <c r="A1045" s="5">
        <v>43741</v>
      </c>
      <c r="B1045" s="4">
        <v>136.5</v>
      </c>
      <c r="C1045">
        <v>1105199</v>
      </c>
    </row>
    <row r="1046" spans="1:3">
      <c r="A1046" s="5">
        <v>43740</v>
      </c>
      <c r="B1046" s="4">
        <v>134.41999999999999</v>
      </c>
      <c r="C1046">
        <v>701369</v>
      </c>
    </row>
    <row r="1047" spans="1:3">
      <c r="A1047" s="5">
        <v>43739</v>
      </c>
      <c r="B1047" s="4">
        <v>138.27000000000001</v>
      </c>
      <c r="C1047">
        <v>757829</v>
      </c>
    </row>
    <row r="1048" spans="1:3">
      <c r="A1048" s="5">
        <v>43738</v>
      </c>
      <c r="B1048" s="4">
        <v>140.66999999999999</v>
      </c>
      <c r="C1048">
        <v>724344</v>
      </c>
    </row>
    <row r="1049" spans="1:3">
      <c r="A1049" s="5">
        <v>43735</v>
      </c>
      <c r="B1049" s="4">
        <v>141.31</v>
      </c>
      <c r="C1049">
        <v>1183120</v>
      </c>
    </row>
    <row r="1050" spans="1:3">
      <c r="A1050" s="5">
        <v>43734</v>
      </c>
      <c r="B1050" s="4">
        <v>143.21</v>
      </c>
      <c r="C1050">
        <v>530254</v>
      </c>
    </row>
    <row r="1051" spans="1:3">
      <c r="A1051" s="5">
        <v>43733</v>
      </c>
      <c r="B1051" s="4">
        <v>142.84</v>
      </c>
      <c r="C1051">
        <v>821260</v>
      </c>
    </row>
    <row r="1052" spans="1:3">
      <c r="A1052" s="5">
        <v>43732</v>
      </c>
      <c r="B1052" s="4">
        <v>140.85</v>
      </c>
      <c r="C1052">
        <v>811499</v>
      </c>
    </row>
    <row r="1053" spans="1:3">
      <c r="A1053" s="5">
        <v>43731</v>
      </c>
      <c r="B1053" s="4">
        <v>140.94999999999999</v>
      </c>
      <c r="C1053">
        <v>744170</v>
      </c>
    </row>
    <row r="1054" spans="1:3">
      <c r="A1054" s="5">
        <v>43728</v>
      </c>
      <c r="B1054" s="4">
        <v>141.05000000000001</v>
      </c>
      <c r="C1054">
        <v>796069</v>
      </c>
    </row>
    <row r="1055" spans="1:3">
      <c r="A1055" s="5">
        <v>43727</v>
      </c>
      <c r="B1055" s="4">
        <v>141.34</v>
      </c>
      <c r="C1055">
        <v>620236</v>
      </c>
    </row>
    <row r="1056" spans="1:3">
      <c r="A1056" s="5">
        <v>43726</v>
      </c>
      <c r="B1056" s="4">
        <v>141.62</v>
      </c>
      <c r="C1056">
        <v>567059</v>
      </c>
    </row>
    <row r="1057" spans="1:3">
      <c r="A1057" s="5">
        <v>43725</v>
      </c>
      <c r="B1057" s="4">
        <v>141.59</v>
      </c>
      <c r="C1057">
        <v>728537</v>
      </c>
    </row>
    <row r="1058" spans="1:3">
      <c r="A1058" s="5">
        <v>43724</v>
      </c>
      <c r="B1058" s="4">
        <v>139.97999999999999</v>
      </c>
      <c r="C1058">
        <v>506902</v>
      </c>
    </row>
    <row r="1059" spans="1:3">
      <c r="A1059" s="5">
        <v>43721</v>
      </c>
      <c r="B1059" s="4">
        <v>141.30000000000001</v>
      </c>
      <c r="C1059">
        <v>763547</v>
      </c>
    </row>
    <row r="1060" spans="1:3">
      <c r="A1060" s="5">
        <v>43720</v>
      </c>
      <c r="B1060" s="4">
        <v>141.94</v>
      </c>
      <c r="C1060">
        <v>452981</v>
      </c>
    </row>
    <row r="1061" spans="1:3">
      <c r="A1061" s="5">
        <v>43719</v>
      </c>
      <c r="B1061" s="4">
        <v>141.13999999999999</v>
      </c>
      <c r="C1061">
        <v>705487</v>
      </c>
    </row>
    <row r="1062" spans="1:3">
      <c r="A1062" s="5">
        <v>43718</v>
      </c>
      <c r="B1062" s="4">
        <v>140</v>
      </c>
      <c r="C1062">
        <v>1345090</v>
      </c>
    </row>
    <row r="1063" spans="1:3">
      <c r="A1063" s="5">
        <v>43717</v>
      </c>
      <c r="B1063" s="4">
        <v>144.5</v>
      </c>
      <c r="C1063">
        <v>615542</v>
      </c>
    </row>
    <row r="1064" spans="1:3">
      <c r="A1064" s="5">
        <v>43714</v>
      </c>
      <c r="B1064" s="4">
        <v>146.76</v>
      </c>
      <c r="C1064">
        <v>630737</v>
      </c>
    </row>
    <row r="1065" spans="1:3">
      <c r="A1065" s="5">
        <v>43713</v>
      </c>
      <c r="B1065" s="4">
        <v>146.78</v>
      </c>
      <c r="C1065">
        <v>445427</v>
      </c>
    </row>
    <row r="1066" spans="1:3">
      <c r="A1066" s="5">
        <v>43712</v>
      </c>
      <c r="B1066" s="4">
        <v>146.41999999999999</v>
      </c>
      <c r="C1066">
        <v>508469</v>
      </c>
    </row>
    <row r="1067" spans="1:3">
      <c r="A1067" s="5">
        <v>43711</v>
      </c>
      <c r="B1067" s="4">
        <v>145.62</v>
      </c>
      <c r="C1067">
        <v>861081</v>
      </c>
    </row>
    <row r="1068" spans="1:3">
      <c r="A1068" s="5">
        <v>43707</v>
      </c>
      <c r="B1068" s="4">
        <v>146.38</v>
      </c>
      <c r="C1068">
        <v>584370</v>
      </c>
    </row>
    <row r="1069" spans="1:3">
      <c r="A1069" s="5">
        <v>43706</v>
      </c>
      <c r="B1069" s="4">
        <v>146.06</v>
      </c>
      <c r="C1069">
        <v>524429</v>
      </c>
    </row>
    <row r="1070" spans="1:3">
      <c r="A1070" s="5">
        <v>43705</v>
      </c>
      <c r="B1070" s="4">
        <v>144.88999999999999</v>
      </c>
      <c r="C1070">
        <v>425159</v>
      </c>
    </row>
    <row r="1071" spans="1:3">
      <c r="A1071" s="5">
        <v>43704</v>
      </c>
      <c r="B1071" s="4">
        <v>144.71</v>
      </c>
      <c r="C1071">
        <v>509946</v>
      </c>
    </row>
    <row r="1072" spans="1:3">
      <c r="A1072" s="5">
        <v>43703</v>
      </c>
      <c r="B1072" s="4">
        <v>143.41999999999999</v>
      </c>
      <c r="C1072">
        <v>483183</v>
      </c>
    </row>
    <row r="1073" spans="1:3">
      <c r="A1073" s="5">
        <v>43700</v>
      </c>
      <c r="B1073" s="4">
        <v>141.75</v>
      </c>
      <c r="C1073">
        <v>954823</v>
      </c>
    </row>
    <row r="1074" spans="1:3">
      <c r="A1074" s="5">
        <v>43699</v>
      </c>
      <c r="B1074" s="4">
        <v>143.91</v>
      </c>
      <c r="C1074">
        <v>347756</v>
      </c>
    </row>
    <row r="1075" spans="1:3">
      <c r="A1075" s="5">
        <v>43698</v>
      </c>
      <c r="B1075" s="4">
        <v>144.22</v>
      </c>
      <c r="C1075">
        <v>876368</v>
      </c>
    </row>
    <row r="1076" spans="1:3">
      <c r="A1076" s="5">
        <v>43697</v>
      </c>
      <c r="B1076" s="4">
        <v>142.75</v>
      </c>
      <c r="C1076">
        <v>1129843</v>
      </c>
    </row>
    <row r="1077" spans="1:3">
      <c r="A1077" s="5">
        <v>43696</v>
      </c>
      <c r="B1077" s="4">
        <v>144</v>
      </c>
      <c r="C1077">
        <v>861579</v>
      </c>
    </row>
    <row r="1078" spans="1:3">
      <c r="A1078" s="5">
        <v>43693</v>
      </c>
      <c r="B1078" s="4">
        <v>143.74</v>
      </c>
      <c r="C1078">
        <v>440005</v>
      </c>
    </row>
    <row r="1079" spans="1:3">
      <c r="A1079" s="5">
        <v>43692</v>
      </c>
      <c r="B1079" s="4">
        <v>141.29</v>
      </c>
      <c r="C1079">
        <v>899553</v>
      </c>
    </row>
    <row r="1080" spans="1:3">
      <c r="A1080" s="5">
        <v>43691</v>
      </c>
      <c r="B1080" s="4">
        <v>139.94</v>
      </c>
      <c r="C1080">
        <v>970559</v>
      </c>
    </row>
    <row r="1081" spans="1:3">
      <c r="A1081" s="5">
        <v>43690</v>
      </c>
      <c r="B1081" s="4">
        <v>142.76</v>
      </c>
      <c r="C1081">
        <v>704499</v>
      </c>
    </row>
    <row r="1082" spans="1:3">
      <c r="A1082" s="5">
        <v>43689</v>
      </c>
      <c r="B1082" s="4">
        <v>139.86000000000001</v>
      </c>
      <c r="C1082">
        <v>898029</v>
      </c>
    </row>
    <row r="1083" spans="1:3">
      <c r="A1083" s="5">
        <v>43686</v>
      </c>
      <c r="B1083" s="4">
        <v>141.69999999999999</v>
      </c>
      <c r="C1083">
        <v>1222446</v>
      </c>
    </row>
    <row r="1084" spans="1:3">
      <c r="A1084" s="5">
        <v>43685</v>
      </c>
      <c r="B1084" s="4">
        <v>144.01</v>
      </c>
      <c r="C1084">
        <v>1107708</v>
      </c>
    </row>
    <row r="1085" spans="1:3">
      <c r="A1085" s="5">
        <v>43684</v>
      </c>
      <c r="B1085" s="4">
        <v>140.25</v>
      </c>
      <c r="C1085">
        <v>972614</v>
      </c>
    </row>
    <row r="1086" spans="1:3">
      <c r="A1086" s="5">
        <v>43683</v>
      </c>
      <c r="B1086" s="4">
        <v>137.41</v>
      </c>
      <c r="C1086">
        <v>882439</v>
      </c>
    </row>
    <row r="1087" spans="1:3">
      <c r="A1087" s="5">
        <v>43682</v>
      </c>
      <c r="B1087" s="4">
        <v>134.68</v>
      </c>
      <c r="C1087">
        <v>1361375</v>
      </c>
    </row>
    <row r="1088" spans="1:3">
      <c r="A1088" s="5">
        <v>43679</v>
      </c>
      <c r="B1088" s="4">
        <v>138.07</v>
      </c>
      <c r="C1088">
        <v>723648</v>
      </c>
    </row>
    <row r="1089" spans="1:3">
      <c r="A1089" s="5">
        <v>43678</v>
      </c>
      <c r="B1089" s="4">
        <v>138.19999999999999</v>
      </c>
      <c r="C1089">
        <v>1290212</v>
      </c>
    </row>
    <row r="1090" spans="1:3">
      <c r="A1090" s="5">
        <v>43677</v>
      </c>
      <c r="B1090" s="4">
        <v>139.09</v>
      </c>
      <c r="C1090">
        <v>976002</v>
      </c>
    </row>
    <row r="1091" spans="1:3">
      <c r="A1091" s="5">
        <v>43676</v>
      </c>
      <c r="B1091" s="4">
        <v>141.4</v>
      </c>
      <c r="C1091">
        <v>1034203</v>
      </c>
    </row>
    <row r="1092" spans="1:3">
      <c r="A1092" s="5">
        <v>43675</v>
      </c>
      <c r="B1092" s="4">
        <v>142.72</v>
      </c>
      <c r="C1092">
        <v>666048</v>
      </c>
    </row>
    <row r="1093" spans="1:3">
      <c r="A1093" s="5">
        <v>43672</v>
      </c>
      <c r="B1093" s="4">
        <v>142.34</v>
      </c>
      <c r="C1093">
        <v>887851</v>
      </c>
    </row>
    <row r="1094" spans="1:3">
      <c r="A1094" s="5">
        <v>43671</v>
      </c>
      <c r="B1094" s="4">
        <v>137.59</v>
      </c>
      <c r="C1094">
        <v>1846396</v>
      </c>
    </row>
    <row r="1095" spans="1:3">
      <c r="A1095" s="5">
        <v>43670</v>
      </c>
      <c r="B1095" s="4">
        <v>142.25</v>
      </c>
      <c r="C1095">
        <v>1540025</v>
      </c>
    </row>
    <row r="1096" spans="1:3">
      <c r="A1096" s="5">
        <v>43669</v>
      </c>
      <c r="B1096" s="4">
        <v>140.49</v>
      </c>
      <c r="C1096">
        <v>730330</v>
      </c>
    </row>
    <row r="1097" spans="1:3">
      <c r="A1097" s="5">
        <v>43668</v>
      </c>
      <c r="B1097" s="4">
        <v>137.84</v>
      </c>
      <c r="C1097">
        <v>586860</v>
      </c>
    </row>
    <row r="1098" spans="1:3">
      <c r="A1098" s="5">
        <v>43665</v>
      </c>
      <c r="B1098" s="4">
        <v>137.30000000000001</v>
      </c>
      <c r="C1098">
        <v>531825</v>
      </c>
    </row>
    <row r="1099" spans="1:3">
      <c r="A1099" s="5">
        <v>43664</v>
      </c>
      <c r="B1099" s="4">
        <v>139.24</v>
      </c>
      <c r="C1099">
        <v>646514</v>
      </c>
    </row>
    <row r="1100" spans="1:3">
      <c r="A1100" s="5">
        <v>43663</v>
      </c>
      <c r="B1100" s="4">
        <v>137.99</v>
      </c>
      <c r="C1100">
        <v>462868</v>
      </c>
    </row>
    <row r="1101" spans="1:3">
      <c r="A1101" s="5">
        <v>43662</v>
      </c>
      <c r="B1101" s="4">
        <v>137.41999999999999</v>
      </c>
      <c r="C1101">
        <v>388403</v>
      </c>
    </row>
    <row r="1102" spans="1:3">
      <c r="A1102" s="5">
        <v>43661</v>
      </c>
      <c r="B1102" s="4">
        <v>137.21</v>
      </c>
      <c r="C1102">
        <v>623248</v>
      </c>
    </row>
    <row r="1103" spans="1:3">
      <c r="A1103" s="5">
        <v>43658</v>
      </c>
      <c r="B1103" s="4">
        <v>137.66</v>
      </c>
      <c r="C1103">
        <v>499174</v>
      </c>
    </row>
    <row r="1104" spans="1:3">
      <c r="A1104" s="5">
        <v>43657</v>
      </c>
      <c r="B1104" s="4">
        <v>136.66999999999999</v>
      </c>
      <c r="C1104">
        <v>403391</v>
      </c>
    </row>
    <row r="1105" spans="1:3">
      <c r="A1105" s="5">
        <v>43656</v>
      </c>
      <c r="B1105" s="4">
        <v>135.25</v>
      </c>
      <c r="C1105">
        <v>674149</v>
      </c>
    </row>
    <row r="1106" spans="1:3">
      <c r="A1106" s="5">
        <v>43655</v>
      </c>
      <c r="B1106" s="4">
        <v>137.19</v>
      </c>
      <c r="C1106">
        <v>612200</v>
      </c>
    </row>
    <row r="1107" spans="1:3">
      <c r="A1107" s="5">
        <v>43654</v>
      </c>
      <c r="B1107" s="4">
        <v>136.19999999999999</v>
      </c>
      <c r="C1107">
        <v>863844</v>
      </c>
    </row>
    <row r="1108" spans="1:3">
      <c r="A1108" s="5">
        <v>43651</v>
      </c>
      <c r="B1108" s="4">
        <v>138.06</v>
      </c>
      <c r="C1108">
        <v>419437</v>
      </c>
    </row>
    <row r="1109" spans="1:3">
      <c r="A1109" s="5">
        <v>43649</v>
      </c>
      <c r="B1109" s="4">
        <v>138.61000000000001</v>
      </c>
      <c r="C1109">
        <v>459423</v>
      </c>
    </row>
    <row r="1110" spans="1:3">
      <c r="A1110" s="5">
        <v>43648</v>
      </c>
      <c r="B1110" s="4">
        <v>136.11000000000001</v>
      </c>
      <c r="C1110">
        <v>884115</v>
      </c>
    </row>
    <row r="1111" spans="1:3">
      <c r="A1111" s="5">
        <v>43647</v>
      </c>
      <c r="B1111" s="4">
        <v>135.83000000000001</v>
      </c>
      <c r="C1111">
        <v>813385</v>
      </c>
    </row>
    <row r="1112" spans="1:3">
      <c r="A1112" s="5">
        <v>43644</v>
      </c>
      <c r="B1112" s="4">
        <v>135.24</v>
      </c>
      <c r="C1112">
        <v>1839706</v>
      </c>
    </row>
    <row r="1113" spans="1:3">
      <c r="A1113" s="5">
        <v>43643</v>
      </c>
      <c r="B1113" s="4">
        <v>132.43</v>
      </c>
      <c r="C1113">
        <v>716453</v>
      </c>
    </row>
    <row r="1114" spans="1:3">
      <c r="A1114" s="5">
        <v>43642</v>
      </c>
      <c r="B1114" s="4">
        <v>131.1</v>
      </c>
      <c r="C1114">
        <v>709722</v>
      </c>
    </row>
    <row r="1115" spans="1:3">
      <c r="A1115" s="5">
        <v>43641</v>
      </c>
      <c r="B1115" s="4">
        <v>130.97999999999999</v>
      </c>
      <c r="C1115">
        <v>605112</v>
      </c>
    </row>
    <row r="1116" spans="1:3">
      <c r="A1116" s="5">
        <v>43640</v>
      </c>
      <c r="B1116" s="4">
        <v>133.16</v>
      </c>
      <c r="C1116">
        <v>554392</v>
      </c>
    </row>
    <row r="1117" spans="1:3">
      <c r="A1117" s="5">
        <v>43637</v>
      </c>
      <c r="B1117" s="4">
        <v>134.07</v>
      </c>
      <c r="C1117">
        <v>1601478</v>
      </c>
    </row>
    <row r="1118" spans="1:3">
      <c r="A1118" s="5">
        <v>43636</v>
      </c>
      <c r="B1118" s="4">
        <v>134.97999999999999</v>
      </c>
      <c r="C1118">
        <v>854548</v>
      </c>
    </row>
    <row r="1119" spans="1:3">
      <c r="A1119" s="5">
        <v>43635</v>
      </c>
      <c r="B1119" s="4">
        <v>133.87</v>
      </c>
      <c r="C1119">
        <v>633700</v>
      </c>
    </row>
    <row r="1120" spans="1:3">
      <c r="A1120" s="5">
        <v>43634</v>
      </c>
      <c r="B1120" s="4">
        <v>132.76</v>
      </c>
      <c r="C1120">
        <v>396866</v>
      </c>
    </row>
    <row r="1121" spans="1:3">
      <c r="A1121" s="5">
        <v>43633</v>
      </c>
      <c r="B1121" s="4">
        <v>132.6</v>
      </c>
      <c r="C1121">
        <v>558579</v>
      </c>
    </row>
    <row r="1122" spans="1:3">
      <c r="A1122" s="5">
        <v>43630</v>
      </c>
      <c r="B1122" s="4">
        <v>132.04</v>
      </c>
      <c r="C1122">
        <v>472894</v>
      </c>
    </row>
    <row r="1123" spans="1:3">
      <c r="A1123" s="5">
        <v>43629</v>
      </c>
      <c r="B1123" s="4">
        <v>132.63</v>
      </c>
      <c r="C1123">
        <v>773484</v>
      </c>
    </row>
    <row r="1124" spans="1:3">
      <c r="A1124" s="5">
        <v>43628</v>
      </c>
      <c r="B1124" s="4">
        <v>130.99</v>
      </c>
      <c r="C1124">
        <v>811485</v>
      </c>
    </row>
    <row r="1125" spans="1:3">
      <c r="A1125" s="5">
        <v>43627</v>
      </c>
      <c r="B1125" s="4">
        <v>128.65</v>
      </c>
      <c r="C1125">
        <v>697255</v>
      </c>
    </row>
    <row r="1126" spans="1:3">
      <c r="A1126" s="5">
        <v>43626</v>
      </c>
      <c r="B1126" s="4">
        <v>130.21</v>
      </c>
      <c r="C1126">
        <v>480011</v>
      </c>
    </row>
    <row r="1127" spans="1:3">
      <c r="A1127" s="5">
        <v>43623</v>
      </c>
      <c r="B1127" s="4">
        <v>130.16999999999999</v>
      </c>
      <c r="C1127">
        <v>618446</v>
      </c>
    </row>
    <row r="1128" spans="1:3">
      <c r="A1128" s="5">
        <v>43622</v>
      </c>
      <c r="B1128" s="4">
        <v>129.1</v>
      </c>
      <c r="C1128">
        <v>729581</v>
      </c>
    </row>
    <row r="1129" spans="1:3">
      <c r="A1129" s="5">
        <v>43621</v>
      </c>
      <c r="B1129" s="4">
        <v>128</v>
      </c>
      <c r="C1129">
        <v>1002860</v>
      </c>
    </row>
    <row r="1130" spans="1:3">
      <c r="A1130" s="5">
        <v>43620</v>
      </c>
      <c r="B1130" s="4">
        <v>124.19</v>
      </c>
      <c r="C1130">
        <v>704748</v>
      </c>
    </row>
    <row r="1131" spans="1:3">
      <c r="A1131" s="5">
        <v>43619</v>
      </c>
      <c r="B1131" s="4">
        <v>120.53</v>
      </c>
      <c r="C1131">
        <v>1172352</v>
      </c>
    </row>
    <row r="1132" spans="1:3">
      <c r="A1132" s="5">
        <v>43616</v>
      </c>
      <c r="B1132" s="4">
        <v>120.9</v>
      </c>
      <c r="C1132">
        <v>1102422</v>
      </c>
    </row>
    <row r="1133" spans="1:3">
      <c r="A1133" s="5">
        <v>43615</v>
      </c>
      <c r="B1133" s="4">
        <v>123.15</v>
      </c>
      <c r="C1133">
        <v>612343</v>
      </c>
    </row>
    <row r="1134" spans="1:3">
      <c r="A1134" s="5">
        <v>43614</v>
      </c>
      <c r="B1134" s="4">
        <v>122.34</v>
      </c>
      <c r="C1134">
        <v>1000000</v>
      </c>
    </row>
    <row r="1135" spans="1:3">
      <c r="A1135" s="5">
        <v>43613</v>
      </c>
      <c r="B1135" s="4">
        <v>123.4</v>
      </c>
      <c r="C1135">
        <v>1153205</v>
      </c>
    </row>
    <row r="1136" spans="1:3">
      <c r="A1136" s="5">
        <v>43609</v>
      </c>
      <c r="B1136" s="4">
        <v>121.72</v>
      </c>
      <c r="C1136">
        <v>551760</v>
      </c>
    </row>
    <row r="1137" spans="1:3">
      <c r="A1137" s="5">
        <v>43608</v>
      </c>
      <c r="B1137" s="4">
        <v>121.06</v>
      </c>
      <c r="C1137">
        <v>677049</v>
      </c>
    </row>
    <row r="1138" spans="1:3">
      <c r="A1138" s="5">
        <v>43607</v>
      </c>
      <c r="B1138" s="4">
        <v>123.84</v>
      </c>
      <c r="C1138">
        <v>519644</v>
      </c>
    </row>
    <row r="1139" spans="1:3">
      <c r="A1139" s="5">
        <v>43606</v>
      </c>
      <c r="B1139" s="4">
        <v>122.78</v>
      </c>
      <c r="C1139">
        <v>614784</v>
      </c>
    </row>
    <row r="1140" spans="1:3">
      <c r="A1140" s="5">
        <v>43605</v>
      </c>
      <c r="B1140" s="4">
        <v>121.28</v>
      </c>
      <c r="C1140">
        <v>409409</v>
      </c>
    </row>
    <row r="1141" spans="1:3">
      <c r="A1141" s="5">
        <v>43602</v>
      </c>
      <c r="B1141" s="4">
        <v>121.12</v>
      </c>
      <c r="C1141">
        <v>616893</v>
      </c>
    </row>
    <row r="1142" spans="1:3">
      <c r="A1142" s="5">
        <v>43601</v>
      </c>
      <c r="B1142" s="4">
        <v>121.55</v>
      </c>
      <c r="C1142">
        <v>723882</v>
      </c>
    </row>
    <row r="1143" spans="1:3">
      <c r="A1143" s="5">
        <v>43600</v>
      </c>
      <c r="B1143" s="4">
        <v>118.72</v>
      </c>
      <c r="C1143">
        <v>993235</v>
      </c>
    </row>
    <row r="1144" spans="1:3">
      <c r="A1144" s="5">
        <v>43599</v>
      </c>
      <c r="B1144" s="4">
        <v>118.69</v>
      </c>
      <c r="C1144">
        <v>756530</v>
      </c>
    </row>
    <row r="1145" spans="1:3">
      <c r="A1145" s="5">
        <v>43598</v>
      </c>
      <c r="B1145" s="4">
        <v>116.43</v>
      </c>
      <c r="C1145">
        <v>1895359</v>
      </c>
    </row>
    <row r="1146" spans="1:3">
      <c r="A1146" s="5">
        <v>43595</v>
      </c>
      <c r="B1146" s="4">
        <v>119.4</v>
      </c>
      <c r="C1146">
        <v>2541817</v>
      </c>
    </row>
    <row r="1147" spans="1:3">
      <c r="A1147" s="5">
        <v>43594</v>
      </c>
      <c r="B1147" s="4">
        <v>119.04</v>
      </c>
      <c r="C1147">
        <v>2803931</v>
      </c>
    </row>
    <row r="1148" spans="1:3">
      <c r="A1148" s="5">
        <v>43593</v>
      </c>
      <c r="B1148" s="4">
        <v>120</v>
      </c>
      <c r="C1148">
        <v>1279074</v>
      </c>
    </row>
    <row r="1149" spans="1:3">
      <c r="A1149" s="5">
        <v>43592</v>
      </c>
      <c r="B1149" s="4">
        <v>121.23</v>
      </c>
      <c r="C1149">
        <v>833637</v>
      </c>
    </row>
    <row r="1150" spans="1:3">
      <c r="A1150" s="5">
        <v>43591</v>
      </c>
      <c r="B1150" s="4">
        <v>123.89</v>
      </c>
      <c r="C1150">
        <v>960680</v>
      </c>
    </row>
    <row r="1151" spans="1:3">
      <c r="A1151" s="5">
        <v>43588</v>
      </c>
      <c r="B1151" s="4">
        <v>124.17</v>
      </c>
      <c r="C1151">
        <v>714050</v>
      </c>
    </row>
    <row r="1152" spans="1:3">
      <c r="A1152" s="5">
        <v>43587</v>
      </c>
      <c r="B1152" s="4">
        <v>123.3</v>
      </c>
      <c r="C1152">
        <v>916357</v>
      </c>
    </row>
    <row r="1153" spans="1:3">
      <c r="A1153" s="5">
        <v>43586</v>
      </c>
      <c r="B1153" s="4">
        <v>124.47</v>
      </c>
      <c r="C1153">
        <v>652372</v>
      </c>
    </row>
    <row r="1154" spans="1:3">
      <c r="A1154" s="5">
        <v>43585</v>
      </c>
      <c r="B1154" s="4">
        <v>125.95</v>
      </c>
      <c r="C1154">
        <v>712866</v>
      </c>
    </row>
    <row r="1155" spans="1:3">
      <c r="A1155" s="5">
        <v>43584</v>
      </c>
      <c r="B1155" s="4">
        <v>126.16</v>
      </c>
      <c r="C1155">
        <v>504424</v>
      </c>
    </row>
    <row r="1156" spans="1:3">
      <c r="A1156" s="5">
        <v>43581</v>
      </c>
      <c r="B1156" s="4">
        <v>125.26</v>
      </c>
      <c r="C1156">
        <v>330081</v>
      </c>
    </row>
    <row r="1157" spans="1:3">
      <c r="A1157" s="5">
        <v>43580</v>
      </c>
      <c r="B1157" s="4">
        <v>124.52</v>
      </c>
      <c r="C1157">
        <v>356733</v>
      </c>
    </row>
    <row r="1158" spans="1:3">
      <c r="A1158" s="5">
        <v>43579</v>
      </c>
      <c r="B1158" s="4">
        <v>125.42</v>
      </c>
      <c r="C1158">
        <v>458050</v>
      </c>
    </row>
    <row r="1159" spans="1:3">
      <c r="A1159" s="5">
        <v>43578</v>
      </c>
      <c r="B1159" s="4">
        <v>125.14</v>
      </c>
      <c r="C1159">
        <v>914860</v>
      </c>
    </row>
    <row r="1160" spans="1:3">
      <c r="A1160" s="5">
        <v>43577</v>
      </c>
      <c r="B1160" s="4">
        <v>124.82</v>
      </c>
      <c r="C1160">
        <v>809351</v>
      </c>
    </row>
    <row r="1161" spans="1:3">
      <c r="A1161" s="5">
        <v>43573</v>
      </c>
      <c r="B1161" s="4">
        <v>125.7</v>
      </c>
      <c r="C1161">
        <v>562038</v>
      </c>
    </row>
    <row r="1162" spans="1:3">
      <c r="A1162" s="5">
        <v>43572</v>
      </c>
      <c r="B1162" s="4">
        <v>125.46</v>
      </c>
      <c r="C1162">
        <v>604523</v>
      </c>
    </row>
    <row r="1163" spans="1:3">
      <c r="A1163" s="5">
        <v>43571</v>
      </c>
      <c r="B1163" s="4">
        <v>126.27</v>
      </c>
      <c r="C1163">
        <v>437132</v>
      </c>
    </row>
    <row r="1164" spans="1:3">
      <c r="A1164" s="5">
        <v>43570</v>
      </c>
      <c r="B1164" s="4">
        <v>126.17</v>
      </c>
      <c r="C1164">
        <v>508707</v>
      </c>
    </row>
    <row r="1165" spans="1:3">
      <c r="A1165" s="5">
        <v>43567</v>
      </c>
      <c r="B1165" s="4">
        <v>125.06</v>
      </c>
      <c r="C1165">
        <v>540464</v>
      </c>
    </row>
    <row r="1166" spans="1:3">
      <c r="A1166" s="5">
        <v>43566</v>
      </c>
      <c r="B1166" s="4">
        <v>124.48</v>
      </c>
      <c r="C1166">
        <v>562234</v>
      </c>
    </row>
    <row r="1167" spans="1:3">
      <c r="A1167" s="5">
        <v>43565</v>
      </c>
      <c r="B1167" s="4">
        <v>123.12</v>
      </c>
      <c r="C1167">
        <v>602132</v>
      </c>
    </row>
    <row r="1168" spans="1:3">
      <c r="A1168" s="5">
        <v>43564</v>
      </c>
      <c r="B1168" s="4">
        <v>122.52</v>
      </c>
      <c r="C1168">
        <v>478516</v>
      </c>
    </row>
    <row r="1169" spans="1:3">
      <c r="A1169" s="5">
        <v>43563</v>
      </c>
      <c r="B1169" s="4">
        <v>123.27</v>
      </c>
      <c r="C1169">
        <v>734561</v>
      </c>
    </row>
    <row r="1170" spans="1:3">
      <c r="A1170" s="5">
        <v>43560</v>
      </c>
      <c r="B1170" s="4">
        <v>123.78</v>
      </c>
      <c r="C1170">
        <v>1588163</v>
      </c>
    </row>
    <row r="1171" spans="1:3">
      <c r="A1171" s="5">
        <v>43559</v>
      </c>
      <c r="B1171" s="4">
        <v>123.11</v>
      </c>
      <c r="C1171">
        <v>1216815</v>
      </c>
    </row>
    <row r="1172" spans="1:3">
      <c r="A1172" s="5">
        <v>43558</v>
      </c>
      <c r="B1172" s="4">
        <v>122.34</v>
      </c>
      <c r="C1172">
        <v>776358</v>
      </c>
    </row>
    <row r="1173" spans="1:3">
      <c r="A1173" s="5">
        <v>43557</v>
      </c>
      <c r="B1173" s="4">
        <v>120.23</v>
      </c>
      <c r="C1173">
        <v>486161</v>
      </c>
    </row>
    <row r="1174" spans="1:3">
      <c r="A1174" s="5">
        <v>43556</v>
      </c>
      <c r="B1174" s="4">
        <v>119.52</v>
      </c>
      <c r="C1174">
        <v>640179</v>
      </c>
    </row>
    <row r="1175" spans="1:3">
      <c r="A1175" s="5">
        <v>43553</v>
      </c>
      <c r="B1175" s="4">
        <v>118.5</v>
      </c>
      <c r="C1175">
        <v>1657659</v>
      </c>
    </row>
    <row r="1176" spans="1:3">
      <c r="A1176" s="5">
        <v>43552</v>
      </c>
      <c r="B1176" s="4">
        <v>116.78</v>
      </c>
      <c r="C1176">
        <v>1066600</v>
      </c>
    </row>
    <row r="1177" spans="1:3">
      <c r="A1177" s="5">
        <v>43551</v>
      </c>
      <c r="B1177" s="4">
        <v>114.92</v>
      </c>
      <c r="C1177">
        <v>811387</v>
      </c>
    </row>
    <row r="1178" spans="1:3">
      <c r="A1178" s="5">
        <v>43550</v>
      </c>
      <c r="B1178" s="4">
        <v>113.36</v>
      </c>
      <c r="C1178">
        <v>561187</v>
      </c>
    </row>
    <row r="1179" spans="1:3">
      <c r="A1179" s="5">
        <v>43549</v>
      </c>
      <c r="B1179" s="4">
        <v>112.37</v>
      </c>
      <c r="C1179">
        <v>506327</v>
      </c>
    </row>
    <row r="1180" spans="1:3">
      <c r="A1180" s="5">
        <v>43546</v>
      </c>
      <c r="B1180" s="4">
        <v>112.88</v>
      </c>
      <c r="C1180">
        <v>599380</v>
      </c>
    </row>
    <row r="1181" spans="1:3">
      <c r="A1181" s="5">
        <v>43545</v>
      </c>
      <c r="B1181" s="4">
        <v>115</v>
      </c>
      <c r="C1181">
        <v>896214</v>
      </c>
    </row>
    <row r="1182" spans="1:3">
      <c r="A1182" s="5">
        <v>43544</v>
      </c>
      <c r="B1182" s="4">
        <v>112.45</v>
      </c>
      <c r="C1182">
        <v>475179</v>
      </c>
    </row>
    <row r="1183" spans="1:3">
      <c r="A1183" s="5">
        <v>43543</v>
      </c>
      <c r="B1183" s="4">
        <v>113.43</v>
      </c>
      <c r="C1183">
        <v>845814</v>
      </c>
    </row>
    <row r="1184" spans="1:3">
      <c r="A1184" s="5">
        <v>43542</v>
      </c>
      <c r="B1184" s="4">
        <v>112.71</v>
      </c>
      <c r="C1184">
        <v>982177</v>
      </c>
    </row>
    <row r="1185" spans="1:3">
      <c r="A1185" s="5">
        <v>43539</v>
      </c>
      <c r="B1185" s="4">
        <v>111.02</v>
      </c>
      <c r="C1185">
        <v>884799</v>
      </c>
    </row>
    <row r="1186" spans="1:3">
      <c r="A1186" s="5">
        <v>43538</v>
      </c>
      <c r="B1186" s="4">
        <v>110.32</v>
      </c>
      <c r="C1186">
        <v>668214</v>
      </c>
    </row>
    <row r="1187" spans="1:3">
      <c r="A1187" s="5">
        <v>43537</v>
      </c>
      <c r="B1187" s="4">
        <v>111.57</v>
      </c>
      <c r="C1187">
        <v>592646</v>
      </c>
    </row>
    <row r="1188" spans="1:3">
      <c r="A1188" s="5">
        <v>43536</v>
      </c>
      <c r="B1188" s="4">
        <v>111.09</v>
      </c>
      <c r="C1188">
        <v>694354</v>
      </c>
    </row>
    <row r="1189" spans="1:3">
      <c r="A1189" s="5">
        <v>43535</v>
      </c>
      <c r="B1189" s="4">
        <v>110.04</v>
      </c>
      <c r="C1189">
        <v>621346</v>
      </c>
    </row>
    <row r="1190" spans="1:3">
      <c r="A1190" s="5">
        <v>43532</v>
      </c>
      <c r="B1190" s="4">
        <v>108.53</v>
      </c>
      <c r="C1190">
        <v>604162</v>
      </c>
    </row>
    <row r="1191" spans="1:3">
      <c r="A1191" s="5">
        <v>43531</v>
      </c>
      <c r="B1191" s="4">
        <v>108.71</v>
      </c>
      <c r="C1191">
        <v>678314</v>
      </c>
    </row>
    <row r="1192" spans="1:3">
      <c r="A1192" s="5">
        <v>43530</v>
      </c>
      <c r="B1192" s="4">
        <v>109.38</v>
      </c>
      <c r="C1192">
        <v>630209</v>
      </c>
    </row>
    <row r="1193" spans="1:3">
      <c r="A1193" s="5">
        <v>43529</v>
      </c>
      <c r="B1193" s="4">
        <v>109.91</v>
      </c>
      <c r="C1193">
        <v>467291</v>
      </c>
    </row>
    <row r="1194" spans="1:3">
      <c r="A1194" s="5">
        <v>43528</v>
      </c>
      <c r="B1194" s="4">
        <v>110.22</v>
      </c>
      <c r="C1194">
        <v>644366</v>
      </c>
    </row>
    <row r="1195" spans="1:3">
      <c r="A1195" s="5">
        <v>43525</v>
      </c>
      <c r="B1195" s="4">
        <v>110.46</v>
      </c>
      <c r="C1195">
        <v>900838</v>
      </c>
    </row>
    <row r="1196" spans="1:3">
      <c r="A1196" s="5">
        <v>43524</v>
      </c>
      <c r="B1196" s="4">
        <v>109.51</v>
      </c>
      <c r="C1196">
        <v>740855</v>
      </c>
    </row>
    <row r="1197" spans="1:3">
      <c r="A1197" s="5">
        <v>43523</v>
      </c>
      <c r="B1197" s="4">
        <v>108.74</v>
      </c>
      <c r="C1197">
        <v>1039871</v>
      </c>
    </row>
    <row r="1198" spans="1:3">
      <c r="A1198" s="5">
        <v>43522</v>
      </c>
      <c r="B1198" s="4">
        <v>110.95</v>
      </c>
      <c r="C1198">
        <v>1115072</v>
      </c>
    </row>
    <row r="1199" spans="1:3">
      <c r="A1199" s="5">
        <v>43521</v>
      </c>
      <c r="B1199" s="4">
        <v>110.39</v>
      </c>
      <c r="C1199">
        <v>976440</v>
      </c>
    </row>
    <row r="1200" spans="1:3">
      <c r="A1200" s="5">
        <v>43518</v>
      </c>
      <c r="B1200" s="4">
        <v>110.76</v>
      </c>
      <c r="C1200">
        <v>1468570</v>
      </c>
    </row>
    <row r="1201" spans="1:3">
      <c r="A1201" s="5">
        <v>43517</v>
      </c>
      <c r="B1201" s="4">
        <v>110.49</v>
      </c>
      <c r="C1201">
        <v>2659370</v>
      </c>
    </row>
    <row r="1202" spans="1:3">
      <c r="A1202" s="5">
        <v>43516</v>
      </c>
      <c r="B1202" s="4">
        <v>108.13</v>
      </c>
      <c r="C1202">
        <v>3130939</v>
      </c>
    </row>
    <row r="1203" spans="1:3">
      <c r="A1203" s="5">
        <v>43515</v>
      </c>
      <c r="B1203" s="4">
        <v>109.32</v>
      </c>
      <c r="C1203">
        <v>1931999</v>
      </c>
    </row>
    <row r="1204" spans="1:3">
      <c r="A1204" s="5">
        <v>43511</v>
      </c>
      <c r="B1204" s="4">
        <v>109.31</v>
      </c>
      <c r="C1204">
        <v>988527</v>
      </c>
    </row>
    <row r="1205" spans="1:3">
      <c r="A1205" s="5">
        <v>43510</v>
      </c>
      <c r="B1205" s="4">
        <v>108.93</v>
      </c>
      <c r="C1205">
        <v>4365579</v>
      </c>
    </row>
    <row r="1206" spans="1:3">
      <c r="A1206" s="5">
        <v>43509</v>
      </c>
      <c r="B1206" s="4">
        <v>108.5</v>
      </c>
      <c r="C1206">
        <v>1121039</v>
      </c>
    </row>
    <row r="1207" spans="1:3">
      <c r="A1207" s="5">
        <v>43508</v>
      </c>
      <c r="B1207" s="4">
        <v>108.42</v>
      </c>
      <c r="C1207">
        <v>1290397</v>
      </c>
    </row>
    <row r="1208" spans="1:3">
      <c r="A1208" s="5">
        <v>43507</v>
      </c>
      <c r="B1208" s="4">
        <v>107.25</v>
      </c>
      <c r="C1208">
        <v>1371659</v>
      </c>
    </row>
    <row r="1209" spans="1:3">
      <c r="A1209" s="5">
        <v>43504</v>
      </c>
      <c r="B1209" s="4">
        <v>106.88</v>
      </c>
      <c r="C1209">
        <v>1184895</v>
      </c>
    </row>
    <row r="1210" spans="1:3">
      <c r="A1210" s="5">
        <v>43503</v>
      </c>
      <c r="B1210" s="4">
        <v>106.6</v>
      </c>
      <c r="C1210">
        <v>690199</v>
      </c>
    </row>
    <row r="1211" spans="1:3">
      <c r="A1211" s="5">
        <v>43502</v>
      </c>
      <c r="B1211" s="4">
        <v>107.07</v>
      </c>
      <c r="C1211">
        <v>1050018</v>
      </c>
    </row>
    <row r="1212" spans="1:3">
      <c r="A1212" s="5">
        <v>43501</v>
      </c>
      <c r="B1212" s="4">
        <v>107.78</v>
      </c>
      <c r="C1212">
        <v>705976</v>
      </c>
    </row>
    <row r="1213" spans="1:3">
      <c r="A1213" s="5">
        <v>43500</v>
      </c>
      <c r="B1213" s="4">
        <v>107.77</v>
      </c>
      <c r="C1213">
        <v>1229059</v>
      </c>
    </row>
    <row r="1214" spans="1:3">
      <c r="A1214" s="5">
        <v>43497</v>
      </c>
      <c r="B1214" s="4">
        <v>107.94</v>
      </c>
      <c r="C1214">
        <v>1348323</v>
      </c>
    </row>
    <row r="1215" spans="1:3">
      <c r="A1215" s="5">
        <v>43496</v>
      </c>
      <c r="B1215" s="4">
        <v>107.02</v>
      </c>
      <c r="C1215">
        <v>768671</v>
      </c>
    </row>
    <row r="1216" spans="1:3">
      <c r="A1216" s="5">
        <v>43495</v>
      </c>
      <c r="B1216" s="4">
        <v>105.9</v>
      </c>
      <c r="C1216">
        <v>951715</v>
      </c>
    </row>
    <row r="1217" spans="1:3">
      <c r="A1217" s="5">
        <v>43494</v>
      </c>
      <c r="B1217" s="4">
        <v>104.91</v>
      </c>
      <c r="C1217">
        <v>536589</v>
      </c>
    </row>
    <row r="1218" spans="1:3">
      <c r="A1218" s="5">
        <v>43493</v>
      </c>
      <c r="B1218" s="4">
        <v>105.21</v>
      </c>
      <c r="C1218">
        <v>1407724</v>
      </c>
    </row>
    <row r="1219" spans="1:3">
      <c r="A1219" s="5">
        <v>43490</v>
      </c>
      <c r="B1219" s="4">
        <v>105.63</v>
      </c>
      <c r="C1219">
        <v>672710</v>
      </c>
    </row>
    <row r="1220" spans="1:3">
      <c r="A1220" s="5">
        <v>43489</v>
      </c>
      <c r="B1220" s="4">
        <v>103.82</v>
      </c>
      <c r="C1220">
        <v>899136</v>
      </c>
    </row>
    <row r="1221" spans="1:3">
      <c r="A1221" s="5">
        <v>43488</v>
      </c>
      <c r="B1221" s="4">
        <v>104.02</v>
      </c>
      <c r="C1221">
        <v>987007</v>
      </c>
    </row>
    <row r="1222" spans="1:3">
      <c r="A1222" s="5">
        <v>43487</v>
      </c>
      <c r="B1222" s="4">
        <v>103.62</v>
      </c>
      <c r="C1222">
        <v>1662594</v>
      </c>
    </row>
    <row r="1223" spans="1:3">
      <c r="A1223" s="5">
        <v>43483</v>
      </c>
      <c r="B1223" s="4">
        <v>104.24</v>
      </c>
      <c r="C1223">
        <v>1701078</v>
      </c>
    </row>
    <row r="1224" spans="1:3">
      <c r="A1224" s="5">
        <v>43482</v>
      </c>
      <c r="B1224" s="4">
        <v>101.05</v>
      </c>
      <c r="C1224">
        <v>1665578</v>
      </c>
    </row>
    <row r="1225" spans="1:3">
      <c r="A1225" s="5">
        <v>43481</v>
      </c>
      <c r="B1225" s="4">
        <v>98.41</v>
      </c>
      <c r="C1225">
        <v>756616</v>
      </c>
    </row>
    <row r="1226" spans="1:3">
      <c r="A1226" s="5">
        <v>43480</v>
      </c>
      <c r="B1226" s="4">
        <v>97.41</v>
      </c>
      <c r="C1226">
        <v>1891850</v>
      </c>
    </row>
    <row r="1227" spans="1:3">
      <c r="A1227" s="5">
        <v>43479</v>
      </c>
      <c r="B1227" s="4">
        <v>96.17</v>
      </c>
      <c r="C1227">
        <v>699239</v>
      </c>
    </row>
    <row r="1228" spans="1:3">
      <c r="A1228" s="5">
        <v>43476</v>
      </c>
      <c r="B1228" s="4">
        <v>96.65</v>
      </c>
      <c r="C1228">
        <v>632250</v>
      </c>
    </row>
    <row r="1229" spans="1:3">
      <c r="A1229" s="5">
        <v>43475</v>
      </c>
      <c r="B1229" s="4">
        <v>96.66</v>
      </c>
      <c r="C1229">
        <v>1183161</v>
      </c>
    </row>
    <row r="1230" spans="1:3">
      <c r="A1230" s="5">
        <v>43474</v>
      </c>
      <c r="B1230" s="4">
        <v>96</v>
      </c>
      <c r="C1230">
        <v>794208</v>
      </c>
    </row>
    <row r="1231" spans="1:3">
      <c r="A1231" s="5">
        <v>43473</v>
      </c>
      <c r="B1231" s="4">
        <v>94.39</v>
      </c>
      <c r="C1231">
        <v>1263211</v>
      </c>
    </row>
    <row r="1232" spans="1:3">
      <c r="A1232" s="5">
        <v>43472</v>
      </c>
      <c r="B1232" s="4">
        <v>93.68</v>
      </c>
      <c r="C1232">
        <v>911023</v>
      </c>
    </row>
    <row r="1233" spans="1:3">
      <c r="A1233" s="5">
        <v>43469</v>
      </c>
      <c r="B1233" s="4">
        <v>94.25</v>
      </c>
      <c r="C1233">
        <v>773977</v>
      </c>
    </row>
    <row r="1234" spans="1:3">
      <c r="A1234" s="5">
        <v>43468</v>
      </c>
      <c r="B1234" s="4">
        <v>91.34</v>
      </c>
      <c r="C1234">
        <v>724809</v>
      </c>
    </row>
    <row r="1235" spans="1:3">
      <c r="A1235" s="5">
        <v>43467</v>
      </c>
      <c r="B1235" s="4">
        <v>93.04</v>
      </c>
      <c r="C1235">
        <v>891149</v>
      </c>
    </row>
    <row r="1236" spans="1:3">
      <c r="A1236" s="5">
        <v>43465</v>
      </c>
      <c r="B1236" s="4">
        <v>93.13</v>
      </c>
      <c r="C1236">
        <v>769429</v>
      </c>
    </row>
    <row r="1237" spans="1:3">
      <c r="A1237" s="5">
        <v>43462</v>
      </c>
      <c r="B1237" s="4">
        <v>92.86</v>
      </c>
      <c r="C1237">
        <v>1070872</v>
      </c>
    </row>
    <row r="1238" spans="1:3">
      <c r="A1238" s="5">
        <v>43461</v>
      </c>
      <c r="B1238" s="4">
        <v>94.13</v>
      </c>
      <c r="C1238">
        <v>1069920</v>
      </c>
    </row>
    <row r="1239" spans="1:3">
      <c r="A1239" s="5">
        <v>43460</v>
      </c>
      <c r="B1239" s="4">
        <v>92.7</v>
      </c>
      <c r="C1239">
        <v>965668</v>
      </c>
    </row>
    <row r="1240" spans="1:3">
      <c r="A1240" s="5">
        <v>43458</v>
      </c>
      <c r="B1240" s="4">
        <v>90</v>
      </c>
      <c r="C1240">
        <v>1135940</v>
      </c>
    </row>
    <row r="1241" spans="1:3">
      <c r="A1241" s="5">
        <v>43455</v>
      </c>
      <c r="B1241" s="4">
        <v>91</v>
      </c>
      <c r="C1241">
        <v>2504863</v>
      </c>
    </row>
    <row r="1242" spans="1:3">
      <c r="A1242" s="5">
        <v>43454</v>
      </c>
      <c r="B1242" s="4">
        <v>91.28</v>
      </c>
      <c r="C1242">
        <v>1527148</v>
      </c>
    </row>
    <row r="1243" spans="1:3">
      <c r="A1243" s="5">
        <v>43453</v>
      </c>
      <c r="B1243" s="4">
        <v>94.23</v>
      </c>
      <c r="C1243">
        <v>1354425</v>
      </c>
    </row>
    <row r="1244" spans="1:3">
      <c r="A1244" s="5">
        <v>43452</v>
      </c>
      <c r="B1244" s="4">
        <v>95.12</v>
      </c>
      <c r="C1244">
        <v>1533418</v>
      </c>
    </row>
    <row r="1245" spans="1:3">
      <c r="A1245" s="5">
        <v>43451</v>
      </c>
      <c r="B1245" s="4">
        <v>97.24</v>
      </c>
      <c r="C1245">
        <v>1742322</v>
      </c>
    </row>
    <row r="1246" spans="1:3">
      <c r="A1246" s="5">
        <v>43448</v>
      </c>
      <c r="B1246" s="4">
        <v>97.18</v>
      </c>
      <c r="C1246">
        <v>936749</v>
      </c>
    </row>
    <row r="1247" spans="1:3">
      <c r="A1247" s="5">
        <v>43447</v>
      </c>
      <c r="B1247" s="4">
        <v>97.12</v>
      </c>
      <c r="C1247">
        <v>844879</v>
      </c>
    </row>
    <row r="1248" spans="1:3">
      <c r="A1248" s="5">
        <v>43446</v>
      </c>
      <c r="B1248" s="4">
        <v>98.05</v>
      </c>
      <c r="C1248">
        <v>1004041</v>
      </c>
    </row>
    <row r="1249" spans="1:3">
      <c r="A1249" s="5">
        <v>43445</v>
      </c>
      <c r="B1249" s="4">
        <v>97.04</v>
      </c>
      <c r="C1249">
        <v>671450</v>
      </c>
    </row>
    <row r="1250" spans="1:3">
      <c r="A1250" s="5">
        <v>43444</v>
      </c>
      <c r="B1250" s="4">
        <v>98.44</v>
      </c>
      <c r="C1250">
        <v>1511044</v>
      </c>
    </row>
    <row r="1251" spans="1:3">
      <c r="A1251" s="5">
        <v>43441</v>
      </c>
      <c r="B1251" s="4">
        <v>99.36</v>
      </c>
      <c r="C1251">
        <v>1452013</v>
      </c>
    </row>
    <row r="1252" spans="1:3">
      <c r="A1252" s="5">
        <v>43440</v>
      </c>
      <c r="B1252" s="4">
        <v>100.32</v>
      </c>
      <c r="C1252">
        <v>990701</v>
      </c>
    </row>
    <row r="1253" spans="1:3">
      <c r="A1253" s="5">
        <v>43438</v>
      </c>
      <c r="B1253" s="4">
        <v>99.28</v>
      </c>
      <c r="C1253">
        <v>1205499</v>
      </c>
    </row>
    <row r="1254" spans="1:3">
      <c r="A1254" s="5">
        <v>43437</v>
      </c>
      <c r="B1254" s="4">
        <v>102.98</v>
      </c>
      <c r="C1254">
        <v>943895</v>
      </c>
    </row>
    <row r="1255" spans="1:3">
      <c r="A1255" s="5">
        <v>43434</v>
      </c>
      <c r="B1255" s="4">
        <v>102.67</v>
      </c>
      <c r="C1255">
        <v>739738</v>
      </c>
    </row>
    <row r="1256" spans="1:3">
      <c r="A1256" s="5">
        <v>43433</v>
      </c>
      <c r="B1256" s="4">
        <v>102.8</v>
      </c>
      <c r="C1256">
        <v>3004152</v>
      </c>
    </row>
    <row r="1257" spans="1:3">
      <c r="A1257" s="5">
        <v>43432</v>
      </c>
      <c r="B1257" s="4">
        <v>105.76</v>
      </c>
      <c r="C1257">
        <v>1011133</v>
      </c>
    </row>
    <row r="1258" spans="1:3">
      <c r="A1258" s="5">
        <v>43431</v>
      </c>
      <c r="B1258" s="4">
        <v>103</v>
      </c>
      <c r="C1258">
        <v>1085460</v>
      </c>
    </row>
    <row r="1259" spans="1:3">
      <c r="A1259" s="5">
        <v>43430</v>
      </c>
      <c r="B1259" s="4">
        <v>102.26</v>
      </c>
      <c r="C1259">
        <v>1299558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9BB85-EE26-4D4B-ABCE-EBDC74EF1A6C}">
  <dimension ref="A1:BI11"/>
  <sheetViews>
    <sheetView workbookViewId="0">
      <selection activeCell="AT33" sqref="AT33"/>
    </sheetView>
  </sheetViews>
  <sheetFormatPr baseColWidth="10" defaultColWidth="8.83203125" defaultRowHeight="15" outlineLevelCol="1"/>
  <cols>
    <col min="1" max="1" width="28" customWidth="1"/>
    <col min="2" max="4" width="7.6640625" hidden="1" customWidth="1" outlineLevel="1"/>
    <col min="5" max="5" width="7.1640625" hidden="1" customWidth="1" outlineLevel="1"/>
    <col min="6" max="6" width="12.33203125" bestFit="1" customWidth="1" collapsed="1"/>
    <col min="7" max="10" width="7.1640625" hidden="1" customWidth="1" outlineLevel="1"/>
    <col min="11" max="11" width="12.33203125" bestFit="1" customWidth="1" collapsed="1"/>
    <col min="12" max="15" width="7.6640625" hidden="1" customWidth="1" outlineLevel="1"/>
    <col min="16" max="16" width="12.33203125" bestFit="1" customWidth="1" collapsed="1"/>
    <col min="17" max="20" width="7.6640625" hidden="1" customWidth="1" outlineLevel="1"/>
    <col min="21" max="21" width="12.33203125" bestFit="1" customWidth="1" collapsed="1"/>
    <col min="22" max="22" width="7.1640625" hidden="1" customWidth="1" outlineLevel="1"/>
    <col min="23" max="25" width="7.6640625" hidden="1" customWidth="1" outlineLevel="1"/>
    <col min="26" max="26" width="12.33203125" bestFit="1" customWidth="1" collapsed="1"/>
    <col min="27" max="27" width="7.6640625" hidden="1" customWidth="1" outlineLevel="1"/>
    <col min="28" max="29" width="8.1640625" hidden="1" customWidth="1" outlineLevel="1"/>
    <col min="30" max="30" width="7.6640625" hidden="1" customWidth="1" outlineLevel="1"/>
    <col min="31" max="31" width="12.33203125" bestFit="1" customWidth="1" collapsed="1"/>
    <col min="32" max="32" width="7.1640625" hidden="1" customWidth="1" outlineLevel="1"/>
    <col min="33" max="35" width="7.6640625" hidden="1" customWidth="1" outlineLevel="1"/>
    <col min="36" max="36" width="12.33203125" bestFit="1" customWidth="1" collapsed="1"/>
    <col min="37" max="40" width="7.6640625" hidden="1" customWidth="1" outlineLevel="1"/>
    <col min="41" max="41" width="12.33203125" bestFit="1" customWidth="1" collapsed="1"/>
    <col min="42" max="45" width="7.6640625" hidden="1" customWidth="1" outlineLevel="1"/>
    <col min="46" max="46" width="12.33203125" bestFit="1" customWidth="1" collapsed="1"/>
    <col min="47" max="50" width="7.6640625" hidden="1" customWidth="1" outlineLevel="1"/>
    <col min="51" max="51" width="12.33203125" bestFit="1" customWidth="1" collapsed="1"/>
    <col min="52" max="53" width="7.1640625" hidden="1" customWidth="1" outlineLevel="1"/>
    <col min="54" max="55" width="8.83203125" hidden="1" customWidth="1" outlineLevel="1"/>
    <col min="56" max="56" width="10.83203125" bestFit="1" customWidth="1" collapsed="1"/>
    <col min="57" max="58" width="10.83203125" bestFit="1" customWidth="1"/>
    <col min="59" max="61" width="12.33203125" bestFit="1" customWidth="1"/>
  </cols>
  <sheetData>
    <row r="1" spans="1:61">
      <c r="A1" t="s">
        <v>251</v>
      </c>
    </row>
    <row r="2" spans="1:61">
      <c r="A2" t="s">
        <v>252</v>
      </c>
    </row>
    <row r="3" spans="1:61">
      <c r="A3" t="s">
        <v>253</v>
      </c>
    </row>
    <row r="5" spans="1:61">
      <c r="A5" s="167" t="s">
        <v>206</v>
      </c>
      <c r="B5" s="167" t="s">
        <v>209</v>
      </c>
      <c r="C5" s="167" t="s">
        <v>210</v>
      </c>
      <c r="D5" s="167" t="s">
        <v>211</v>
      </c>
      <c r="E5" s="167" t="s">
        <v>212</v>
      </c>
      <c r="F5" s="167">
        <v>2013</v>
      </c>
      <c r="G5" s="167" t="s">
        <v>213</v>
      </c>
      <c r="H5" s="167" t="s">
        <v>214</v>
      </c>
      <c r="I5" s="167" t="s">
        <v>215</v>
      </c>
      <c r="J5" s="167" t="s">
        <v>216</v>
      </c>
      <c r="K5" s="167">
        <v>2014</v>
      </c>
      <c r="L5" s="167" t="s">
        <v>217</v>
      </c>
      <c r="M5" s="167" t="s">
        <v>218</v>
      </c>
      <c r="N5" s="167" t="s">
        <v>219</v>
      </c>
      <c r="O5" s="167" t="s">
        <v>220</v>
      </c>
      <c r="P5" s="167">
        <v>2015</v>
      </c>
      <c r="Q5" s="167" t="s">
        <v>221</v>
      </c>
      <c r="R5" s="167" t="s">
        <v>222</v>
      </c>
      <c r="S5" s="167" t="s">
        <v>223</v>
      </c>
      <c r="T5" s="167" t="s">
        <v>224</v>
      </c>
      <c r="U5" s="167">
        <v>2016</v>
      </c>
      <c r="V5" s="167" t="s">
        <v>225</v>
      </c>
      <c r="W5" s="167" t="s">
        <v>226</v>
      </c>
      <c r="X5" s="167" t="s">
        <v>227</v>
      </c>
      <c r="Y5" s="167" t="s">
        <v>228</v>
      </c>
      <c r="Z5" s="167">
        <v>2017</v>
      </c>
      <c r="AA5" s="167" t="s">
        <v>229</v>
      </c>
      <c r="AB5" s="167" t="s">
        <v>230</v>
      </c>
      <c r="AC5" s="167" t="s">
        <v>231</v>
      </c>
      <c r="AD5" s="167" t="s">
        <v>232</v>
      </c>
      <c r="AE5" s="167">
        <v>2018</v>
      </c>
      <c r="AF5" s="167" t="s">
        <v>233</v>
      </c>
      <c r="AG5" s="167" t="s">
        <v>234</v>
      </c>
      <c r="AH5" s="167" t="s">
        <v>235</v>
      </c>
      <c r="AI5" s="167" t="s">
        <v>236</v>
      </c>
      <c r="AJ5" s="167">
        <v>2019</v>
      </c>
      <c r="AK5" s="167" t="s">
        <v>237</v>
      </c>
      <c r="AL5" s="167" t="s">
        <v>238</v>
      </c>
      <c r="AM5" s="167" t="s">
        <v>239</v>
      </c>
      <c r="AN5" s="167" t="s">
        <v>240</v>
      </c>
      <c r="AO5" s="167">
        <v>2020</v>
      </c>
      <c r="AP5" s="167" t="s">
        <v>241</v>
      </c>
      <c r="AQ5" s="167" t="s">
        <v>242</v>
      </c>
      <c r="AR5" s="167" t="s">
        <v>243</v>
      </c>
      <c r="AS5" s="167" t="s">
        <v>244</v>
      </c>
      <c r="AT5" s="167">
        <v>2021</v>
      </c>
      <c r="AU5" s="167" t="s">
        <v>245</v>
      </c>
      <c r="AV5" s="167" t="s">
        <v>246</v>
      </c>
      <c r="AW5" s="167" t="s">
        <v>247</v>
      </c>
      <c r="AX5" s="167" t="s">
        <v>248</v>
      </c>
      <c r="AY5" s="167">
        <v>2022</v>
      </c>
      <c r="AZ5" s="167" t="s">
        <v>249</v>
      </c>
      <c r="BA5" s="167" t="s">
        <v>250</v>
      </c>
      <c r="BB5" s="167" t="s">
        <v>337</v>
      </c>
      <c r="BC5" s="167" t="s">
        <v>338</v>
      </c>
      <c r="BD5" s="167">
        <v>2023</v>
      </c>
      <c r="BE5" s="167">
        <v>2024</v>
      </c>
      <c r="BF5" s="167">
        <v>2025</v>
      </c>
      <c r="BG5" s="167">
        <v>2026</v>
      </c>
      <c r="BH5" s="167">
        <v>2027</v>
      </c>
      <c r="BI5" s="167">
        <v>2028</v>
      </c>
    </row>
    <row r="6" spans="1:61">
      <c r="A6" t="s">
        <v>207</v>
      </c>
      <c r="B6" s="4">
        <v>183.06</v>
      </c>
      <c r="C6" s="4">
        <v>178.78</v>
      </c>
      <c r="D6" s="4">
        <v>154.04</v>
      </c>
      <c r="E6" s="4">
        <v>94.64</v>
      </c>
      <c r="F6" s="4"/>
      <c r="G6" s="4">
        <v>76.31</v>
      </c>
      <c r="H6" s="4">
        <v>85.19</v>
      </c>
      <c r="I6" s="4">
        <v>95.89</v>
      </c>
      <c r="J6" s="4">
        <v>97.68</v>
      </c>
      <c r="K6" s="4"/>
      <c r="L6" s="4">
        <v>107.48</v>
      </c>
      <c r="M6" s="4">
        <v>135.87</v>
      </c>
      <c r="N6" s="4">
        <v>121.67</v>
      </c>
      <c r="O6" s="4">
        <v>111.95</v>
      </c>
      <c r="P6" s="4"/>
      <c r="Q6" s="4">
        <v>106.85</v>
      </c>
      <c r="R6" s="4">
        <v>138.72</v>
      </c>
      <c r="S6" s="4">
        <v>146.13999999999999</v>
      </c>
      <c r="T6" s="4">
        <v>155.61000000000001</v>
      </c>
      <c r="U6" s="4"/>
      <c r="V6" s="4">
        <v>98.44</v>
      </c>
      <c r="W6" s="4">
        <v>113.58</v>
      </c>
      <c r="X6" s="4">
        <v>125.48</v>
      </c>
      <c r="Y6" s="4">
        <v>119.69</v>
      </c>
      <c r="Z6" s="4"/>
      <c r="AA6" s="4">
        <v>93.26</v>
      </c>
      <c r="AB6" s="4">
        <v>113.07</v>
      </c>
      <c r="AC6" s="4">
        <v>109.12</v>
      </c>
      <c r="AD6" s="4">
        <v>92.11</v>
      </c>
      <c r="AE6" s="4"/>
      <c r="AF6" s="4">
        <v>83.45</v>
      </c>
      <c r="AG6" s="4">
        <v>134.41</v>
      </c>
      <c r="AH6" s="4">
        <v>145.75</v>
      </c>
      <c r="AI6" s="4">
        <v>193.05</v>
      </c>
      <c r="AJ6" s="4"/>
      <c r="AK6" s="4">
        <v>133.81</v>
      </c>
      <c r="AL6" s="4">
        <v>159.76</v>
      </c>
      <c r="AM6" s="4">
        <v>181.01</v>
      </c>
      <c r="AN6" s="4">
        <v>179.9</v>
      </c>
      <c r="AO6" s="4"/>
      <c r="AP6" s="4">
        <v>211.6</v>
      </c>
      <c r="AQ6" s="4">
        <v>229.81</v>
      </c>
      <c r="AR6" s="4">
        <v>224.61</v>
      </c>
      <c r="AS6" s="4">
        <v>223.31</v>
      </c>
      <c r="AT6" s="4"/>
      <c r="AU6" s="4">
        <v>157.76</v>
      </c>
      <c r="AV6" s="4">
        <v>164.65</v>
      </c>
      <c r="AW6" s="4">
        <v>106.75</v>
      </c>
      <c r="AX6" s="4">
        <v>96.25</v>
      </c>
      <c r="AY6" s="4"/>
      <c r="AZ6" s="4">
        <v>57.36</v>
      </c>
      <c r="BA6" s="4">
        <v>72.12</v>
      </c>
    </row>
    <row r="7" spans="1:61">
      <c r="A7" t="s">
        <v>208</v>
      </c>
      <c r="B7" s="20">
        <v>759869</v>
      </c>
      <c r="C7" s="20">
        <v>728171</v>
      </c>
      <c r="D7" s="20">
        <v>595123</v>
      </c>
      <c r="E7" s="20">
        <v>366275</v>
      </c>
      <c r="F7" s="346">
        <f>SUM(B7:E7)</f>
        <v>2449438</v>
      </c>
      <c r="G7" s="346">
        <v>289718</v>
      </c>
      <c r="H7" s="346">
        <v>305209</v>
      </c>
      <c r="I7" s="346">
        <v>333929</v>
      </c>
      <c r="J7" s="346">
        <v>326152</v>
      </c>
      <c r="K7" s="346">
        <f>SUM(G7:J7)</f>
        <v>1255008</v>
      </c>
      <c r="L7" s="346">
        <v>349241</v>
      </c>
      <c r="M7" s="346">
        <v>423636</v>
      </c>
      <c r="N7" s="346">
        <v>382965</v>
      </c>
      <c r="O7" s="346">
        <v>337830</v>
      </c>
      <c r="P7" s="346">
        <f>SUM(L7:O7)</f>
        <v>1493672</v>
      </c>
      <c r="Q7" s="346">
        <v>307441</v>
      </c>
      <c r="R7" s="346">
        <v>402274</v>
      </c>
      <c r="S7" s="346">
        <v>431318</v>
      </c>
      <c r="T7" s="346">
        <v>464730</v>
      </c>
      <c r="U7" s="346">
        <f>SUM(Q7:T7)</f>
        <v>1605763</v>
      </c>
      <c r="V7" s="346">
        <v>299355</v>
      </c>
      <c r="W7" s="346">
        <v>328269</v>
      </c>
      <c r="X7" s="346">
        <v>354607</v>
      </c>
      <c r="Y7" s="346">
        <v>339334</v>
      </c>
      <c r="Z7" s="346">
        <f>SUM(V7:Y7)</f>
        <v>1321565</v>
      </c>
      <c r="AA7" s="346">
        <v>275507</v>
      </c>
      <c r="AB7" s="346">
        <v>317855</v>
      </c>
      <c r="AC7" s="346">
        <v>307990</v>
      </c>
      <c r="AD7" s="346">
        <v>259926</v>
      </c>
      <c r="AE7" s="346">
        <f>SUM(AA7:AD7)</f>
        <v>1161278</v>
      </c>
      <c r="AF7" s="346">
        <v>220817</v>
      </c>
      <c r="AG7" s="346">
        <v>332581</v>
      </c>
      <c r="AH7" s="346">
        <v>359223</v>
      </c>
      <c r="AI7" s="346">
        <v>461905</v>
      </c>
      <c r="AJ7" s="346">
        <f>SUM(AF7:AI7)</f>
        <v>1374526</v>
      </c>
      <c r="AK7" s="346">
        <v>333377</v>
      </c>
      <c r="AL7" s="346">
        <v>370648</v>
      </c>
      <c r="AM7" s="346">
        <v>455994</v>
      </c>
      <c r="AN7" s="346">
        <v>464866</v>
      </c>
      <c r="AO7" s="346">
        <f>SUM(AK7:AN7)</f>
        <v>1624885</v>
      </c>
      <c r="AP7" s="346">
        <v>525142</v>
      </c>
      <c r="AQ7" s="346">
        <v>549346</v>
      </c>
      <c r="AR7" s="346">
        <v>518529</v>
      </c>
      <c r="AS7" s="346">
        <v>505344</v>
      </c>
      <c r="AT7" s="346">
        <f>SUM(AP7:AS7)</f>
        <v>2098361</v>
      </c>
      <c r="AU7" s="346">
        <v>342778</v>
      </c>
      <c r="AV7" s="346">
        <v>315106</v>
      </c>
      <c r="AW7" s="346">
        <v>200677</v>
      </c>
      <c r="AX7" s="346">
        <v>163183</v>
      </c>
      <c r="AY7" s="346">
        <f>SUM(AU7:AX7)</f>
        <v>1021744</v>
      </c>
      <c r="AZ7" s="346">
        <v>109112</v>
      </c>
      <c r="BA7" s="346">
        <v>134760</v>
      </c>
      <c r="BB7" s="346">
        <f>($BD$7-$AZ$7-$BA$7)/2</f>
        <v>133500</v>
      </c>
      <c r="BC7" s="346">
        <f>($BD$7-$AZ$7-$BA$7)/2</f>
        <v>133500</v>
      </c>
      <c r="BD7" s="346">
        <f>AY7*(1+BD8)</f>
        <v>510872</v>
      </c>
      <c r="BE7" s="346">
        <f>BD7*(1+BE8)</f>
        <v>434241.2</v>
      </c>
      <c r="BF7" s="346">
        <f>0.45*A11</f>
        <v>626112.36</v>
      </c>
      <c r="BG7" s="346">
        <f>0.8*A11</f>
        <v>1113088.6400000001</v>
      </c>
      <c r="BH7" s="346">
        <f>0.9*A11</f>
        <v>1252224.72</v>
      </c>
      <c r="BI7" s="346">
        <f>A11</f>
        <v>1391360.8</v>
      </c>
    </row>
    <row r="8" spans="1:61">
      <c r="A8" s="168" t="s">
        <v>336</v>
      </c>
      <c r="G8" s="169">
        <f t="shared" ref="G8:AL8" si="0">G7/B7-1</f>
        <v>-0.61872638573227756</v>
      </c>
      <c r="H8" s="169">
        <f t="shared" si="0"/>
        <v>-0.58085532107156146</v>
      </c>
      <c r="I8" s="169">
        <f t="shared" si="0"/>
        <v>-0.43889078392197911</v>
      </c>
      <c r="J8" s="169">
        <f t="shared" si="0"/>
        <v>-0.1095433758787796</v>
      </c>
      <c r="K8" s="169">
        <f t="shared" si="0"/>
        <v>-0.48763430631842897</v>
      </c>
      <c r="L8" s="169">
        <f t="shared" si="0"/>
        <v>0.20545150801814183</v>
      </c>
      <c r="M8" s="169">
        <f t="shared" si="0"/>
        <v>0.38801935722734249</v>
      </c>
      <c r="N8" s="169">
        <f t="shared" si="0"/>
        <v>0.14684558693614513</v>
      </c>
      <c r="O8" s="169">
        <f t="shared" si="0"/>
        <v>3.5805391351271698E-2</v>
      </c>
      <c r="P8" s="169">
        <f t="shared" si="0"/>
        <v>0.19016930569366886</v>
      </c>
      <c r="Q8" s="169">
        <f t="shared" si="0"/>
        <v>-0.11968812367391002</v>
      </c>
      <c r="R8" s="169">
        <f t="shared" si="0"/>
        <v>-5.0425365171987258E-2</v>
      </c>
      <c r="S8" s="169">
        <f t="shared" si="0"/>
        <v>0.12625957985716707</v>
      </c>
      <c r="T8" s="169">
        <f t="shared" si="0"/>
        <v>0.37563271467898063</v>
      </c>
      <c r="U8" s="169">
        <f t="shared" si="0"/>
        <v>7.5043918611314986E-2</v>
      </c>
      <c r="V8" s="169">
        <f t="shared" si="0"/>
        <v>-2.6300981326498385E-2</v>
      </c>
      <c r="W8" s="169">
        <f t="shared" si="0"/>
        <v>-0.18396664959704079</v>
      </c>
      <c r="X8" s="169">
        <f t="shared" si="0"/>
        <v>-0.17785253571610737</v>
      </c>
      <c r="Y8" s="169">
        <f t="shared" si="0"/>
        <v>-0.26982549006950274</v>
      </c>
      <c r="Z8" s="169">
        <f t="shared" si="0"/>
        <v>-0.17698626758743352</v>
      </c>
      <c r="AA8" s="169">
        <f t="shared" si="0"/>
        <v>-7.9664612249670141E-2</v>
      </c>
      <c r="AB8" s="169">
        <f t="shared" si="0"/>
        <v>-3.172398246559982E-2</v>
      </c>
      <c r="AC8" s="169">
        <f t="shared" si="0"/>
        <v>-0.13146102586807362</v>
      </c>
      <c r="AD8" s="169">
        <f t="shared" si="0"/>
        <v>-0.23401132807204705</v>
      </c>
      <c r="AE8" s="169">
        <f t="shared" si="0"/>
        <v>-0.12128574833625283</v>
      </c>
      <c r="AF8" s="169">
        <f t="shared" si="0"/>
        <v>-0.19850675300446086</v>
      </c>
      <c r="AG8" s="169">
        <f t="shared" si="0"/>
        <v>4.6329301096411868E-2</v>
      </c>
      <c r="AH8" s="169">
        <f t="shared" si="0"/>
        <v>0.16634630994512811</v>
      </c>
      <c r="AI8" s="169">
        <f t="shared" si="0"/>
        <v>0.77706347191123637</v>
      </c>
      <c r="AJ8" s="169">
        <f t="shared" si="0"/>
        <v>0.18363217076358973</v>
      </c>
      <c r="AK8" s="169">
        <f t="shared" si="0"/>
        <v>0.50974336215055915</v>
      </c>
      <c r="AL8" s="169">
        <f t="shared" si="0"/>
        <v>0.11445933471845948</v>
      </c>
      <c r="AM8" s="169">
        <f t="shared" ref="AM8:BC8" si="1">AM7/AH7-1</f>
        <v>0.26938976624547983</v>
      </c>
      <c r="AN8" s="169">
        <f t="shared" si="1"/>
        <v>6.4104090667993496E-3</v>
      </c>
      <c r="AO8" s="169">
        <f t="shared" si="1"/>
        <v>0.18214206206357675</v>
      </c>
      <c r="AP8" s="169">
        <f t="shared" si="1"/>
        <v>0.57521964622634436</v>
      </c>
      <c r="AQ8" s="169">
        <f t="shared" si="1"/>
        <v>0.48212320044894352</v>
      </c>
      <c r="AR8" s="169">
        <f t="shared" si="1"/>
        <v>0.13713996236792592</v>
      </c>
      <c r="AS8" s="169">
        <f t="shared" si="1"/>
        <v>8.7074554817947458E-2</v>
      </c>
      <c r="AT8" s="169">
        <f t="shared" si="1"/>
        <v>0.29139046763309406</v>
      </c>
      <c r="AU8" s="169">
        <f t="shared" si="1"/>
        <v>-0.34726607279554866</v>
      </c>
      <c r="AV8" s="169">
        <f t="shared" si="1"/>
        <v>-0.42639793499907164</v>
      </c>
      <c r="AW8" s="169">
        <f t="shared" si="1"/>
        <v>-0.61298789460184477</v>
      </c>
      <c r="AX8" s="169">
        <f t="shared" si="1"/>
        <v>-0.67708531218338397</v>
      </c>
      <c r="AY8" s="169">
        <f t="shared" si="1"/>
        <v>-0.51307520488609915</v>
      </c>
      <c r="AZ8" s="169">
        <f t="shared" si="1"/>
        <v>-0.68168318853602039</v>
      </c>
      <c r="BA8" s="169">
        <f t="shared" si="1"/>
        <v>-0.57233438906272815</v>
      </c>
      <c r="BB8" s="169">
        <f t="shared" si="1"/>
        <v>-0.33475186493718767</v>
      </c>
      <c r="BC8" s="169">
        <f t="shared" si="1"/>
        <v>-0.18190007537549868</v>
      </c>
      <c r="BD8" s="169">
        <v>-0.5</v>
      </c>
      <c r="BE8" s="169">
        <v>-0.15</v>
      </c>
      <c r="BF8" s="169">
        <f>BF7/BE7-1</f>
        <v>0.44185388212818122</v>
      </c>
      <c r="BG8" s="169">
        <f>BG7/BF7-1</f>
        <v>0.77777777777777812</v>
      </c>
      <c r="BH8" s="169">
        <f>BH7/BG7-1</f>
        <v>0.12499999999999978</v>
      </c>
      <c r="BI8" s="169">
        <f>BI7/BH7-1</f>
        <v>0.11111111111111116</v>
      </c>
    </row>
    <row r="10" spans="1:61">
      <c r="A10" s="21" t="s">
        <v>386</v>
      </c>
    </row>
    <row r="11" spans="1:61">
      <c r="A11" s="269">
        <f>AVERAGE(P7,U7,Z7,AE7,AJ7)</f>
        <v>1391360.8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5DE5-6593-4006-A2DB-1EFD16F790BE}">
  <dimension ref="A1:B1258"/>
  <sheetViews>
    <sheetView topLeftCell="A4" workbookViewId="0">
      <selection activeCell="B14" sqref="B14"/>
    </sheetView>
  </sheetViews>
  <sheetFormatPr baseColWidth="10" defaultColWidth="8.83203125" defaultRowHeight="13"/>
  <cols>
    <col min="1" max="256" width="19.6640625" style="17" customWidth="1"/>
    <col min="257" max="16384" width="8.83203125" style="17"/>
  </cols>
  <sheetData>
    <row r="1" spans="1:2">
      <c r="A1" s="17" t="s">
        <v>199</v>
      </c>
    </row>
    <row r="2" spans="1:2">
      <c r="A2" s="17" t="s">
        <v>200</v>
      </c>
    </row>
    <row r="3" spans="1:2">
      <c r="A3" s="17" t="s">
        <v>201</v>
      </c>
    </row>
    <row r="4" spans="1:2">
      <c r="A4" s="17" t="s">
        <v>202</v>
      </c>
    </row>
    <row r="5" spans="1:2">
      <c r="A5" s="17" t="s">
        <v>203</v>
      </c>
    </row>
    <row r="6" spans="1:2">
      <c r="A6" s="17" t="s">
        <v>204</v>
      </c>
    </row>
    <row r="8" spans="1:2">
      <c r="A8" s="17" t="s">
        <v>274</v>
      </c>
      <c r="B8" s="17" t="s">
        <v>276</v>
      </c>
    </row>
    <row r="10" spans="1:2">
      <c r="A10" s="17" t="s">
        <v>275</v>
      </c>
    </row>
    <row r="11" spans="1:2">
      <c r="A11" s="17" t="s">
        <v>205</v>
      </c>
      <c r="B11" s="17" t="s">
        <v>274</v>
      </c>
    </row>
    <row r="12" spans="1:2">
      <c r="A12" s="18">
        <v>36532</v>
      </c>
      <c r="B12" s="23">
        <v>8.15</v>
      </c>
    </row>
    <row r="13" spans="1:2">
      <c r="A13" s="18">
        <v>36539</v>
      </c>
      <c r="B13" s="23">
        <v>8.18</v>
      </c>
    </row>
    <row r="14" spans="1:2">
      <c r="A14" s="18">
        <v>36546</v>
      </c>
      <c r="B14" s="23">
        <v>8.26</v>
      </c>
    </row>
    <row r="15" spans="1:2">
      <c r="A15" s="18">
        <v>36553</v>
      </c>
      <c r="B15" s="23">
        <v>8.25</v>
      </c>
    </row>
    <row r="16" spans="1:2">
      <c r="A16" s="18">
        <v>36560</v>
      </c>
      <c r="B16" s="23">
        <v>8.25</v>
      </c>
    </row>
    <row r="17" spans="1:2">
      <c r="A17" s="18">
        <v>36567</v>
      </c>
      <c r="B17" s="23">
        <v>8.36</v>
      </c>
    </row>
    <row r="18" spans="1:2">
      <c r="A18" s="18">
        <v>36574</v>
      </c>
      <c r="B18" s="23">
        <v>8.3800000000000008</v>
      </c>
    </row>
    <row r="19" spans="1:2">
      <c r="A19" s="18">
        <v>36581</v>
      </c>
      <c r="B19" s="23">
        <v>8.31</v>
      </c>
    </row>
    <row r="20" spans="1:2">
      <c r="A20" s="18">
        <v>36588</v>
      </c>
      <c r="B20" s="23">
        <v>8.27</v>
      </c>
    </row>
    <row r="21" spans="1:2">
      <c r="A21" s="18">
        <v>36595</v>
      </c>
      <c r="B21" s="23">
        <v>8.23</v>
      </c>
    </row>
    <row r="22" spans="1:2">
      <c r="A22" s="18">
        <v>36602</v>
      </c>
      <c r="B22" s="23">
        <v>8.24</v>
      </c>
    </row>
    <row r="23" spans="1:2">
      <c r="A23" s="18">
        <v>36609</v>
      </c>
      <c r="B23" s="23">
        <v>8.23</v>
      </c>
    </row>
    <row r="24" spans="1:2">
      <c r="A24" s="18">
        <v>36616</v>
      </c>
      <c r="B24" s="23">
        <v>8.23</v>
      </c>
    </row>
    <row r="25" spans="1:2">
      <c r="A25" s="18">
        <v>36623</v>
      </c>
      <c r="B25" s="23">
        <v>8.1999999999999993</v>
      </c>
    </row>
    <row r="26" spans="1:2">
      <c r="A26" s="18">
        <v>36630</v>
      </c>
      <c r="B26" s="23">
        <v>8.1199999999999992</v>
      </c>
    </row>
    <row r="27" spans="1:2">
      <c r="A27" s="18">
        <v>36637</v>
      </c>
      <c r="B27" s="23">
        <v>8.16</v>
      </c>
    </row>
    <row r="28" spans="1:2">
      <c r="A28" s="18">
        <v>36644</v>
      </c>
      <c r="B28" s="23">
        <v>8.1300000000000008</v>
      </c>
    </row>
    <row r="29" spans="1:2">
      <c r="A29" s="18">
        <v>36651</v>
      </c>
      <c r="B29" s="23">
        <v>8.2799999999999994</v>
      </c>
    </row>
    <row r="30" spans="1:2">
      <c r="A30" s="18">
        <v>36658</v>
      </c>
      <c r="B30" s="23">
        <v>8.52</v>
      </c>
    </row>
    <row r="31" spans="1:2">
      <c r="A31" s="18">
        <v>36665</v>
      </c>
      <c r="B31" s="23">
        <v>8.64</v>
      </c>
    </row>
    <row r="32" spans="1:2">
      <c r="A32" s="18">
        <v>36672</v>
      </c>
      <c r="B32" s="23">
        <v>8.6199999999999992</v>
      </c>
    </row>
    <row r="33" spans="1:2">
      <c r="A33" s="18">
        <v>36679</v>
      </c>
      <c r="B33" s="23">
        <v>8.5399999999999991</v>
      </c>
    </row>
    <row r="34" spans="1:2">
      <c r="A34" s="18">
        <v>36686</v>
      </c>
      <c r="B34" s="23">
        <v>8.32</v>
      </c>
    </row>
    <row r="35" spans="1:2">
      <c r="A35" s="18">
        <v>36693</v>
      </c>
      <c r="B35" s="23">
        <v>8.2200000000000006</v>
      </c>
    </row>
    <row r="36" spans="1:2">
      <c r="A36" s="18">
        <v>36700</v>
      </c>
      <c r="B36" s="23">
        <v>8.14</v>
      </c>
    </row>
    <row r="37" spans="1:2">
      <c r="A37" s="18">
        <v>36707</v>
      </c>
      <c r="B37" s="23">
        <v>8.2200000000000006</v>
      </c>
    </row>
    <row r="38" spans="1:2">
      <c r="A38" s="18">
        <v>36714</v>
      </c>
      <c r="B38" s="23">
        <v>8.16</v>
      </c>
    </row>
    <row r="39" spans="1:2">
      <c r="A39" s="18">
        <v>36721</v>
      </c>
      <c r="B39" s="23">
        <v>8.09</v>
      </c>
    </row>
    <row r="40" spans="1:2">
      <c r="A40" s="18">
        <v>36728</v>
      </c>
      <c r="B40" s="23">
        <v>8.2100000000000009</v>
      </c>
    </row>
    <row r="41" spans="1:2">
      <c r="A41" s="18">
        <v>36735</v>
      </c>
      <c r="B41" s="23">
        <v>8.1300000000000008</v>
      </c>
    </row>
    <row r="42" spans="1:2">
      <c r="A42" s="18">
        <v>36742</v>
      </c>
      <c r="B42" s="23">
        <v>8.1199999999999992</v>
      </c>
    </row>
    <row r="43" spans="1:2">
      <c r="A43" s="18">
        <v>36749</v>
      </c>
      <c r="B43" s="23">
        <v>8.0399999999999991</v>
      </c>
    </row>
    <row r="44" spans="1:2">
      <c r="A44" s="18">
        <v>36756</v>
      </c>
      <c r="B44" s="23">
        <v>7.96</v>
      </c>
    </row>
    <row r="45" spans="1:2">
      <c r="A45" s="18">
        <v>36763</v>
      </c>
      <c r="B45" s="23">
        <v>7.99</v>
      </c>
    </row>
    <row r="46" spans="1:2">
      <c r="A46" s="18">
        <v>36770</v>
      </c>
      <c r="B46" s="23">
        <v>7.96</v>
      </c>
    </row>
    <row r="47" spans="1:2">
      <c r="A47" s="18">
        <v>36777</v>
      </c>
      <c r="B47" s="23">
        <v>7.94</v>
      </c>
    </row>
    <row r="48" spans="1:2">
      <c r="A48" s="18">
        <v>36784</v>
      </c>
      <c r="B48" s="23">
        <v>7.88</v>
      </c>
    </row>
    <row r="49" spans="1:2">
      <c r="A49" s="18">
        <v>36791</v>
      </c>
      <c r="B49" s="23">
        <v>7.9</v>
      </c>
    </row>
    <row r="50" spans="1:2">
      <c r="A50" s="18">
        <v>36798</v>
      </c>
      <c r="B50" s="23">
        <v>7.88</v>
      </c>
    </row>
    <row r="51" spans="1:2">
      <c r="A51" s="18">
        <v>36805</v>
      </c>
      <c r="B51" s="23">
        <v>7.83</v>
      </c>
    </row>
    <row r="52" spans="1:2">
      <c r="A52" s="18">
        <v>36812</v>
      </c>
      <c r="B52" s="23">
        <v>7.84</v>
      </c>
    </row>
    <row r="53" spans="1:2">
      <c r="A53" s="18">
        <v>36819</v>
      </c>
      <c r="B53" s="23">
        <v>7.83</v>
      </c>
    </row>
    <row r="54" spans="1:2">
      <c r="A54" s="18">
        <v>36826</v>
      </c>
      <c r="B54" s="23">
        <v>7.68</v>
      </c>
    </row>
    <row r="55" spans="1:2">
      <c r="A55" s="18">
        <v>36833</v>
      </c>
      <c r="B55" s="23">
        <v>7.73</v>
      </c>
    </row>
    <row r="56" spans="1:2">
      <c r="A56" s="18">
        <v>36840</v>
      </c>
      <c r="B56" s="23">
        <v>7.79</v>
      </c>
    </row>
    <row r="57" spans="1:2">
      <c r="A57" s="18">
        <v>36847</v>
      </c>
      <c r="B57" s="23">
        <v>7.73</v>
      </c>
    </row>
    <row r="58" spans="1:2">
      <c r="A58" s="18">
        <v>36854</v>
      </c>
      <c r="B58" s="23">
        <v>7.73</v>
      </c>
    </row>
    <row r="59" spans="1:2">
      <c r="A59" s="18">
        <v>36861</v>
      </c>
      <c r="B59" s="23">
        <v>7.65</v>
      </c>
    </row>
    <row r="60" spans="1:2">
      <c r="A60" s="18">
        <v>36868</v>
      </c>
      <c r="B60" s="23">
        <v>7.54</v>
      </c>
    </row>
    <row r="61" spans="1:2">
      <c r="A61" s="18">
        <v>36875</v>
      </c>
      <c r="B61" s="23">
        <v>7.42</v>
      </c>
    </row>
    <row r="62" spans="1:2">
      <c r="A62" s="18">
        <v>36882</v>
      </c>
      <c r="B62" s="23">
        <v>7.17</v>
      </c>
    </row>
    <row r="63" spans="1:2">
      <c r="A63" s="18">
        <v>36889</v>
      </c>
      <c r="B63" s="23">
        <v>7.13</v>
      </c>
    </row>
    <row r="64" spans="1:2">
      <c r="A64" s="18">
        <v>36896</v>
      </c>
      <c r="B64" s="23">
        <v>7.07</v>
      </c>
    </row>
    <row r="65" spans="1:2">
      <c r="A65" s="18">
        <v>36903</v>
      </c>
      <c r="B65" s="23">
        <v>6.89</v>
      </c>
    </row>
    <row r="66" spans="1:2">
      <c r="A66" s="18">
        <v>36910</v>
      </c>
      <c r="B66" s="23">
        <v>7.02</v>
      </c>
    </row>
    <row r="67" spans="1:2">
      <c r="A67" s="18">
        <v>36917</v>
      </c>
      <c r="B67" s="23">
        <v>7.15</v>
      </c>
    </row>
    <row r="68" spans="1:2">
      <c r="A68" s="18">
        <v>36924</v>
      </c>
      <c r="B68" s="23">
        <v>7.09</v>
      </c>
    </row>
    <row r="69" spans="1:2">
      <c r="A69" s="18">
        <v>36931</v>
      </c>
      <c r="B69" s="23">
        <v>6.98</v>
      </c>
    </row>
    <row r="70" spans="1:2">
      <c r="A70" s="18">
        <v>36938</v>
      </c>
      <c r="B70" s="23">
        <v>7.01</v>
      </c>
    </row>
    <row r="71" spans="1:2">
      <c r="A71" s="18">
        <v>36945</v>
      </c>
      <c r="B71" s="23">
        <v>7.12</v>
      </c>
    </row>
    <row r="72" spans="1:2">
      <c r="A72" s="18">
        <v>36952</v>
      </c>
      <c r="B72" s="23">
        <v>7.03</v>
      </c>
    </row>
    <row r="73" spans="1:2">
      <c r="A73" s="18">
        <v>36959</v>
      </c>
      <c r="B73" s="23">
        <v>6.97</v>
      </c>
    </row>
    <row r="74" spans="1:2">
      <c r="A74" s="18">
        <v>36966</v>
      </c>
      <c r="B74" s="23">
        <v>6.96</v>
      </c>
    </row>
    <row r="75" spans="1:2">
      <c r="A75" s="18">
        <v>36973</v>
      </c>
      <c r="B75" s="23">
        <v>6.89</v>
      </c>
    </row>
    <row r="76" spans="1:2">
      <c r="A76" s="18">
        <v>36980</v>
      </c>
      <c r="B76" s="23">
        <v>6.91</v>
      </c>
    </row>
    <row r="77" spans="1:2">
      <c r="A77" s="18">
        <v>36987</v>
      </c>
      <c r="B77" s="23">
        <v>7.01</v>
      </c>
    </row>
    <row r="78" spans="1:2">
      <c r="A78" s="18">
        <v>36994</v>
      </c>
      <c r="B78" s="23">
        <v>7.04</v>
      </c>
    </row>
    <row r="79" spans="1:2">
      <c r="A79" s="18">
        <v>37001</v>
      </c>
      <c r="B79" s="23">
        <v>7.14</v>
      </c>
    </row>
    <row r="80" spans="1:2">
      <c r="A80" s="18">
        <v>37008</v>
      </c>
      <c r="B80" s="23">
        <v>7.12</v>
      </c>
    </row>
    <row r="81" spans="1:2">
      <c r="A81" s="18">
        <v>37015</v>
      </c>
      <c r="B81" s="23">
        <v>7.14</v>
      </c>
    </row>
    <row r="82" spans="1:2">
      <c r="A82" s="18">
        <v>37022</v>
      </c>
      <c r="B82" s="23">
        <v>7.1</v>
      </c>
    </row>
    <row r="83" spans="1:2">
      <c r="A83" s="18">
        <v>37029</v>
      </c>
      <c r="B83" s="23">
        <v>7.14</v>
      </c>
    </row>
    <row r="84" spans="1:2">
      <c r="A84" s="18">
        <v>37036</v>
      </c>
      <c r="B84" s="23">
        <v>7.2</v>
      </c>
    </row>
    <row r="85" spans="1:2">
      <c r="A85" s="18">
        <v>37043</v>
      </c>
      <c r="B85" s="23">
        <v>7.24</v>
      </c>
    </row>
    <row r="86" spans="1:2">
      <c r="A86" s="18">
        <v>37050</v>
      </c>
      <c r="B86" s="23">
        <v>7.2</v>
      </c>
    </row>
    <row r="87" spans="1:2">
      <c r="A87" s="18">
        <v>37057</v>
      </c>
      <c r="B87" s="23">
        <v>7.14</v>
      </c>
    </row>
    <row r="88" spans="1:2">
      <c r="A88" s="18">
        <v>37064</v>
      </c>
      <c r="B88" s="23">
        <v>7.11</v>
      </c>
    </row>
    <row r="89" spans="1:2">
      <c r="A89" s="18">
        <v>37071</v>
      </c>
      <c r="B89" s="23">
        <v>7.11</v>
      </c>
    </row>
    <row r="90" spans="1:2">
      <c r="A90" s="18">
        <v>37078</v>
      </c>
      <c r="B90" s="23">
        <v>7.19</v>
      </c>
    </row>
    <row r="91" spans="1:2">
      <c r="A91" s="18">
        <v>37085</v>
      </c>
      <c r="B91" s="23">
        <v>7.21</v>
      </c>
    </row>
    <row r="92" spans="1:2">
      <c r="A92" s="18">
        <v>37092</v>
      </c>
      <c r="B92" s="23">
        <v>7.08</v>
      </c>
    </row>
    <row r="93" spans="1:2">
      <c r="A93" s="18">
        <v>37099</v>
      </c>
      <c r="B93" s="23">
        <v>7.03</v>
      </c>
    </row>
    <row r="94" spans="1:2">
      <c r="A94" s="18">
        <v>37106</v>
      </c>
      <c r="B94" s="23">
        <v>7</v>
      </c>
    </row>
    <row r="95" spans="1:2">
      <c r="A95" s="18">
        <v>37113</v>
      </c>
      <c r="B95" s="23">
        <v>7</v>
      </c>
    </row>
    <row r="96" spans="1:2">
      <c r="A96" s="18">
        <v>37120</v>
      </c>
      <c r="B96" s="23">
        <v>6.92</v>
      </c>
    </row>
    <row r="97" spans="1:2">
      <c r="A97" s="18">
        <v>37127</v>
      </c>
      <c r="B97" s="23">
        <v>6.91</v>
      </c>
    </row>
    <row r="98" spans="1:2">
      <c r="A98" s="18">
        <v>37134</v>
      </c>
      <c r="B98" s="23">
        <v>6.92</v>
      </c>
    </row>
    <row r="99" spans="1:2">
      <c r="A99" s="18">
        <v>37141</v>
      </c>
      <c r="B99" s="23">
        <v>6.89</v>
      </c>
    </row>
    <row r="100" spans="1:2">
      <c r="A100" s="18">
        <v>37148</v>
      </c>
      <c r="B100" s="23">
        <v>6.86</v>
      </c>
    </row>
    <row r="101" spans="1:2">
      <c r="A101" s="18">
        <v>37155</v>
      </c>
      <c r="B101" s="23">
        <v>6.8</v>
      </c>
    </row>
    <row r="102" spans="1:2">
      <c r="A102" s="18">
        <v>37162</v>
      </c>
      <c r="B102" s="23">
        <v>6.72</v>
      </c>
    </row>
    <row r="103" spans="1:2">
      <c r="A103" s="18">
        <v>37169</v>
      </c>
      <c r="B103" s="23">
        <v>6.64</v>
      </c>
    </row>
    <row r="104" spans="1:2">
      <c r="A104" s="18">
        <v>37176</v>
      </c>
      <c r="B104" s="23">
        <v>6.58</v>
      </c>
    </row>
    <row r="105" spans="1:2">
      <c r="A105" s="18">
        <v>37183</v>
      </c>
      <c r="B105" s="23">
        <v>6.61</v>
      </c>
    </row>
    <row r="106" spans="1:2">
      <c r="A106" s="18">
        <v>37190</v>
      </c>
      <c r="B106" s="23">
        <v>6.64</v>
      </c>
    </row>
    <row r="107" spans="1:2">
      <c r="A107" s="18">
        <v>37197</v>
      </c>
      <c r="B107" s="23">
        <v>6.56</v>
      </c>
    </row>
    <row r="108" spans="1:2">
      <c r="A108" s="18">
        <v>37204</v>
      </c>
      <c r="B108" s="23">
        <v>6.45</v>
      </c>
    </row>
    <row r="109" spans="1:2">
      <c r="A109" s="18">
        <v>37211</v>
      </c>
      <c r="B109" s="23">
        <v>6.51</v>
      </c>
    </row>
    <row r="110" spans="1:2">
      <c r="A110" s="18">
        <v>37218</v>
      </c>
      <c r="B110" s="23">
        <v>6.75</v>
      </c>
    </row>
    <row r="111" spans="1:2">
      <c r="A111" s="18">
        <v>37225</v>
      </c>
      <c r="B111" s="23">
        <v>7.02</v>
      </c>
    </row>
    <row r="112" spans="1:2">
      <c r="A112" s="18">
        <v>37232</v>
      </c>
      <c r="B112" s="23">
        <v>6.84</v>
      </c>
    </row>
    <row r="113" spans="1:2">
      <c r="A113" s="18">
        <v>37239</v>
      </c>
      <c r="B113" s="23">
        <v>7.09</v>
      </c>
    </row>
    <row r="114" spans="1:2">
      <c r="A114" s="18">
        <v>37246</v>
      </c>
      <c r="B114" s="23">
        <v>7.17</v>
      </c>
    </row>
    <row r="115" spans="1:2">
      <c r="A115" s="18">
        <v>37253</v>
      </c>
      <c r="B115" s="23">
        <v>7.16</v>
      </c>
    </row>
    <row r="116" spans="1:2">
      <c r="A116" s="18">
        <v>37260</v>
      </c>
      <c r="B116" s="23">
        <v>7.14</v>
      </c>
    </row>
    <row r="117" spans="1:2">
      <c r="A117" s="18">
        <v>37267</v>
      </c>
      <c r="B117" s="23">
        <v>7.06</v>
      </c>
    </row>
    <row r="118" spans="1:2">
      <c r="A118" s="18">
        <v>37274</v>
      </c>
      <c r="B118" s="23">
        <v>6.83</v>
      </c>
    </row>
    <row r="119" spans="1:2">
      <c r="A119" s="18">
        <v>37281</v>
      </c>
      <c r="B119" s="23">
        <v>6.96</v>
      </c>
    </row>
    <row r="120" spans="1:2">
      <c r="A120" s="18">
        <v>37288</v>
      </c>
      <c r="B120" s="23">
        <v>7.02</v>
      </c>
    </row>
    <row r="121" spans="1:2">
      <c r="A121" s="18">
        <v>37295</v>
      </c>
      <c r="B121" s="23">
        <v>6.88</v>
      </c>
    </row>
    <row r="122" spans="1:2">
      <c r="A122" s="18">
        <v>37302</v>
      </c>
      <c r="B122" s="23">
        <v>6.86</v>
      </c>
    </row>
    <row r="123" spans="1:2">
      <c r="A123" s="18">
        <v>37309</v>
      </c>
      <c r="B123" s="23">
        <v>6.81</v>
      </c>
    </row>
    <row r="124" spans="1:2">
      <c r="A124" s="18">
        <v>37316</v>
      </c>
      <c r="B124" s="23">
        <v>6.8</v>
      </c>
    </row>
    <row r="125" spans="1:2">
      <c r="A125" s="18">
        <v>37323</v>
      </c>
      <c r="B125" s="23">
        <v>6.87</v>
      </c>
    </row>
    <row r="126" spans="1:2">
      <c r="A126" s="18">
        <v>37330</v>
      </c>
      <c r="B126" s="23">
        <v>7.08</v>
      </c>
    </row>
    <row r="127" spans="1:2">
      <c r="A127" s="18">
        <v>37337</v>
      </c>
      <c r="B127" s="23">
        <v>7.14</v>
      </c>
    </row>
    <row r="128" spans="1:2">
      <c r="A128" s="18">
        <v>37344</v>
      </c>
      <c r="B128" s="23">
        <v>7.18</v>
      </c>
    </row>
    <row r="129" spans="1:2">
      <c r="A129" s="18">
        <v>37351</v>
      </c>
      <c r="B129" s="23">
        <v>7.13</v>
      </c>
    </row>
    <row r="130" spans="1:2">
      <c r="A130" s="18">
        <v>37358</v>
      </c>
      <c r="B130" s="23">
        <v>6.99</v>
      </c>
    </row>
    <row r="131" spans="1:2">
      <c r="A131" s="18">
        <v>37365</v>
      </c>
      <c r="B131" s="23">
        <v>6.94</v>
      </c>
    </row>
    <row r="132" spans="1:2">
      <c r="A132" s="18">
        <v>37372</v>
      </c>
      <c r="B132" s="23">
        <v>6.88</v>
      </c>
    </row>
    <row r="133" spans="1:2">
      <c r="A133" s="18">
        <v>37379</v>
      </c>
      <c r="B133" s="23">
        <v>6.78</v>
      </c>
    </row>
    <row r="134" spans="1:2">
      <c r="A134" s="18">
        <v>37386</v>
      </c>
      <c r="B134" s="23">
        <v>6.79</v>
      </c>
    </row>
    <row r="135" spans="1:2">
      <c r="A135" s="18">
        <v>37393</v>
      </c>
      <c r="B135" s="23">
        <v>6.89</v>
      </c>
    </row>
    <row r="136" spans="1:2">
      <c r="A136" s="18">
        <v>37400</v>
      </c>
      <c r="B136" s="23">
        <v>6.81</v>
      </c>
    </row>
    <row r="137" spans="1:2">
      <c r="A137" s="18">
        <v>37407</v>
      </c>
      <c r="B137" s="23">
        <v>6.76</v>
      </c>
    </row>
    <row r="138" spans="1:2">
      <c r="A138" s="18">
        <v>37414</v>
      </c>
      <c r="B138" s="23">
        <v>6.71</v>
      </c>
    </row>
    <row r="139" spans="1:2">
      <c r="A139" s="18">
        <v>37421</v>
      </c>
      <c r="B139" s="23">
        <v>6.71</v>
      </c>
    </row>
    <row r="140" spans="1:2">
      <c r="A140" s="18">
        <v>37428</v>
      </c>
      <c r="B140" s="23">
        <v>6.63</v>
      </c>
    </row>
    <row r="141" spans="1:2">
      <c r="A141" s="18">
        <v>37435</v>
      </c>
      <c r="B141" s="23">
        <v>6.55</v>
      </c>
    </row>
    <row r="142" spans="1:2">
      <c r="A142" s="18">
        <v>37442</v>
      </c>
      <c r="B142" s="23">
        <v>6.57</v>
      </c>
    </row>
    <row r="143" spans="1:2">
      <c r="A143" s="18">
        <v>37449</v>
      </c>
      <c r="B143" s="23">
        <v>6.54</v>
      </c>
    </row>
    <row r="144" spans="1:2">
      <c r="A144" s="18">
        <v>37456</v>
      </c>
      <c r="B144" s="23">
        <v>6.49</v>
      </c>
    </row>
    <row r="145" spans="1:2">
      <c r="A145" s="18">
        <v>37463</v>
      </c>
      <c r="B145" s="23">
        <v>6.34</v>
      </c>
    </row>
    <row r="146" spans="1:2">
      <c r="A146" s="18">
        <v>37470</v>
      </c>
      <c r="B146" s="23">
        <v>6.43</v>
      </c>
    </row>
    <row r="147" spans="1:2">
      <c r="A147" s="18">
        <v>37477</v>
      </c>
      <c r="B147" s="23">
        <v>6.31</v>
      </c>
    </row>
    <row r="148" spans="1:2">
      <c r="A148" s="18">
        <v>37484</v>
      </c>
      <c r="B148" s="23">
        <v>6.22</v>
      </c>
    </row>
    <row r="149" spans="1:2">
      <c r="A149" s="18">
        <v>37491</v>
      </c>
      <c r="B149" s="23">
        <v>6.27</v>
      </c>
    </row>
    <row r="150" spans="1:2">
      <c r="A150" s="18">
        <v>37498</v>
      </c>
      <c r="B150" s="23">
        <v>6.22</v>
      </c>
    </row>
    <row r="151" spans="1:2">
      <c r="A151" s="18">
        <v>37505</v>
      </c>
      <c r="B151" s="23">
        <v>6.15</v>
      </c>
    </row>
    <row r="152" spans="1:2">
      <c r="A152" s="18">
        <v>37512</v>
      </c>
      <c r="B152" s="23">
        <v>6.18</v>
      </c>
    </row>
    <row r="153" spans="1:2">
      <c r="A153" s="18">
        <v>37519</v>
      </c>
      <c r="B153" s="23">
        <v>6.05</v>
      </c>
    </row>
    <row r="154" spans="1:2">
      <c r="A154" s="18">
        <v>37526</v>
      </c>
      <c r="B154" s="23">
        <v>5.99</v>
      </c>
    </row>
    <row r="155" spans="1:2">
      <c r="A155" s="18">
        <v>37533</v>
      </c>
      <c r="B155" s="23">
        <v>6.01</v>
      </c>
    </row>
    <row r="156" spans="1:2">
      <c r="A156" s="18">
        <v>37540</v>
      </c>
      <c r="B156" s="23">
        <v>5.98</v>
      </c>
    </row>
    <row r="157" spans="1:2">
      <c r="A157" s="18">
        <v>37547</v>
      </c>
      <c r="B157" s="23">
        <v>6.15</v>
      </c>
    </row>
    <row r="158" spans="1:2">
      <c r="A158" s="18">
        <v>37554</v>
      </c>
      <c r="B158" s="23">
        <v>6.31</v>
      </c>
    </row>
    <row r="159" spans="1:2">
      <c r="A159" s="18">
        <v>37561</v>
      </c>
      <c r="B159" s="23">
        <v>6.13</v>
      </c>
    </row>
    <row r="160" spans="1:2">
      <c r="A160" s="18">
        <v>37568</v>
      </c>
      <c r="B160" s="23">
        <v>6.11</v>
      </c>
    </row>
    <row r="161" spans="1:2">
      <c r="A161" s="18">
        <v>37575</v>
      </c>
      <c r="B161" s="23">
        <v>5.94</v>
      </c>
    </row>
    <row r="162" spans="1:2">
      <c r="A162" s="18">
        <v>37582</v>
      </c>
      <c r="B162" s="23">
        <v>6.03</v>
      </c>
    </row>
    <row r="163" spans="1:2">
      <c r="A163" s="18">
        <v>37589</v>
      </c>
      <c r="B163" s="23">
        <v>6.13</v>
      </c>
    </row>
    <row r="164" spans="1:2">
      <c r="A164" s="18">
        <v>37596</v>
      </c>
      <c r="B164" s="23">
        <v>6.19</v>
      </c>
    </row>
    <row r="165" spans="1:2">
      <c r="A165" s="18">
        <v>37603</v>
      </c>
      <c r="B165" s="23">
        <v>6.04</v>
      </c>
    </row>
    <row r="166" spans="1:2">
      <c r="A166" s="18">
        <v>37610</v>
      </c>
      <c r="B166" s="23">
        <v>6.03</v>
      </c>
    </row>
    <row r="167" spans="1:2">
      <c r="A167" s="18">
        <v>37617</v>
      </c>
      <c r="B167" s="23">
        <v>5.93</v>
      </c>
    </row>
    <row r="168" spans="1:2">
      <c r="A168" s="18">
        <v>37624</v>
      </c>
      <c r="B168" s="23">
        <v>5.85</v>
      </c>
    </row>
    <row r="169" spans="1:2">
      <c r="A169" s="18">
        <v>37631</v>
      </c>
      <c r="B169" s="23">
        <v>5.95</v>
      </c>
    </row>
    <row r="170" spans="1:2">
      <c r="A170" s="18">
        <v>37638</v>
      </c>
      <c r="B170" s="23">
        <v>5.97</v>
      </c>
    </row>
    <row r="171" spans="1:2">
      <c r="A171" s="18">
        <v>37645</v>
      </c>
      <c r="B171" s="23">
        <v>5.91</v>
      </c>
    </row>
    <row r="172" spans="1:2">
      <c r="A172" s="18">
        <v>37652</v>
      </c>
      <c r="B172" s="23">
        <v>5.9</v>
      </c>
    </row>
    <row r="173" spans="1:2">
      <c r="A173" s="18">
        <v>37659</v>
      </c>
      <c r="B173" s="23">
        <v>5.88</v>
      </c>
    </row>
    <row r="174" spans="1:2">
      <c r="A174" s="18">
        <v>37666</v>
      </c>
      <c r="B174" s="23">
        <v>5.86</v>
      </c>
    </row>
    <row r="175" spans="1:2">
      <c r="A175" s="18">
        <v>37673</v>
      </c>
      <c r="B175" s="23">
        <v>5.84</v>
      </c>
    </row>
    <row r="176" spans="1:2">
      <c r="A176" s="18">
        <v>37680</v>
      </c>
      <c r="B176" s="23">
        <v>5.79</v>
      </c>
    </row>
    <row r="177" spans="1:2">
      <c r="A177" s="18">
        <v>37687</v>
      </c>
      <c r="B177" s="23">
        <v>5.67</v>
      </c>
    </row>
    <row r="178" spans="1:2">
      <c r="A178" s="18">
        <v>37694</v>
      </c>
      <c r="B178" s="23">
        <v>5.61</v>
      </c>
    </row>
    <row r="179" spans="1:2">
      <c r="A179" s="18">
        <v>37701</v>
      </c>
      <c r="B179" s="23">
        <v>5.79</v>
      </c>
    </row>
    <row r="180" spans="1:2">
      <c r="A180" s="18">
        <v>37708</v>
      </c>
      <c r="B180" s="23">
        <v>5.91</v>
      </c>
    </row>
    <row r="181" spans="1:2">
      <c r="A181" s="18">
        <v>37715</v>
      </c>
      <c r="B181" s="23">
        <v>5.79</v>
      </c>
    </row>
    <row r="182" spans="1:2">
      <c r="A182" s="18">
        <v>37722</v>
      </c>
      <c r="B182" s="23">
        <v>5.85</v>
      </c>
    </row>
    <row r="183" spans="1:2">
      <c r="A183" s="18">
        <v>37729</v>
      </c>
      <c r="B183" s="23">
        <v>5.82</v>
      </c>
    </row>
    <row r="184" spans="1:2">
      <c r="A184" s="18">
        <v>37736</v>
      </c>
      <c r="B184" s="23">
        <v>5.79</v>
      </c>
    </row>
    <row r="185" spans="1:2">
      <c r="A185" s="18">
        <v>37743</v>
      </c>
      <c r="B185" s="23">
        <v>5.7</v>
      </c>
    </row>
    <row r="186" spans="1:2">
      <c r="A186" s="18">
        <v>37750</v>
      </c>
      <c r="B186" s="23">
        <v>5.62</v>
      </c>
    </row>
    <row r="187" spans="1:2">
      <c r="A187" s="18">
        <v>37757</v>
      </c>
      <c r="B187" s="23">
        <v>5.45</v>
      </c>
    </row>
    <row r="188" spans="1:2">
      <c r="A188" s="18">
        <v>37764</v>
      </c>
      <c r="B188" s="23">
        <v>5.34</v>
      </c>
    </row>
    <row r="189" spans="1:2">
      <c r="A189" s="18">
        <v>37771</v>
      </c>
      <c r="B189" s="23">
        <v>5.31</v>
      </c>
    </row>
    <row r="190" spans="1:2">
      <c r="A190" s="18">
        <v>37778</v>
      </c>
      <c r="B190" s="23">
        <v>5.26</v>
      </c>
    </row>
    <row r="191" spans="1:2">
      <c r="A191" s="18">
        <v>37785</v>
      </c>
      <c r="B191" s="23">
        <v>5.21</v>
      </c>
    </row>
    <row r="192" spans="1:2">
      <c r="A192" s="18">
        <v>37792</v>
      </c>
      <c r="B192" s="23">
        <v>5.21</v>
      </c>
    </row>
    <row r="193" spans="1:2">
      <c r="A193" s="18">
        <v>37799</v>
      </c>
      <c r="B193" s="23">
        <v>5.24</v>
      </c>
    </row>
    <row r="194" spans="1:2">
      <c r="A194" s="18">
        <v>37806</v>
      </c>
      <c r="B194" s="23">
        <v>5.4</v>
      </c>
    </row>
    <row r="195" spans="1:2">
      <c r="A195" s="18">
        <v>37813</v>
      </c>
      <c r="B195" s="23">
        <v>5.52</v>
      </c>
    </row>
    <row r="196" spans="1:2">
      <c r="A196" s="18">
        <v>37820</v>
      </c>
      <c r="B196" s="23">
        <v>5.67</v>
      </c>
    </row>
    <row r="197" spans="1:2">
      <c r="A197" s="18">
        <v>37827</v>
      </c>
      <c r="B197" s="23">
        <v>5.94</v>
      </c>
    </row>
    <row r="198" spans="1:2">
      <c r="A198" s="18">
        <v>37834</v>
      </c>
      <c r="B198" s="23">
        <v>6.14</v>
      </c>
    </row>
    <row r="199" spans="1:2">
      <c r="A199" s="18">
        <v>37841</v>
      </c>
      <c r="B199" s="23">
        <v>6.34</v>
      </c>
    </row>
    <row r="200" spans="1:2">
      <c r="A200" s="18">
        <v>37848</v>
      </c>
      <c r="B200" s="23">
        <v>6.24</v>
      </c>
    </row>
    <row r="201" spans="1:2">
      <c r="A201" s="18">
        <v>37855</v>
      </c>
      <c r="B201" s="23">
        <v>6.28</v>
      </c>
    </row>
    <row r="202" spans="1:2">
      <c r="A202" s="18">
        <v>37862</v>
      </c>
      <c r="B202" s="23">
        <v>6.32</v>
      </c>
    </row>
    <row r="203" spans="1:2">
      <c r="A203" s="18">
        <v>37869</v>
      </c>
      <c r="B203" s="23">
        <v>6.44</v>
      </c>
    </row>
    <row r="204" spans="1:2">
      <c r="A204" s="18">
        <v>37876</v>
      </c>
      <c r="B204" s="23">
        <v>6.16</v>
      </c>
    </row>
    <row r="205" spans="1:2">
      <c r="A205" s="18">
        <v>37883</v>
      </c>
      <c r="B205" s="23">
        <v>6.01</v>
      </c>
    </row>
    <row r="206" spans="1:2">
      <c r="A206" s="18">
        <v>37890</v>
      </c>
      <c r="B206" s="23">
        <v>5.98</v>
      </c>
    </row>
    <row r="207" spans="1:2">
      <c r="A207" s="18">
        <v>37897</v>
      </c>
      <c r="B207" s="23">
        <v>5.77</v>
      </c>
    </row>
    <row r="208" spans="1:2">
      <c r="A208" s="18">
        <v>37904</v>
      </c>
      <c r="B208" s="23">
        <v>5.95</v>
      </c>
    </row>
    <row r="209" spans="1:2">
      <c r="A209" s="18">
        <v>37911</v>
      </c>
      <c r="B209" s="23">
        <v>6.05</v>
      </c>
    </row>
    <row r="210" spans="1:2">
      <c r="A210" s="18">
        <v>37918</v>
      </c>
      <c r="B210" s="23">
        <v>6.05</v>
      </c>
    </row>
    <row r="211" spans="1:2">
      <c r="A211" s="18">
        <v>37925</v>
      </c>
      <c r="B211" s="23">
        <v>5.94</v>
      </c>
    </row>
    <row r="212" spans="1:2">
      <c r="A212" s="18">
        <v>37932</v>
      </c>
      <c r="B212" s="23">
        <v>5.98</v>
      </c>
    </row>
    <row r="213" spans="1:2">
      <c r="A213" s="18">
        <v>37939</v>
      </c>
      <c r="B213" s="23">
        <v>6.03</v>
      </c>
    </row>
    <row r="214" spans="1:2">
      <c r="A214" s="18">
        <v>37946</v>
      </c>
      <c r="B214" s="23">
        <v>5.83</v>
      </c>
    </row>
    <row r="215" spans="1:2">
      <c r="A215" s="18">
        <v>37953</v>
      </c>
      <c r="B215" s="23">
        <v>5.89</v>
      </c>
    </row>
    <row r="216" spans="1:2">
      <c r="A216" s="18">
        <v>37960</v>
      </c>
      <c r="B216" s="23">
        <v>6.02</v>
      </c>
    </row>
    <row r="217" spans="1:2">
      <c r="A217" s="18">
        <v>37967</v>
      </c>
      <c r="B217" s="23">
        <v>5.88</v>
      </c>
    </row>
    <row r="218" spans="1:2">
      <c r="A218" s="18">
        <v>37974</v>
      </c>
      <c r="B218" s="23">
        <v>5.82</v>
      </c>
    </row>
    <row r="219" spans="1:2">
      <c r="A219" s="18">
        <v>37981</v>
      </c>
      <c r="B219" s="23">
        <v>5.81</v>
      </c>
    </row>
    <row r="220" spans="1:2">
      <c r="A220" s="18">
        <v>37986</v>
      </c>
      <c r="B220" s="23">
        <v>5.85</v>
      </c>
    </row>
    <row r="221" spans="1:2">
      <c r="A221" s="18">
        <v>37994</v>
      </c>
      <c r="B221" s="23">
        <v>5.87</v>
      </c>
    </row>
    <row r="222" spans="1:2">
      <c r="A222" s="18">
        <v>38001</v>
      </c>
      <c r="B222" s="23">
        <v>5.66</v>
      </c>
    </row>
    <row r="223" spans="1:2">
      <c r="A223" s="18">
        <v>38008</v>
      </c>
      <c r="B223" s="23">
        <v>5.64</v>
      </c>
    </row>
    <row r="224" spans="1:2">
      <c r="A224" s="18">
        <v>38015</v>
      </c>
      <c r="B224" s="23">
        <v>5.68</v>
      </c>
    </row>
    <row r="225" spans="1:2">
      <c r="A225" s="18">
        <v>38022</v>
      </c>
      <c r="B225" s="23">
        <v>5.72</v>
      </c>
    </row>
    <row r="226" spans="1:2">
      <c r="A226" s="18">
        <v>38029</v>
      </c>
      <c r="B226" s="23">
        <v>5.66</v>
      </c>
    </row>
    <row r="227" spans="1:2">
      <c r="A227" s="18">
        <v>38036</v>
      </c>
      <c r="B227" s="23">
        <v>5.58</v>
      </c>
    </row>
    <row r="228" spans="1:2">
      <c r="A228" s="18">
        <v>38043</v>
      </c>
      <c r="B228" s="23">
        <v>5.58</v>
      </c>
    </row>
    <row r="229" spans="1:2">
      <c r="A229" s="18">
        <v>38050</v>
      </c>
      <c r="B229" s="23">
        <v>5.59</v>
      </c>
    </row>
    <row r="230" spans="1:2">
      <c r="A230" s="18">
        <v>38057</v>
      </c>
      <c r="B230" s="23">
        <v>5.41</v>
      </c>
    </row>
    <row r="231" spans="1:2">
      <c r="A231" s="18">
        <v>38064</v>
      </c>
      <c r="B231" s="23">
        <v>5.38</v>
      </c>
    </row>
    <row r="232" spans="1:2">
      <c r="A232" s="18">
        <v>38071</v>
      </c>
      <c r="B232" s="23">
        <v>5.4</v>
      </c>
    </row>
    <row r="233" spans="1:2">
      <c r="A233" s="18">
        <v>38078</v>
      </c>
      <c r="B233" s="23">
        <v>5.52</v>
      </c>
    </row>
    <row r="234" spans="1:2">
      <c r="A234" s="18">
        <v>38085</v>
      </c>
      <c r="B234" s="23">
        <v>5.79</v>
      </c>
    </row>
    <row r="235" spans="1:2">
      <c r="A235" s="18">
        <v>38092</v>
      </c>
      <c r="B235" s="23">
        <v>5.89</v>
      </c>
    </row>
    <row r="236" spans="1:2">
      <c r="A236" s="18">
        <v>38099</v>
      </c>
      <c r="B236" s="23">
        <v>5.94</v>
      </c>
    </row>
    <row r="237" spans="1:2">
      <c r="A237" s="18">
        <v>38106</v>
      </c>
      <c r="B237" s="23">
        <v>6.01</v>
      </c>
    </row>
    <row r="238" spans="1:2">
      <c r="A238" s="18">
        <v>38113</v>
      </c>
      <c r="B238" s="23">
        <v>6.12</v>
      </c>
    </row>
    <row r="239" spans="1:2">
      <c r="A239" s="18">
        <v>38120</v>
      </c>
      <c r="B239" s="23">
        <v>6.34</v>
      </c>
    </row>
    <row r="240" spans="1:2">
      <c r="A240" s="18">
        <v>38127</v>
      </c>
      <c r="B240" s="23">
        <v>6.3</v>
      </c>
    </row>
    <row r="241" spans="1:2">
      <c r="A241" s="18">
        <v>38134</v>
      </c>
      <c r="B241" s="23">
        <v>6.32</v>
      </c>
    </row>
    <row r="242" spans="1:2">
      <c r="A242" s="18">
        <v>38141</v>
      </c>
      <c r="B242" s="23">
        <v>6.28</v>
      </c>
    </row>
    <row r="243" spans="1:2">
      <c r="A243" s="18">
        <v>38148</v>
      </c>
      <c r="B243" s="23">
        <v>6.3</v>
      </c>
    </row>
    <row r="244" spans="1:2">
      <c r="A244" s="18">
        <v>38155</v>
      </c>
      <c r="B244" s="23">
        <v>6.32</v>
      </c>
    </row>
    <row r="245" spans="1:2">
      <c r="A245" s="18">
        <v>38162</v>
      </c>
      <c r="B245" s="23">
        <v>6.25</v>
      </c>
    </row>
    <row r="246" spans="1:2">
      <c r="A246" s="18">
        <v>38169</v>
      </c>
      <c r="B246" s="23">
        <v>6.21</v>
      </c>
    </row>
    <row r="247" spans="1:2">
      <c r="A247" s="18">
        <v>38176</v>
      </c>
      <c r="B247" s="23">
        <v>6.01</v>
      </c>
    </row>
    <row r="248" spans="1:2">
      <c r="A248" s="18">
        <v>38183</v>
      </c>
      <c r="B248" s="23">
        <v>6</v>
      </c>
    </row>
    <row r="249" spans="1:2">
      <c r="A249" s="18">
        <v>38190</v>
      </c>
      <c r="B249" s="23">
        <v>5.98</v>
      </c>
    </row>
    <row r="250" spans="1:2">
      <c r="A250" s="18">
        <v>38197</v>
      </c>
      <c r="B250" s="23">
        <v>6.08</v>
      </c>
    </row>
    <row r="251" spans="1:2">
      <c r="A251" s="18">
        <v>38204</v>
      </c>
      <c r="B251" s="23">
        <v>5.99</v>
      </c>
    </row>
    <row r="252" spans="1:2">
      <c r="A252" s="18">
        <v>38211</v>
      </c>
      <c r="B252" s="23">
        <v>5.85</v>
      </c>
    </row>
    <row r="253" spans="1:2">
      <c r="A253" s="18">
        <v>38218</v>
      </c>
      <c r="B253" s="23">
        <v>5.81</v>
      </c>
    </row>
    <row r="254" spans="1:2">
      <c r="A254" s="18">
        <v>38225</v>
      </c>
      <c r="B254" s="23">
        <v>5.82</v>
      </c>
    </row>
    <row r="255" spans="1:2">
      <c r="A255" s="18">
        <v>38232</v>
      </c>
      <c r="B255" s="23">
        <v>5.77</v>
      </c>
    </row>
    <row r="256" spans="1:2">
      <c r="A256" s="18">
        <v>38239</v>
      </c>
      <c r="B256" s="23">
        <v>5.83</v>
      </c>
    </row>
    <row r="257" spans="1:2">
      <c r="A257" s="18">
        <v>38246</v>
      </c>
      <c r="B257" s="23">
        <v>5.75</v>
      </c>
    </row>
    <row r="258" spans="1:2">
      <c r="A258" s="18">
        <v>38253</v>
      </c>
      <c r="B258" s="23">
        <v>5.7</v>
      </c>
    </row>
    <row r="259" spans="1:2">
      <c r="A259" s="18">
        <v>38260</v>
      </c>
      <c r="B259" s="23">
        <v>5.72</v>
      </c>
    </row>
    <row r="260" spans="1:2">
      <c r="A260" s="18">
        <v>38267</v>
      </c>
      <c r="B260" s="23">
        <v>5.82</v>
      </c>
    </row>
    <row r="261" spans="1:2">
      <c r="A261" s="18">
        <v>38274</v>
      </c>
      <c r="B261" s="23">
        <v>5.74</v>
      </c>
    </row>
    <row r="262" spans="1:2">
      <c r="A262" s="18">
        <v>38281</v>
      </c>
      <c r="B262" s="23">
        <v>5.69</v>
      </c>
    </row>
    <row r="263" spans="1:2">
      <c r="A263" s="18">
        <v>38288</v>
      </c>
      <c r="B263" s="23">
        <v>5.64</v>
      </c>
    </row>
    <row r="264" spans="1:2">
      <c r="A264" s="18">
        <v>38295</v>
      </c>
      <c r="B264" s="23">
        <v>5.7</v>
      </c>
    </row>
    <row r="265" spans="1:2">
      <c r="A265" s="18">
        <v>38302</v>
      </c>
      <c r="B265" s="23">
        <v>5.76</v>
      </c>
    </row>
    <row r="266" spans="1:2">
      <c r="A266" s="18">
        <v>38309</v>
      </c>
      <c r="B266" s="23">
        <v>5.74</v>
      </c>
    </row>
    <row r="267" spans="1:2">
      <c r="A267" s="18">
        <v>38315</v>
      </c>
      <c r="B267" s="23">
        <v>5.72</v>
      </c>
    </row>
    <row r="268" spans="1:2">
      <c r="A268" s="18">
        <v>38323</v>
      </c>
      <c r="B268" s="23">
        <v>5.81</v>
      </c>
    </row>
    <row r="269" spans="1:2">
      <c r="A269" s="18">
        <v>38330</v>
      </c>
      <c r="B269" s="23">
        <v>5.71</v>
      </c>
    </row>
    <row r="270" spans="1:2">
      <c r="A270" s="18">
        <v>38337</v>
      </c>
      <c r="B270" s="23">
        <v>5.68</v>
      </c>
    </row>
    <row r="271" spans="1:2">
      <c r="A271" s="18">
        <v>38343</v>
      </c>
      <c r="B271" s="23">
        <v>5.75</v>
      </c>
    </row>
    <row r="272" spans="1:2">
      <c r="A272" s="18">
        <v>38350</v>
      </c>
      <c r="B272" s="23">
        <v>5.81</v>
      </c>
    </row>
    <row r="273" spans="1:2">
      <c r="A273" s="18">
        <v>38358</v>
      </c>
      <c r="B273" s="23">
        <v>5.77</v>
      </c>
    </row>
    <row r="274" spans="1:2">
      <c r="A274" s="18">
        <v>38365</v>
      </c>
      <c r="B274" s="23">
        <v>5.74</v>
      </c>
    </row>
    <row r="275" spans="1:2">
      <c r="A275" s="18">
        <v>38372</v>
      </c>
      <c r="B275" s="23">
        <v>5.67</v>
      </c>
    </row>
    <row r="276" spans="1:2">
      <c r="A276" s="18">
        <v>38379</v>
      </c>
      <c r="B276" s="23">
        <v>5.66</v>
      </c>
    </row>
    <row r="277" spans="1:2">
      <c r="A277" s="18">
        <v>38386</v>
      </c>
      <c r="B277" s="23">
        <v>5.63</v>
      </c>
    </row>
    <row r="278" spans="1:2">
      <c r="A278" s="18">
        <v>38393</v>
      </c>
      <c r="B278" s="23">
        <v>5.57</v>
      </c>
    </row>
    <row r="279" spans="1:2">
      <c r="A279" s="18">
        <v>38400</v>
      </c>
      <c r="B279" s="23">
        <v>5.62</v>
      </c>
    </row>
    <row r="280" spans="1:2">
      <c r="A280" s="18">
        <v>38407</v>
      </c>
      <c r="B280" s="23">
        <v>5.69</v>
      </c>
    </row>
    <row r="281" spans="1:2">
      <c r="A281" s="18">
        <v>38414</v>
      </c>
      <c r="B281" s="23">
        <v>5.79</v>
      </c>
    </row>
    <row r="282" spans="1:2">
      <c r="A282" s="18">
        <v>38421</v>
      </c>
      <c r="B282" s="23">
        <v>5.85</v>
      </c>
    </row>
    <row r="283" spans="1:2">
      <c r="A283" s="18">
        <v>38428</v>
      </c>
      <c r="B283" s="23">
        <v>5.95</v>
      </c>
    </row>
    <row r="284" spans="1:2">
      <c r="A284" s="18">
        <v>38435</v>
      </c>
      <c r="B284" s="23">
        <v>6.01</v>
      </c>
    </row>
    <row r="285" spans="1:2">
      <c r="A285" s="18">
        <v>38442</v>
      </c>
      <c r="B285" s="23">
        <v>6.04</v>
      </c>
    </row>
    <row r="286" spans="1:2">
      <c r="A286" s="18">
        <v>38449</v>
      </c>
      <c r="B286" s="23">
        <v>5.93</v>
      </c>
    </row>
    <row r="287" spans="1:2">
      <c r="A287" s="18">
        <v>38456</v>
      </c>
      <c r="B287" s="23">
        <v>5.91</v>
      </c>
    </row>
    <row r="288" spans="1:2">
      <c r="A288" s="18">
        <v>38463</v>
      </c>
      <c r="B288" s="23">
        <v>5.8</v>
      </c>
    </row>
    <row r="289" spans="1:2">
      <c r="A289" s="18">
        <v>38470</v>
      </c>
      <c r="B289" s="23">
        <v>5.78</v>
      </c>
    </row>
    <row r="290" spans="1:2">
      <c r="A290" s="18">
        <v>38477</v>
      </c>
      <c r="B290" s="23">
        <v>5.75</v>
      </c>
    </row>
    <row r="291" spans="1:2">
      <c r="A291" s="18">
        <v>38484</v>
      </c>
      <c r="B291" s="23">
        <v>5.77</v>
      </c>
    </row>
    <row r="292" spans="1:2">
      <c r="A292" s="18">
        <v>38491</v>
      </c>
      <c r="B292" s="23">
        <v>5.71</v>
      </c>
    </row>
    <row r="293" spans="1:2">
      <c r="A293" s="18">
        <v>38498</v>
      </c>
      <c r="B293" s="23">
        <v>5.65</v>
      </c>
    </row>
    <row r="294" spans="1:2">
      <c r="A294" s="18">
        <v>38505</v>
      </c>
      <c r="B294" s="23">
        <v>5.62</v>
      </c>
    </row>
    <row r="295" spans="1:2">
      <c r="A295" s="18">
        <v>38512</v>
      </c>
      <c r="B295" s="23">
        <v>5.56</v>
      </c>
    </row>
    <row r="296" spans="1:2">
      <c r="A296" s="18">
        <v>38519</v>
      </c>
      <c r="B296" s="23">
        <v>5.63</v>
      </c>
    </row>
    <row r="297" spans="1:2">
      <c r="A297" s="18">
        <v>38526</v>
      </c>
      <c r="B297" s="23">
        <v>5.57</v>
      </c>
    </row>
    <row r="298" spans="1:2">
      <c r="A298" s="18">
        <v>38533</v>
      </c>
      <c r="B298" s="23">
        <v>5.53</v>
      </c>
    </row>
    <row r="299" spans="1:2">
      <c r="A299" s="18">
        <v>38540</v>
      </c>
      <c r="B299" s="23">
        <v>5.62</v>
      </c>
    </row>
    <row r="300" spans="1:2">
      <c r="A300" s="18">
        <v>38547</v>
      </c>
      <c r="B300" s="23">
        <v>5.66</v>
      </c>
    </row>
    <row r="301" spans="1:2">
      <c r="A301" s="18">
        <v>38554</v>
      </c>
      <c r="B301" s="23">
        <v>5.73</v>
      </c>
    </row>
    <row r="302" spans="1:2">
      <c r="A302" s="18">
        <v>38561</v>
      </c>
      <c r="B302" s="23">
        <v>5.77</v>
      </c>
    </row>
    <row r="303" spans="1:2">
      <c r="A303" s="18">
        <v>38568</v>
      </c>
      <c r="B303" s="23">
        <v>5.82</v>
      </c>
    </row>
    <row r="304" spans="1:2">
      <c r="A304" s="18">
        <v>38575</v>
      </c>
      <c r="B304" s="23">
        <v>5.89</v>
      </c>
    </row>
    <row r="305" spans="1:2">
      <c r="A305" s="18">
        <v>38582</v>
      </c>
      <c r="B305" s="23">
        <v>5.8</v>
      </c>
    </row>
    <row r="306" spans="1:2">
      <c r="A306" s="18">
        <v>38589</v>
      </c>
      <c r="B306" s="23">
        <v>5.77</v>
      </c>
    </row>
    <row r="307" spans="1:2">
      <c r="A307" s="18">
        <v>38596</v>
      </c>
      <c r="B307" s="23">
        <v>5.71</v>
      </c>
    </row>
    <row r="308" spans="1:2">
      <c r="A308" s="18">
        <v>38603</v>
      </c>
      <c r="B308" s="23">
        <v>5.71</v>
      </c>
    </row>
    <row r="309" spans="1:2">
      <c r="A309" s="18">
        <v>38610</v>
      </c>
      <c r="B309" s="23">
        <v>5.74</v>
      </c>
    </row>
    <row r="310" spans="1:2">
      <c r="A310" s="18">
        <v>38617</v>
      </c>
      <c r="B310" s="23">
        <v>5.8</v>
      </c>
    </row>
    <row r="311" spans="1:2">
      <c r="A311" s="18">
        <v>38624</v>
      </c>
      <c r="B311" s="23">
        <v>5.91</v>
      </c>
    </row>
    <row r="312" spans="1:2">
      <c r="A312" s="18">
        <v>38631</v>
      </c>
      <c r="B312" s="23">
        <v>5.98</v>
      </c>
    </row>
    <row r="313" spans="1:2">
      <c r="A313" s="18">
        <v>38638</v>
      </c>
      <c r="B313" s="23">
        <v>6.03</v>
      </c>
    </row>
    <row r="314" spans="1:2">
      <c r="A314" s="18">
        <v>38645</v>
      </c>
      <c r="B314" s="23">
        <v>6.1</v>
      </c>
    </row>
    <row r="315" spans="1:2">
      <c r="A315" s="18">
        <v>38652</v>
      </c>
      <c r="B315" s="23">
        <v>6.15</v>
      </c>
    </row>
    <row r="316" spans="1:2">
      <c r="A316" s="18">
        <v>38659</v>
      </c>
      <c r="B316" s="23">
        <v>6.31</v>
      </c>
    </row>
    <row r="317" spans="1:2">
      <c r="A317" s="18">
        <v>38666</v>
      </c>
      <c r="B317" s="23">
        <v>6.36</v>
      </c>
    </row>
    <row r="318" spans="1:2">
      <c r="A318" s="18">
        <v>38673</v>
      </c>
      <c r="B318" s="23">
        <v>6.37</v>
      </c>
    </row>
    <row r="319" spans="1:2">
      <c r="A319" s="18">
        <v>38679</v>
      </c>
      <c r="B319" s="23">
        <v>6.28</v>
      </c>
    </row>
    <row r="320" spans="1:2">
      <c r="A320" s="18">
        <v>38687</v>
      </c>
      <c r="B320" s="23">
        <v>6.26</v>
      </c>
    </row>
    <row r="321" spans="1:2">
      <c r="A321" s="18">
        <v>38694</v>
      </c>
      <c r="B321" s="23">
        <v>6.32</v>
      </c>
    </row>
    <row r="322" spans="1:2">
      <c r="A322" s="18">
        <v>38701</v>
      </c>
      <c r="B322" s="23">
        <v>6.3</v>
      </c>
    </row>
    <row r="323" spans="1:2">
      <c r="A323" s="18">
        <v>38708</v>
      </c>
      <c r="B323" s="23">
        <v>6.26</v>
      </c>
    </row>
    <row r="324" spans="1:2">
      <c r="A324" s="18">
        <v>38715</v>
      </c>
      <c r="B324" s="23">
        <v>6.22</v>
      </c>
    </row>
    <row r="325" spans="1:2">
      <c r="A325" s="18">
        <v>38722</v>
      </c>
      <c r="B325" s="23">
        <v>6.21</v>
      </c>
    </row>
    <row r="326" spans="1:2">
      <c r="A326" s="18">
        <v>38729</v>
      </c>
      <c r="B326" s="23">
        <v>6.15</v>
      </c>
    </row>
    <row r="327" spans="1:2">
      <c r="A327" s="18">
        <v>38736</v>
      </c>
      <c r="B327" s="23">
        <v>6.1</v>
      </c>
    </row>
    <row r="328" spans="1:2">
      <c r="A328" s="18">
        <v>38743</v>
      </c>
      <c r="B328" s="23">
        <v>6.12</v>
      </c>
    </row>
    <row r="329" spans="1:2">
      <c r="A329" s="18">
        <v>38750</v>
      </c>
      <c r="B329" s="23">
        <v>6.23</v>
      </c>
    </row>
    <row r="330" spans="1:2">
      <c r="A330" s="18">
        <v>38757</v>
      </c>
      <c r="B330" s="23">
        <v>6.24</v>
      </c>
    </row>
    <row r="331" spans="1:2">
      <c r="A331" s="18">
        <v>38764</v>
      </c>
      <c r="B331" s="23">
        <v>6.28</v>
      </c>
    </row>
    <row r="332" spans="1:2">
      <c r="A332" s="18">
        <v>38771</v>
      </c>
      <c r="B332" s="23">
        <v>6.26</v>
      </c>
    </row>
    <row r="333" spans="1:2">
      <c r="A333" s="18">
        <v>38778</v>
      </c>
      <c r="B333" s="23">
        <v>6.24</v>
      </c>
    </row>
    <row r="334" spans="1:2">
      <c r="A334" s="18">
        <v>38785</v>
      </c>
      <c r="B334" s="23">
        <v>6.37</v>
      </c>
    </row>
    <row r="335" spans="1:2">
      <c r="A335" s="18">
        <v>38792</v>
      </c>
      <c r="B335" s="23">
        <v>6.34</v>
      </c>
    </row>
    <row r="336" spans="1:2">
      <c r="A336" s="18">
        <v>38799</v>
      </c>
      <c r="B336" s="23">
        <v>6.32</v>
      </c>
    </row>
    <row r="337" spans="1:2">
      <c r="A337" s="18">
        <v>38806</v>
      </c>
      <c r="B337" s="23">
        <v>6.35</v>
      </c>
    </row>
    <row r="338" spans="1:2">
      <c r="A338" s="18">
        <v>38813</v>
      </c>
      <c r="B338" s="23">
        <v>6.43</v>
      </c>
    </row>
    <row r="339" spans="1:2">
      <c r="A339" s="18">
        <v>38820</v>
      </c>
      <c r="B339" s="23">
        <v>6.49</v>
      </c>
    </row>
    <row r="340" spans="1:2">
      <c r="A340" s="18">
        <v>38827</v>
      </c>
      <c r="B340" s="23">
        <v>6.53</v>
      </c>
    </row>
    <row r="341" spans="1:2">
      <c r="A341" s="18">
        <v>38834</v>
      </c>
      <c r="B341" s="23">
        <v>6.58</v>
      </c>
    </row>
    <row r="342" spans="1:2">
      <c r="A342" s="18">
        <v>38841</v>
      </c>
      <c r="B342" s="23">
        <v>6.59</v>
      </c>
    </row>
    <row r="343" spans="1:2">
      <c r="A343" s="18">
        <v>38848</v>
      </c>
      <c r="B343" s="23">
        <v>6.58</v>
      </c>
    </row>
    <row r="344" spans="1:2">
      <c r="A344" s="18">
        <v>38855</v>
      </c>
      <c r="B344" s="23">
        <v>6.6</v>
      </c>
    </row>
    <row r="345" spans="1:2">
      <c r="A345" s="18">
        <v>38862</v>
      </c>
      <c r="B345" s="23">
        <v>6.62</v>
      </c>
    </row>
    <row r="346" spans="1:2">
      <c r="A346" s="18">
        <v>38869</v>
      </c>
      <c r="B346" s="23">
        <v>6.67</v>
      </c>
    </row>
    <row r="347" spans="1:2">
      <c r="A347" s="18">
        <v>38876</v>
      </c>
      <c r="B347" s="23">
        <v>6.62</v>
      </c>
    </row>
    <row r="348" spans="1:2">
      <c r="A348" s="18">
        <v>38883</v>
      </c>
      <c r="B348" s="23">
        <v>6.63</v>
      </c>
    </row>
    <row r="349" spans="1:2">
      <c r="A349" s="18">
        <v>38890</v>
      </c>
      <c r="B349" s="23">
        <v>6.71</v>
      </c>
    </row>
    <row r="350" spans="1:2">
      <c r="A350" s="18">
        <v>38897</v>
      </c>
      <c r="B350" s="23">
        <v>6.78</v>
      </c>
    </row>
    <row r="351" spans="1:2">
      <c r="A351" s="18">
        <v>38904</v>
      </c>
      <c r="B351" s="23">
        <v>6.79</v>
      </c>
    </row>
    <row r="352" spans="1:2">
      <c r="A352" s="18">
        <v>38911</v>
      </c>
      <c r="B352" s="23">
        <v>6.74</v>
      </c>
    </row>
    <row r="353" spans="1:2">
      <c r="A353" s="18">
        <v>38918</v>
      </c>
      <c r="B353" s="23">
        <v>6.8</v>
      </c>
    </row>
    <row r="354" spans="1:2">
      <c r="A354" s="18">
        <v>38925</v>
      </c>
      <c r="B354" s="23">
        <v>6.72</v>
      </c>
    </row>
    <row r="355" spans="1:2">
      <c r="A355" s="18">
        <v>38932</v>
      </c>
      <c r="B355" s="23">
        <v>6.63</v>
      </c>
    </row>
    <row r="356" spans="1:2">
      <c r="A356" s="18">
        <v>38939</v>
      </c>
      <c r="B356" s="23">
        <v>6.55</v>
      </c>
    </row>
    <row r="357" spans="1:2">
      <c r="A357" s="18">
        <v>38946</v>
      </c>
      <c r="B357" s="23">
        <v>6.52</v>
      </c>
    </row>
    <row r="358" spans="1:2">
      <c r="A358" s="18">
        <v>38953</v>
      </c>
      <c r="B358" s="23">
        <v>6.48</v>
      </c>
    </row>
    <row r="359" spans="1:2">
      <c r="A359" s="18">
        <v>38960</v>
      </c>
      <c r="B359" s="23">
        <v>6.44</v>
      </c>
    </row>
    <row r="360" spans="1:2">
      <c r="A360" s="18">
        <v>38967</v>
      </c>
      <c r="B360" s="23">
        <v>6.47</v>
      </c>
    </row>
    <row r="361" spans="1:2">
      <c r="A361" s="18">
        <v>38974</v>
      </c>
      <c r="B361" s="23">
        <v>6.43</v>
      </c>
    </row>
    <row r="362" spans="1:2">
      <c r="A362" s="18">
        <v>38981</v>
      </c>
      <c r="B362" s="23">
        <v>6.4</v>
      </c>
    </row>
    <row r="363" spans="1:2">
      <c r="A363" s="18">
        <v>38988</v>
      </c>
      <c r="B363" s="23">
        <v>6.31</v>
      </c>
    </row>
    <row r="364" spans="1:2">
      <c r="A364" s="18">
        <v>38995</v>
      </c>
      <c r="B364" s="23">
        <v>6.3</v>
      </c>
    </row>
    <row r="365" spans="1:2">
      <c r="A365" s="18">
        <v>39002</v>
      </c>
      <c r="B365" s="23">
        <v>6.37</v>
      </c>
    </row>
    <row r="366" spans="1:2">
      <c r="A366" s="18">
        <v>39009</v>
      </c>
      <c r="B366" s="23">
        <v>6.36</v>
      </c>
    </row>
    <row r="367" spans="1:2">
      <c r="A367" s="18">
        <v>39016</v>
      </c>
      <c r="B367" s="23">
        <v>6.4</v>
      </c>
    </row>
    <row r="368" spans="1:2">
      <c r="A368" s="18">
        <v>39023</v>
      </c>
      <c r="B368" s="23">
        <v>6.31</v>
      </c>
    </row>
    <row r="369" spans="1:2">
      <c r="A369" s="18">
        <v>39030</v>
      </c>
      <c r="B369" s="23">
        <v>6.33</v>
      </c>
    </row>
    <row r="370" spans="1:2">
      <c r="A370" s="18">
        <v>39037</v>
      </c>
      <c r="B370" s="23">
        <v>6.24</v>
      </c>
    </row>
    <row r="371" spans="1:2">
      <c r="A371" s="18">
        <v>39043</v>
      </c>
      <c r="B371" s="23">
        <v>6.18</v>
      </c>
    </row>
    <row r="372" spans="1:2">
      <c r="A372" s="18">
        <v>39051</v>
      </c>
      <c r="B372" s="23">
        <v>6.14</v>
      </c>
    </row>
    <row r="373" spans="1:2">
      <c r="A373" s="18">
        <v>39058</v>
      </c>
      <c r="B373" s="23">
        <v>6.11</v>
      </c>
    </row>
    <row r="374" spans="1:2">
      <c r="A374" s="18">
        <v>39065</v>
      </c>
      <c r="B374" s="23">
        <v>6.12</v>
      </c>
    </row>
    <row r="375" spans="1:2">
      <c r="A375" s="18">
        <v>39072</v>
      </c>
      <c r="B375" s="23">
        <v>6.13</v>
      </c>
    </row>
    <row r="376" spans="1:2">
      <c r="A376" s="18">
        <v>39079</v>
      </c>
      <c r="B376" s="23">
        <v>6.18</v>
      </c>
    </row>
    <row r="377" spans="1:2">
      <c r="A377" s="18">
        <v>39086</v>
      </c>
      <c r="B377" s="23">
        <v>6.18</v>
      </c>
    </row>
    <row r="378" spans="1:2">
      <c r="A378" s="18">
        <v>39093</v>
      </c>
      <c r="B378" s="23">
        <v>6.21</v>
      </c>
    </row>
    <row r="379" spans="1:2">
      <c r="A379" s="18">
        <v>39100</v>
      </c>
      <c r="B379" s="23">
        <v>6.23</v>
      </c>
    </row>
    <row r="380" spans="1:2">
      <c r="A380" s="18">
        <v>39107</v>
      </c>
      <c r="B380" s="23">
        <v>6.25</v>
      </c>
    </row>
    <row r="381" spans="1:2">
      <c r="A381" s="18">
        <v>39114</v>
      </c>
      <c r="B381" s="23">
        <v>6.34</v>
      </c>
    </row>
    <row r="382" spans="1:2">
      <c r="A382" s="18">
        <v>39121</v>
      </c>
      <c r="B382" s="23">
        <v>6.28</v>
      </c>
    </row>
    <row r="383" spans="1:2">
      <c r="A383" s="18">
        <v>39128</v>
      </c>
      <c r="B383" s="23">
        <v>6.3</v>
      </c>
    </row>
    <row r="384" spans="1:2">
      <c r="A384" s="18">
        <v>39135</v>
      </c>
      <c r="B384" s="23">
        <v>6.22</v>
      </c>
    </row>
    <row r="385" spans="1:2">
      <c r="A385" s="18">
        <v>39142</v>
      </c>
      <c r="B385" s="23">
        <v>6.18</v>
      </c>
    </row>
    <row r="386" spans="1:2">
      <c r="A386" s="18">
        <v>39149</v>
      </c>
      <c r="B386" s="23">
        <v>6.14</v>
      </c>
    </row>
    <row r="387" spans="1:2">
      <c r="A387" s="18">
        <v>39156</v>
      </c>
      <c r="B387" s="23">
        <v>6.14</v>
      </c>
    </row>
    <row r="388" spans="1:2">
      <c r="A388" s="18">
        <v>39163</v>
      </c>
      <c r="B388" s="23">
        <v>6.16</v>
      </c>
    </row>
    <row r="389" spans="1:2">
      <c r="A389" s="18">
        <v>39170</v>
      </c>
      <c r="B389" s="23">
        <v>6.16</v>
      </c>
    </row>
    <row r="390" spans="1:2">
      <c r="A390" s="18">
        <v>39177</v>
      </c>
      <c r="B390" s="23">
        <v>6.17</v>
      </c>
    </row>
    <row r="391" spans="1:2">
      <c r="A391" s="18">
        <v>39184</v>
      </c>
      <c r="B391" s="23">
        <v>6.22</v>
      </c>
    </row>
    <row r="392" spans="1:2">
      <c r="A392" s="18">
        <v>39191</v>
      </c>
      <c r="B392" s="23">
        <v>6.17</v>
      </c>
    </row>
    <row r="393" spans="1:2">
      <c r="A393" s="18">
        <v>39198</v>
      </c>
      <c r="B393" s="23">
        <v>6.16</v>
      </c>
    </row>
    <row r="394" spans="1:2">
      <c r="A394" s="18">
        <v>39205</v>
      </c>
      <c r="B394" s="23">
        <v>6.16</v>
      </c>
    </row>
    <row r="395" spans="1:2">
      <c r="A395" s="18">
        <v>39212</v>
      </c>
      <c r="B395" s="23">
        <v>6.15</v>
      </c>
    </row>
    <row r="396" spans="1:2">
      <c r="A396" s="18">
        <v>39219</v>
      </c>
      <c r="B396" s="23">
        <v>6.21</v>
      </c>
    </row>
    <row r="397" spans="1:2">
      <c r="A397" s="18">
        <v>39226</v>
      </c>
      <c r="B397" s="23">
        <v>6.37</v>
      </c>
    </row>
    <row r="398" spans="1:2">
      <c r="A398" s="18">
        <v>39233</v>
      </c>
      <c r="B398" s="23">
        <v>6.42</v>
      </c>
    </row>
    <row r="399" spans="1:2">
      <c r="A399" s="18">
        <v>39240</v>
      </c>
      <c r="B399" s="23">
        <v>6.53</v>
      </c>
    </row>
    <row r="400" spans="1:2">
      <c r="A400" s="18">
        <v>39247</v>
      </c>
      <c r="B400" s="23">
        <v>6.74</v>
      </c>
    </row>
    <row r="401" spans="1:2">
      <c r="A401" s="18">
        <v>39254</v>
      </c>
      <c r="B401" s="23">
        <v>6.69</v>
      </c>
    </row>
    <row r="402" spans="1:2">
      <c r="A402" s="18">
        <v>39261</v>
      </c>
      <c r="B402" s="23">
        <v>6.67</v>
      </c>
    </row>
    <row r="403" spans="1:2">
      <c r="A403" s="18">
        <v>39268</v>
      </c>
      <c r="B403" s="23">
        <v>6.63</v>
      </c>
    </row>
    <row r="404" spans="1:2">
      <c r="A404" s="18">
        <v>39275</v>
      </c>
      <c r="B404" s="23">
        <v>6.73</v>
      </c>
    </row>
    <row r="405" spans="1:2">
      <c r="A405" s="18">
        <v>39282</v>
      </c>
      <c r="B405" s="23">
        <v>6.73</v>
      </c>
    </row>
    <row r="406" spans="1:2">
      <c r="A406" s="18">
        <v>39289</v>
      </c>
      <c r="B406" s="23">
        <v>6.69</v>
      </c>
    </row>
    <row r="407" spans="1:2">
      <c r="A407" s="18">
        <v>39296</v>
      </c>
      <c r="B407" s="23">
        <v>6.68</v>
      </c>
    </row>
    <row r="408" spans="1:2">
      <c r="A408" s="18">
        <v>39303</v>
      </c>
      <c r="B408" s="23">
        <v>6.59</v>
      </c>
    </row>
    <row r="409" spans="1:2">
      <c r="A409" s="18">
        <v>39310</v>
      </c>
      <c r="B409" s="23">
        <v>6.62</v>
      </c>
    </row>
    <row r="410" spans="1:2">
      <c r="A410" s="18">
        <v>39317</v>
      </c>
      <c r="B410" s="23">
        <v>6.52</v>
      </c>
    </row>
    <row r="411" spans="1:2">
      <c r="A411" s="18">
        <v>39324</v>
      </c>
      <c r="B411" s="23">
        <v>6.45</v>
      </c>
    </row>
    <row r="412" spans="1:2">
      <c r="A412" s="18">
        <v>39331</v>
      </c>
      <c r="B412" s="23">
        <v>6.46</v>
      </c>
    </row>
    <row r="413" spans="1:2">
      <c r="A413" s="18">
        <v>39338</v>
      </c>
      <c r="B413" s="23">
        <v>6.31</v>
      </c>
    </row>
    <row r="414" spans="1:2">
      <c r="A414" s="18">
        <v>39345</v>
      </c>
      <c r="B414" s="23">
        <v>6.34</v>
      </c>
    </row>
    <row r="415" spans="1:2">
      <c r="A415" s="18">
        <v>39352</v>
      </c>
      <c r="B415" s="23">
        <v>6.42</v>
      </c>
    </row>
    <row r="416" spans="1:2">
      <c r="A416" s="18">
        <v>39359</v>
      </c>
      <c r="B416" s="23">
        <v>6.37</v>
      </c>
    </row>
    <row r="417" spans="1:2">
      <c r="A417" s="18">
        <v>39366</v>
      </c>
      <c r="B417" s="23">
        <v>6.4</v>
      </c>
    </row>
    <row r="418" spans="1:2">
      <c r="A418" s="18">
        <v>39373</v>
      </c>
      <c r="B418" s="23">
        <v>6.4</v>
      </c>
    </row>
    <row r="419" spans="1:2">
      <c r="A419" s="18">
        <v>39380</v>
      </c>
      <c r="B419" s="23">
        <v>6.33</v>
      </c>
    </row>
    <row r="420" spans="1:2">
      <c r="A420" s="18">
        <v>39387</v>
      </c>
      <c r="B420" s="23">
        <v>6.26</v>
      </c>
    </row>
    <row r="421" spans="1:2">
      <c r="A421" s="18">
        <v>39394</v>
      </c>
      <c r="B421" s="23">
        <v>6.24</v>
      </c>
    </row>
    <row r="422" spans="1:2">
      <c r="A422" s="18">
        <v>39401</v>
      </c>
      <c r="B422" s="23">
        <v>6.24</v>
      </c>
    </row>
    <row r="423" spans="1:2">
      <c r="A423" s="18">
        <v>39407</v>
      </c>
      <c r="B423" s="23">
        <v>6.2</v>
      </c>
    </row>
    <row r="424" spans="1:2">
      <c r="A424" s="18">
        <v>39415</v>
      </c>
      <c r="B424" s="23">
        <v>6.1</v>
      </c>
    </row>
    <row r="425" spans="1:2">
      <c r="A425" s="18">
        <v>39422</v>
      </c>
      <c r="B425" s="23">
        <v>5.96</v>
      </c>
    </row>
    <row r="426" spans="1:2">
      <c r="A426" s="18">
        <v>39429</v>
      </c>
      <c r="B426" s="23">
        <v>6.11</v>
      </c>
    </row>
    <row r="427" spans="1:2">
      <c r="A427" s="18">
        <v>39436</v>
      </c>
      <c r="B427" s="23">
        <v>6.14</v>
      </c>
    </row>
    <row r="428" spans="1:2">
      <c r="A428" s="18">
        <v>39443</v>
      </c>
      <c r="B428" s="23">
        <v>6.17</v>
      </c>
    </row>
    <row r="429" spans="1:2">
      <c r="A429" s="18">
        <v>39450</v>
      </c>
      <c r="B429" s="23">
        <v>6.07</v>
      </c>
    </row>
    <row r="430" spans="1:2">
      <c r="A430" s="18">
        <v>39457</v>
      </c>
      <c r="B430" s="23">
        <v>5.87</v>
      </c>
    </row>
    <row r="431" spans="1:2">
      <c r="A431" s="18">
        <v>39464</v>
      </c>
      <c r="B431" s="23">
        <v>5.69</v>
      </c>
    </row>
    <row r="432" spans="1:2">
      <c r="A432" s="18">
        <v>39471</v>
      </c>
      <c r="B432" s="23">
        <v>5.48</v>
      </c>
    </row>
    <row r="433" spans="1:2">
      <c r="A433" s="18">
        <v>39478</v>
      </c>
      <c r="B433" s="23">
        <v>5.68</v>
      </c>
    </row>
    <row r="434" spans="1:2">
      <c r="A434" s="18">
        <v>39485</v>
      </c>
      <c r="B434" s="23">
        <v>5.67</v>
      </c>
    </row>
    <row r="435" spans="1:2">
      <c r="A435" s="18">
        <v>39492</v>
      </c>
      <c r="B435" s="23">
        <v>5.72</v>
      </c>
    </row>
    <row r="436" spans="1:2">
      <c r="A436" s="18">
        <v>39499</v>
      </c>
      <c r="B436" s="23">
        <v>6.04</v>
      </c>
    </row>
    <row r="437" spans="1:2">
      <c r="A437" s="18">
        <v>39506</v>
      </c>
      <c r="B437" s="23">
        <v>6.24</v>
      </c>
    </row>
    <row r="438" spans="1:2">
      <c r="A438" s="18">
        <v>39513</v>
      </c>
      <c r="B438" s="23">
        <v>6.03</v>
      </c>
    </row>
    <row r="439" spans="1:2">
      <c r="A439" s="18">
        <v>39520</v>
      </c>
      <c r="B439" s="23">
        <v>6.13</v>
      </c>
    </row>
    <row r="440" spans="1:2">
      <c r="A440" s="18">
        <v>39527</v>
      </c>
      <c r="B440" s="23">
        <v>5.87</v>
      </c>
    </row>
    <row r="441" spans="1:2">
      <c r="A441" s="18">
        <v>39534</v>
      </c>
      <c r="B441" s="23">
        <v>5.85</v>
      </c>
    </row>
    <row r="442" spans="1:2">
      <c r="A442" s="18">
        <v>39541</v>
      </c>
      <c r="B442" s="23">
        <v>5.88</v>
      </c>
    </row>
    <row r="443" spans="1:2">
      <c r="A443" s="18">
        <v>39548</v>
      </c>
      <c r="B443" s="23">
        <v>5.88</v>
      </c>
    </row>
    <row r="444" spans="1:2">
      <c r="A444" s="18">
        <v>39555</v>
      </c>
      <c r="B444" s="23">
        <v>5.88</v>
      </c>
    </row>
    <row r="445" spans="1:2">
      <c r="A445" s="18">
        <v>39562</v>
      </c>
      <c r="B445" s="23">
        <v>6.03</v>
      </c>
    </row>
    <row r="446" spans="1:2">
      <c r="A446" s="18">
        <v>39569</v>
      </c>
      <c r="B446" s="23">
        <v>6.06</v>
      </c>
    </row>
    <row r="447" spans="1:2">
      <c r="A447" s="18">
        <v>39576</v>
      </c>
      <c r="B447" s="23">
        <v>6.05</v>
      </c>
    </row>
    <row r="448" spans="1:2">
      <c r="A448" s="18">
        <v>39583</v>
      </c>
      <c r="B448" s="23">
        <v>6.01</v>
      </c>
    </row>
    <row r="449" spans="1:2">
      <c r="A449" s="18">
        <v>39590</v>
      </c>
      <c r="B449" s="23">
        <v>5.98</v>
      </c>
    </row>
    <row r="450" spans="1:2">
      <c r="A450" s="18">
        <v>39597</v>
      </c>
      <c r="B450" s="23">
        <v>6.08</v>
      </c>
    </row>
    <row r="451" spans="1:2">
      <c r="A451" s="18">
        <v>39604</v>
      </c>
      <c r="B451" s="23">
        <v>6.09</v>
      </c>
    </row>
    <row r="452" spans="1:2">
      <c r="A452" s="18">
        <v>39611</v>
      </c>
      <c r="B452" s="23">
        <v>6.32</v>
      </c>
    </row>
    <row r="453" spans="1:2">
      <c r="A453" s="18">
        <v>39618</v>
      </c>
      <c r="B453" s="23">
        <v>6.42</v>
      </c>
    </row>
    <row r="454" spans="1:2">
      <c r="A454" s="18">
        <v>39625</v>
      </c>
      <c r="B454" s="23">
        <v>6.45</v>
      </c>
    </row>
    <row r="455" spans="1:2">
      <c r="A455" s="18">
        <v>39632</v>
      </c>
      <c r="B455" s="23">
        <v>6.35</v>
      </c>
    </row>
    <row r="456" spans="1:2">
      <c r="A456" s="18">
        <v>39639</v>
      </c>
      <c r="B456" s="23">
        <v>6.37</v>
      </c>
    </row>
    <row r="457" spans="1:2">
      <c r="A457" s="18">
        <v>39646</v>
      </c>
      <c r="B457" s="23">
        <v>6.26</v>
      </c>
    </row>
    <row r="458" spans="1:2">
      <c r="A458" s="18">
        <v>39653</v>
      </c>
      <c r="B458" s="23">
        <v>6.63</v>
      </c>
    </row>
    <row r="459" spans="1:2">
      <c r="A459" s="18">
        <v>39660</v>
      </c>
      <c r="B459" s="23">
        <v>6.52</v>
      </c>
    </row>
    <row r="460" spans="1:2">
      <c r="A460" s="18">
        <v>39667</v>
      </c>
      <c r="B460" s="23">
        <v>6.52</v>
      </c>
    </row>
    <row r="461" spans="1:2">
      <c r="A461" s="18">
        <v>39674</v>
      </c>
      <c r="B461" s="23">
        <v>6.52</v>
      </c>
    </row>
    <row r="462" spans="1:2">
      <c r="A462" s="18">
        <v>39681</v>
      </c>
      <c r="B462" s="23">
        <v>6.47</v>
      </c>
    </row>
    <row r="463" spans="1:2">
      <c r="A463" s="18">
        <v>39688</v>
      </c>
      <c r="B463" s="23">
        <v>6.4</v>
      </c>
    </row>
    <row r="464" spans="1:2">
      <c r="A464" s="18">
        <v>39695</v>
      </c>
      <c r="B464" s="23">
        <v>6.35</v>
      </c>
    </row>
    <row r="465" spans="1:2">
      <c r="A465" s="18">
        <v>39702</v>
      </c>
      <c r="B465" s="23">
        <v>5.93</v>
      </c>
    </row>
    <row r="466" spans="1:2">
      <c r="A466" s="18">
        <v>39709</v>
      </c>
      <c r="B466" s="23">
        <v>5.78</v>
      </c>
    </row>
    <row r="467" spans="1:2">
      <c r="A467" s="18">
        <v>39716</v>
      </c>
      <c r="B467" s="23">
        <v>6.09</v>
      </c>
    </row>
    <row r="468" spans="1:2">
      <c r="A468" s="18">
        <v>39723</v>
      </c>
      <c r="B468" s="23">
        <v>6.1</v>
      </c>
    </row>
    <row r="469" spans="1:2">
      <c r="A469" s="18">
        <v>39730</v>
      </c>
      <c r="B469" s="23">
        <v>5.94</v>
      </c>
    </row>
    <row r="470" spans="1:2">
      <c r="A470" s="18">
        <v>39737</v>
      </c>
      <c r="B470" s="23">
        <v>6.46</v>
      </c>
    </row>
    <row r="471" spans="1:2">
      <c r="A471" s="18">
        <v>39744</v>
      </c>
      <c r="B471" s="23">
        <v>6.04</v>
      </c>
    </row>
    <row r="472" spans="1:2">
      <c r="A472" s="18">
        <v>39751</v>
      </c>
      <c r="B472" s="23">
        <v>6.46</v>
      </c>
    </row>
    <row r="473" spans="1:2">
      <c r="A473" s="18">
        <v>39758</v>
      </c>
      <c r="B473" s="23">
        <v>6.2</v>
      </c>
    </row>
    <row r="474" spans="1:2">
      <c r="A474" s="18">
        <v>39765</v>
      </c>
      <c r="B474" s="23">
        <v>6.14</v>
      </c>
    </row>
    <row r="475" spans="1:2">
      <c r="A475" s="18">
        <v>39772</v>
      </c>
      <c r="B475" s="23">
        <v>6.04</v>
      </c>
    </row>
    <row r="476" spans="1:2">
      <c r="A476" s="18">
        <v>39778</v>
      </c>
      <c r="B476" s="23">
        <v>5.97</v>
      </c>
    </row>
    <row r="477" spans="1:2">
      <c r="A477" s="18">
        <v>39786</v>
      </c>
      <c r="B477" s="23">
        <v>5.53</v>
      </c>
    </row>
    <row r="478" spans="1:2">
      <c r="A478" s="18">
        <v>39793</v>
      </c>
      <c r="B478" s="23">
        <v>5.47</v>
      </c>
    </row>
    <row r="479" spans="1:2">
      <c r="A479" s="18">
        <v>39800</v>
      </c>
      <c r="B479" s="23">
        <v>5.19</v>
      </c>
    </row>
    <row r="480" spans="1:2">
      <c r="A480" s="18">
        <v>39806</v>
      </c>
      <c r="B480" s="23">
        <v>5.14</v>
      </c>
    </row>
    <row r="481" spans="1:2">
      <c r="A481" s="18">
        <v>39813</v>
      </c>
      <c r="B481" s="23">
        <v>5.0999999999999996</v>
      </c>
    </row>
    <row r="482" spans="1:2">
      <c r="A482" s="18">
        <v>39821</v>
      </c>
      <c r="B482" s="23">
        <v>5.01</v>
      </c>
    </row>
    <row r="483" spans="1:2">
      <c r="A483" s="18">
        <v>39828</v>
      </c>
      <c r="B483" s="23">
        <v>4.96</v>
      </c>
    </row>
    <row r="484" spans="1:2">
      <c r="A484" s="18">
        <v>39835</v>
      </c>
      <c r="B484" s="23">
        <v>5.12</v>
      </c>
    </row>
    <row r="485" spans="1:2">
      <c r="A485" s="18">
        <v>39842</v>
      </c>
      <c r="B485" s="23">
        <v>5.0999999999999996</v>
      </c>
    </row>
    <row r="486" spans="1:2">
      <c r="A486" s="18">
        <v>39849</v>
      </c>
      <c r="B486" s="23">
        <v>5.25</v>
      </c>
    </row>
    <row r="487" spans="1:2">
      <c r="A487" s="18">
        <v>39856</v>
      </c>
      <c r="B487" s="23">
        <v>5.16</v>
      </c>
    </row>
    <row r="488" spans="1:2">
      <c r="A488" s="18">
        <v>39863</v>
      </c>
      <c r="B488" s="23">
        <v>5.04</v>
      </c>
    </row>
    <row r="489" spans="1:2">
      <c r="A489" s="18">
        <v>39870</v>
      </c>
      <c r="B489" s="23">
        <v>5.07</v>
      </c>
    </row>
    <row r="490" spans="1:2">
      <c r="A490" s="18">
        <v>39877</v>
      </c>
      <c r="B490" s="23">
        <v>5.15</v>
      </c>
    </row>
    <row r="491" spans="1:2">
      <c r="A491" s="18">
        <v>39884</v>
      </c>
      <c r="B491" s="23">
        <v>5.03</v>
      </c>
    </row>
    <row r="492" spans="1:2">
      <c r="A492" s="18">
        <v>39891</v>
      </c>
      <c r="B492" s="23">
        <v>4.9800000000000004</v>
      </c>
    </row>
    <row r="493" spans="1:2">
      <c r="A493" s="18">
        <v>39898</v>
      </c>
      <c r="B493" s="23">
        <v>4.8499999999999996</v>
      </c>
    </row>
    <row r="494" spans="1:2">
      <c r="A494" s="18">
        <v>39905</v>
      </c>
      <c r="B494" s="23">
        <v>4.78</v>
      </c>
    </row>
    <row r="495" spans="1:2">
      <c r="A495" s="18">
        <v>39912</v>
      </c>
      <c r="B495" s="23">
        <v>4.87</v>
      </c>
    </row>
    <row r="496" spans="1:2">
      <c r="A496" s="18">
        <v>39919</v>
      </c>
      <c r="B496" s="23">
        <v>4.82</v>
      </c>
    </row>
    <row r="497" spans="1:2">
      <c r="A497" s="18">
        <v>39926</v>
      </c>
      <c r="B497" s="23">
        <v>4.8</v>
      </c>
    </row>
    <row r="498" spans="1:2">
      <c r="A498" s="18">
        <v>39933</v>
      </c>
      <c r="B498" s="23">
        <v>4.78</v>
      </c>
    </row>
    <row r="499" spans="1:2">
      <c r="A499" s="18">
        <v>39940</v>
      </c>
      <c r="B499" s="23">
        <v>4.84</v>
      </c>
    </row>
    <row r="500" spans="1:2">
      <c r="A500" s="18">
        <v>39947</v>
      </c>
      <c r="B500" s="23">
        <v>4.8600000000000003</v>
      </c>
    </row>
    <row r="501" spans="1:2">
      <c r="A501" s="18">
        <v>39954</v>
      </c>
      <c r="B501" s="23">
        <v>4.82</v>
      </c>
    </row>
    <row r="502" spans="1:2">
      <c r="A502" s="18">
        <v>39961</v>
      </c>
      <c r="B502" s="23">
        <v>4.91</v>
      </c>
    </row>
    <row r="503" spans="1:2">
      <c r="A503" s="18">
        <v>39968</v>
      </c>
      <c r="B503" s="23">
        <v>5.29</v>
      </c>
    </row>
    <row r="504" spans="1:2">
      <c r="A504" s="18">
        <v>39975</v>
      </c>
      <c r="B504" s="23">
        <v>5.59</v>
      </c>
    </row>
    <row r="505" spans="1:2">
      <c r="A505" s="18">
        <v>39982</v>
      </c>
      <c r="B505" s="23">
        <v>5.38</v>
      </c>
    </row>
    <row r="506" spans="1:2">
      <c r="A506" s="18">
        <v>39989</v>
      </c>
      <c r="B506" s="23">
        <v>5.42</v>
      </c>
    </row>
    <row r="507" spans="1:2">
      <c r="A507" s="18">
        <v>39996</v>
      </c>
      <c r="B507" s="23">
        <v>5.32</v>
      </c>
    </row>
    <row r="508" spans="1:2">
      <c r="A508" s="18">
        <v>40003</v>
      </c>
      <c r="B508" s="23">
        <v>5.2</v>
      </c>
    </row>
    <row r="509" spans="1:2">
      <c r="A509" s="18">
        <v>40010</v>
      </c>
      <c r="B509" s="23">
        <v>5.14</v>
      </c>
    </row>
    <row r="510" spans="1:2">
      <c r="A510" s="18">
        <v>40017</v>
      </c>
      <c r="B510" s="23">
        <v>5.2</v>
      </c>
    </row>
    <row r="511" spans="1:2">
      <c r="A511" s="18">
        <v>40024</v>
      </c>
      <c r="B511" s="23">
        <v>5.25</v>
      </c>
    </row>
    <row r="512" spans="1:2">
      <c r="A512" s="18">
        <v>40031</v>
      </c>
      <c r="B512" s="23">
        <v>5.22</v>
      </c>
    </row>
    <row r="513" spans="1:2">
      <c r="A513" s="18">
        <v>40038</v>
      </c>
      <c r="B513" s="23">
        <v>5.29</v>
      </c>
    </row>
    <row r="514" spans="1:2">
      <c r="A514" s="18">
        <v>40045</v>
      </c>
      <c r="B514" s="23">
        <v>5.12</v>
      </c>
    </row>
    <row r="515" spans="1:2">
      <c r="A515" s="18">
        <v>40052</v>
      </c>
      <c r="B515" s="23">
        <v>5.14</v>
      </c>
    </row>
    <row r="516" spans="1:2">
      <c r="A516" s="18">
        <v>40059</v>
      </c>
      <c r="B516" s="23">
        <v>5.08</v>
      </c>
    </row>
    <row r="517" spans="1:2">
      <c r="A517" s="18">
        <v>40066</v>
      </c>
      <c r="B517" s="23">
        <v>5.07</v>
      </c>
    </row>
    <row r="518" spans="1:2">
      <c r="A518" s="18">
        <v>40073</v>
      </c>
      <c r="B518" s="23">
        <v>5.04</v>
      </c>
    </row>
    <row r="519" spans="1:2">
      <c r="A519" s="18">
        <v>40080</v>
      </c>
      <c r="B519" s="23">
        <v>5.04</v>
      </c>
    </row>
    <row r="520" spans="1:2">
      <c r="A520" s="18">
        <v>40087</v>
      </c>
      <c r="B520" s="23">
        <v>4.9400000000000004</v>
      </c>
    </row>
    <row r="521" spans="1:2">
      <c r="A521" s="18">
        <v>40094</v>
      </c>
      <c r="B521" s="23">
        <v>4.87</v>
      </c>
    </row>
    <row r="522" spans="1:2">
      <c r="A522" s="18">
        <v>40101</v>
      </c>
      <c r="B522" s="23">
        <v>4.92</v>
      </c>
    </row>
    <row r="523" spans="1:2">
      <c r="A523" s="18">
        <v>40108</v>
      </c>
      <c r="B523" s="23">
        <v>5</v>
      </c>
    </row>
    <row r="524" spans="1:2">
      <c r="A524" s="18">
        <v>40115</v>
      </c>
      <c r="B524" s="23">
        <v>5.03</v>
      </c>
    </row>
    <row r="525" spans="1:2">
      <c r="A525" s="18">
        <v>40122</v>
      </c>
      <c r="B525" s="23">
        <v>4.9800000000000004</v>
      </c>
    </row>
    <row r="526" spans="1:2">
      <c r="A526" s="18">
        <v>40129</v>
      </c>
      <c r="B526" s="23">
        <v>4.91</v>
      </c>
    </row>
    <row r="527" spans="1:2">
      <c r="A527" s="18">
        <v>40136</v>
      </c>
      <c r="B527" s="23">
        <v>4.83</v>
      </c>
    </row>
    <row r="528" spans="1:2">
      <c r="A528" s="18">
        <v>40142</v>
      </c>
      <c r="B528" s="23">
        <v>4.78</v>
      </c>
    </row>
    <row r="529" spans="1:2">
      <c r="A529" s="18">
        <v>40150</v>
      </c>
      <c r="B529" s="23">
        <v>4.71</v>
      </c>
    </row>
    <row r="530" spans="1:2">
      <c r="A530" s="18">
        <v>40157</v>
      </c>
      <c r="B530" s="23">
        <v>4.8099999999999996</v>
      </c>
    </row>
    <row r="531" spans="1:2">
      <c r="A531" s="18">
        <v>40164</v>
      </c>
      <c r="B531" s="23">
        <v>4.9400000000000004</v>
      </c>
    </row>
    <row r="532" spans="1:2">
      <c r="A532" s="18">
        <v>40171</v>
      </c>
      <c r="B532" s="23">
        <v>5.05</v>
      </c>
    </row>
    <row r="533" spans="1:2">
      <c r="A533" s="18">
        <v>40178</v>
      </c>
      <c r="B533" s="23">
        <v>5.14</v>
      </c>
    </row>
    <row r="534" spans="1:2">
      <c r="A534" s="18">
        <v>40185</v>
      </c>
      <c r="B534" s="23">
        <v>5.09</v>
      </c>
    </row>
    <row r="535" spans="1:2">
      <c r="A535" s="18">
        <v>40192</v>
      </c>
      <c r="B535" s="23">
        <v>5.0599999999999996</v>
      </c>
    </row>
    <row r="536" spans="1:2">
      <c r="A536" s="18">
        <v>40199</v>
      </c>
      <c r="B536" s="23">
        <v>4.99</v>
      </c>
    </row>
    <row r="537" spans="1:2">
      <c r="A537" s="18">
        <v>40206</v>
      </c>
      <c r="B537" s="23">
        <v>4.9800000000000004</v>
      </c>
    </row>
    <row r="538" spans="1:2">
      <c r="A538" s="18">
        <v>40213</v>
      </c>
      <c r="B538" s="23">
        <v>5.01</v>
      </c>
    </row>
    <row r="539" spans="1:2">
      <c r="A539" s="18">
        <v>40220</v>
      </c>
      <c r="B539" s="23">
        <v>4.97</v>
      </c>
    </row>
    <row r="540" spans="1:2">
      <c r="A540" s="18">
        <v>40227</v>
      </c>
      <c r="B540" s="23">
        <v>4.93</v>
      </c>
    </row>
    <row r="541" spans="1:2">
      <c r="A541" s="18">
        <v>40234</v>
      </c>
      <c r="B541" s="23">
        <v>5.05</v>
      </c>
    </row>
    <row r="542" spans="1:2">
      <c r="A542" s="18">
        <v>40241</v>
      </c>
      <c r="B542" s="23">
        <v>4.97</v>
      </c>
    </row>
    <row r="543" spans="1:2">
      <c r="A543" s="18">
        <v>40248</v>
      </c>
      <c r="B543" s="23">
        <v>4.95</v>
      </c>
    </row>
    <row r="544" spans="1:2">
      <c r="A544" s="18">
        <v>40255</v>
      </c>
      <c r="B544" s="23">
        <v>4.96</v>
      </c>
    </row>
    <row r="545" spans="1:2">
      <c r="A545" s="18">
        <v>40262</v>
      </c>
      <c r="B545" s="23">
        <v>4.99</v>
      </c>
    </row>
    <row r="546" spans="1:2">
      <c r="A546" s="18">
        <v>40269</v>
      </c>
      <c r="B546" s="23">
        <v>5.08</v>
      </c>
    </row>
    <row r="547" spans="1:2">
      <c r="A547" s="18">
        <v>40276</v>
      </c>
      <c r="B547" s="23">
        <v>5.21</v>
      </c>
    </row>
    <row r="548" spans="1:2">
      <c r="A548" s="18">
        <v>40283</v>
      </c>
      <c r="B548" s="23">
        <v>5.07</v>
      </c>
    </row>
    <row r="549" spans="1:2">
      <c r="A549" s="18">
        <v>40290</v>
      </c>
      <c r="B549" s="23">
        <v>5.07</v>
      </c>
    </row>
    <row r="550" spans="1:2">
      <c r="A550" s="18">
        <v>40297</v>
      </c>
      <c r="B550" s="23">
        <v>5.0599999999999996</v>
      </c>
    </row>
    <row r="551" spans="1:2">
      <c r="A551" s="18">
        <v>40304</v>
      </c>
      <c r="B551" s="23">
        <v>5</v>
      </c>
    </row>
    <row r="552" spans="1:2">
      <c r="A552" s="18">
        <v>40311</v>
      </c>
      <c r="B552" s="23">
        <v>4.93</v>
      </c>
    </row>
    <row r="553" spans="1:2">
      <c r="A553" s="18">
        <v>40318</v>
      </c>
      <c r="B553" s="23">
        <v>4.84</v>
      </c>
    </row>
    <row r="554" spans="1:2">
      <c r="A554" s="18">
        <v>40325</v>
      </c>
      <c r="B554" s="23">
        <v>4.78</v>
      </c>
    </row>
    <row r="555" spans="1:2">
      <c r="A555" s="18">
        <v>40332</v>
      </c>
      <c r="B555" s="23">
        <v>4.79</v>
      </c>
    </row>
    <row r="556" spans="1:2">
      <c r="A556" s="18">
        <v>40339</v>
      </c>
      <c r="B556" s="23">
        <v>4.72</v>
      </c>
    </row>
    <row r="557" spans="1:2">
      <c r="A557" s="18">
        <v>40346</v>
      </c>
      <c r="B557" s="23">
        <v>4.75</v>
      </c>
    </row>
    <row r="558" spans="1:2">
      <c r="A558" s="18">
        <v>40353</v>
      </c>
      <c r="B558" s="23">
        <v>4.6900000000000004</v>
      </c>
    </row>
    <row r="559" spans="1:2">
      <c r="A559" s="18">
        <v>40360</v>
      </c>
      <c r="B559" s="23">
        <v>4.58</v>
      </c>
    </row>
    <row r="560" spans="1:2">
      <c r="A560" s="18">
        <v>40367</v>
      </c>
      <c r="B560" s="23">
        <v>4.57</v>
      </c>
    </row>
    <row r="561" spans="1:2">
      <c r="A561" s="18">
        <v>40374</v>
      </c>
      <c r="B561" s="23">
        <v>4.57</v>
      </c>
    </row>
    <row r="562" spans="1:2">
      <c r="A562" s="18">
        <v>40381</v>
      </c>
      <c r="B562" s="23">
        <v>4.5599999999999996</v>
      </c>
    </row>
    <row r="563" spans="1:2">
      <c r="A563" s="18">
        <v>40388</v>
      </c>
      <c r="B563" s="23">
        <v>4.54</v>
      </c>
    </row>
    <row r="564" spans="1:2">
      <c r="A564" s="18">
        <v>40395</v>
      </c>
      <c r="B564" s="23">
        <v>4.49</v>
      </c>
    </row>
    <row r="565" spans="1:2">
      <c r="A565" s="18">
        <v>40402</v>
      </c>
      <c r="B565" s="23">
        <v>4.4400000000000004</v>
      </c>
    </row>
    <row r="566" spans="1:2">
      <c r="A566" s="18">
        <v>40409</v>
      </c>
      <c r="B566" s="23">
        <v>4.42</v>
      </c>
    </row>
    <row r="567" spans="1:2">
      <c r="A567" s="18">
        <v>40416</v>
      </c>
      <c r="B567" s="23">
        <v>4.3600000000000003</v>
      </c>
    </row>
    <row r="568" spans="1:2">
      <c r="A568" s="18">
        <v>40423</v>
      </c>
      <c r="B568" s="23">
        <v>4.32</v>
      </c>
    </row>
    <row r="569" spans="1:2">
      <c r="A569" s="18">
        <v>40430</v>
      </c>
      <c r="B569" s="23">
        <v>4.3499999999999996</v>
      </c>
    </row>
    <row r="570" spans="1:2">
      <c r="A570" s="18">
        <v>40437</v>
      </c>
      <c r="B570" s="23">
        <v>4.37</v>
      </c>
    </row>
    <row r="571" spans="1:2">
      <c r="A571" s="18">
        <v>40444</v>
      </c>
      <c r="B571" s="23">
        <v>4.37</v>
      </c>
    </row>
    <row r="572" spans="1:2">
      <c r="A572" s="18">
        <v>40451</v>
      </c>
      <c r="B572" s="23">
        <v>4.32</v>
      </c>
    </row>
    <row r="573" spans="1:2">
      <c r="A573" s="18">
        <v>40458</v>
      </c>
      <c r="B573" s="23">
        <v>4.2699999999999996</v>
      </c>
    </row>
    <row r="574" spans="1:2">
      <c r="A574" s="18">
        <v>40465</v>
      </c>
      <c r="B574" s="23">
        <v>4.1900000000000004</v>
      </c>
    </row>
    <row r="575" spans="1:2">
      <c r="A575" s="18">
        <v>40472</v>
      </c>
      <c r="B575" s="23">
        <v>4.21</v>
      </c>
    </row>
    <row r="576" spans="1:2">
      <c r="A576" s="18">
        <v>40479</v>
      </c>
      <c r="B576" s="23">
        <v>4.2300000000000004</v>
      </c>
    </row>
    <row r="577" spans="1:2">
      <c r="A577" s="18">
        <v>40486</v>
      </c>
      <c r="B577" s="23">
        <v>4.24</v>
      </c>
    </row>
    <row r="578" spans="1:2">
      <c r="A578" s="18">
        <v>40493</v>
      </c>
      <c r="B578" s="23">
        <v>4.17</v>
      </c>
    </row>
    <row r="579" spans="1:2">
      <c r="A579" s="18">
        <v>40500</v>
      </c>
      <c r="B579" s="23">
        <v>4.3899999999999997</v>
      </c>
    </row>
    <row r="580" spans="1:2">
      <c r="A580" s="18">
        <v>40506</v>
      </c>
      <c r="B580" s="23">
        <v>4.4000000000000004</v>
      </c>
    </row>
    <row r="581" spans="1:2">
      <c r="A581" s="18">
        <v>40514</v>
      </c>
      <c r="B581" s="23">
        <v>4.46</v>
      </c>
    </row>
    <row r="582" spans="1:2">
      <c r="A582" s="18">
        <v>40521</v>
      </c>
      <c r="B582" s="23">
        <v>4.6100000000000003</v>
      </c>
    </row>
    <row r="583" spans="1:2">
      <c r="A583" s="18">
        <v>40528</v>
      </c>
      <c r="B583" s="23">
        <v>4.83</v>
      </c>
    </row>
    <row r="584" spans="1:2">
      <c r="A584" s="18">
        <v>40535</v>
      </c>
      <c r="B584" s="23">
        <v>4.8099999999999996</v>
      </c>
    </row>
    <row r="585" spans="1:2">
      <c r="A585" s="18">
        <v>40542</v>
      </c>
      <c r="B585" s="23">
        <v>4.8600000000000003</v>
      </c>
    </row>
    <row r="586" spans="1:2">
      <c r="A586" s="18">
        <v>40549</v>
      </c>
      <c r="B586" s="23">
        <v>4.7699999999999996</v>
      </c>
    </row>
    <row r="587" spans="1:2">
      <c r="A587" s="18">
        <v>40556</v>
      </c>
      <c r="B587" s="23">
        <v>4.71</v>
      </c>
    </row>
    <row r="588" spans="1:2">
      <c r="A588" s="18">
        <v>40563</v>
      </c>
      <c r="B588" s="23">
        <v>4.74</v>
      </c>
    </row>
    <row r="589" spans="1:2">
      <c r="A589" s="18">
        <v>40570</v>
      </c>
      <c r="B589" s="23">
        <v>4.8</v>
      </c>
    </row>
    <row r="590" spans="1:2">
      <c r="A590" s="18">
        <v>40577</v>
      </c>
      <c r="B590" s="23">
        <v>4.8099999999999996</v>
      </c>
    </row>
    <row r="591" spans="1:2">
      <c r="A591" s="18">
        <v>40584</v>
      </c>
      <c r="B591" s="23">
        <v>5.05</v>
      </c>
    </row>
    <row r="592" spans="1:2">
      <c r="A592" s="18">
        <v>40591</v>
      </c>
      <c r="B592" s="23">
        <v>5</v>
      </c>
    </row>
    <row r="593" spans="1:2">
      <c r="A593" s="18">
        <v>40598</v>
      </c>
      <c r="B593" s="23">
        <v>4.95</v>
      </c>
    </row>
    <row r="594" spans="1:2">
      <c r="A594" s="18">
        <v>40605</v>
      </c>
      <c r="B594" s="23">
        <v>4.87</v>
      </c>
    </row>
    <row r="595" spans="1:2">
      <c r="A595" s="18">
        <v>40612</v>
      </c>
      <c r="B595" s="23">
        <v>4.88</v>
      </c>
    </row>
    <row r="596" spans="1:2">
      <c r="A596" s="18">
        <v>40619</v>
      </c>
      <c r="B596" s="23">
        <v>4.76</v>
      </c>
    </row>
    <row r="597" spans="1:2">
      <c r="A597" s="18">
        <v>40626</v>
      </c>
      <c r="B597" s="23">
        <v>4.8099999999999996</v>
      </c>
    </row>
    <row r="598" spans="1:2">
      <c r="A598" s="18">
        <v>40633</v>
      </c>
      <c r="B598" s="23">
        <v>4.8600000000000003</v>
      </c>
    </row>
    <row r="599" spans="1:2">
      <c r="A599" s="18">
        <v>40640</v>
      </c>
      <c r="B599" s="23">
        <v>4.87</v>
      </c>
    </row>
    <row r="600" spans="1:2">
      <c r="A600" s="18">
        <v>40647</v>
      </c>
      <c r="B600" s="23">
        <v>4.91</v>
      </c>
    </row>
    <row r="601" spans="1:2">
      <c r="A601" s="18">
        <v>40654</v>
      </c>
      <c r="B601" s="23">
        <v>4.8</v>
      </c>
    </row>
    <row r="602" spans="1:2">
      <c r="A602" s="18">
        <v>40661</v>
      </c>
      <c r="B602" s="23">
        <v>4.78</v>
      </c>
    </row>
    <row r="603" spans="1:2">
      <c r="A603" s="18">
        <v>40668</v>
      </c>
      <c r="B603" s="23">
        <v>4.71</v>
      </c>
    </row>
    <row r="604" spans="1:2">
      <c r="A604" s="18">
        <v>40675</v>
      </c>
      <c r="B604" s="23">
        <v>4.63</v>
      </c>
    </row>
    <row r="605" spans="1:2">
      <c r="A605" s="18">
        <v>40682</v>
      </c>
      <c r="B605" s="23">
        <v>4.6100000000000003</v>
      </c>
    </row>
    <row r="606" spans="1:2">
      <c r="A606" s="18">
        <v>40689</v>
      </c>
      <c r="B606" s="23">
        <v>4.5999999999999996</v>
      </c>
    </row>
    <row r="607" spans="1:2">
      <c r="A607" s="18">
        <v>40696</v>
      </c>
      <c r="B607" s="23">
        <v>4.55</v>
      </c>
    </row>
    <row r="608" spans="1:2">
      <c r="A608" s="18">
        <v>40703</v>
      </c>
      <c r="B608" s="23">
        <v>4.49</v>
      </c>
    </row>
    <row r="609" spans="1:2">
      <c r="A609" s="18">
        <v>40710</v>
      </c>
      <c r="B609" s="23">
        <v>4.5</v>
      </c>
    </row>
    <row r="610" spans="1:2">
      <c r="A610" s="18">
        <v>40717</v>
      </c>
      <c r="B610" s="23">
        <v>4.5</v>
      </c>
    </row>
    <row r="611" spans="1:2">
      <c r="A611" s="18">
        <v>40724</v>
      </c>
      <c r="B611" s="23">
        <v>4.51</v>
      </c>
    </row>
    <row r="612" spans="1:2">
      <c r="A612" s="18">
        <v>40731</v>
      </c>
      <c r="B612" s="23">
        <v>4.5999999999999996</v>
      </c>
    </row>
    <row r="613" spans="1:2">
      <c r="A613" s="18">
        <v>40738</v>
      </c>
      <c r="B613" s="23">
        <v>4.51</v>
      </c>
    </row>
    <row r="614" spans="1:2">
      <c r="A614" s="18">
        <v>40745</v>
      </c>
      <c r="B614" s="23">
        <v>4.5199999999999996</v>
      </c>
    </row>
    <row r="615" spans="1:2">
      <c r="A615" s="18">
        <v>40752</v>
      </c>
      <c r="B615" s="23">
        <v>4.55</v>
      </c>
    </row>
    <row r="616" spans="1:2">
      <c r="A616" s="18">
        <v>40759</v>
      </c>
      <c r="B616" s="23">
        <v>4.3899999999999997</v>
      </c>
    </row>
    <row r="617" spans="1:2">
      <c r="A617" s="18">
        <v>40766</v>
      </c>
      <c r="B617" s="23">
        <v>4.32</v>
      </c>
    </row>
    <row r="618" spans="1:2">
      <c r="A618" s="18">
        <v>40773</v>
      </c>
      <c r="B618" s="23">
        <v>4.1500000000000004</v>
      </c>
    </row>
    <row r="619" spans="1:2">
      <c r="A619" s="18">
        <v>40780</v>
      </c>
      <c r="B619" s="23">
        <v>4.22</v>
      </c>
    </row>
    <row r="620" spans="1:2">
      <c r="A620" s="18">
        <v>40787</v>
      </c>
      <c r="B620" s="23">
        <v>4.22</v>
      </c>
    </row>
    <row r="621" spans="1:2">
      <c r="A621" s="18">
        <v>40794</v>
      </c>
      <c r="B621" s="23">
        <v>4.12</v>
      </c>
    </row>
    <row r="622" spans="1:2">
      <c r="A622" s="18">
        <v>40801</v>
      </c>
      <c r="B622" s="23">
        <v>4.09</v>
      </c>
    </row>
    <row r="623" spans="1:2">
      <c r="A623" s="18">
        <v>40808</v>
      </c>
      <c r="B623" s="23">
        <v>4.09</v>
      </c>
    </row>
    <row r="624" spans="1:2">
      <c r="A624" s="18">
        <v>40815</v>
      </c>
      <c r="B624" s="23">
        <v>4.01</v>
      </c>
    </row>
    <row r="625" spans="1:2">
      <c r="A625" s="18">
        <v>40822</v>
      </c>
      <c r="B625" s="23">
        <v>3.94</v>
      </c>
    </row>
    <row r="626" spans="1:2">
      <c r="A626" s="18">
        <v>40829</v>
      </c>
      <c r="B626" s="23">
        <v>4.12</v>
      </c>
    </row>
    <row r="627" spans="1:2">
      <c r="A627" s="18">
        <v>40836</v>
      </c>
      <c r="B627" s="23">
        <v>4.1100000000000003</v>
      </c>
    </row>
    <row r="628" spans="1:2">
      <c r="A628" s="18">
        <v>40843</v>
      </c>
      <c r="B628" s="23">
        <v>4.0999999999999996</v>
      </c>
    </row>
    <row r="629" spans="1:2">
      <c r="A629" s="18">
        <v>40850</v>
      </c>
      <c r="B629" s="23">
        <v>4</v>
      </c>
    </row>
    <row r="630" spans="1:2">
      <c r="A630" s="18">
        <v>40857</v>
      </c>
      <c r="B630" s="23">
        <v>3.99</v>
      </c>
    </row>
    <row r="631" spans="1:2">
      <c r="A631" s="18">
        <v>40864</v>
      </c>
      <c r="B631" s="23">
        <v>4</v>
      </c>
    </row>
    <row r="632" spans="1:2">
      <c r="A632" s="18">
        <v>40870</v>
      </c>
      <c r="B632" s="23">
        <v>3.98</v>
      </c>
    </row>
    <row r="633" spans="1:2">
      <c r="A633" s="18">
        <v>40878</v>
      </c>
      <c r="B633" s="23">
        <v>4</v>
      </c>
    </row>
    <row r="634" spans="1:2">
      <c r="A634" s="18">
        <v>40885</v>
      </c>
      <c r="B634" s="23">
        <v>3.99</v>
      </c>
    </row>
    <row r="635" spans="1:2">
      <c r="A635" s="18">
        <v>40892</v>
      </c>
      <c r="B635" s="23">
        <v>3.94</v>
      </c>
    </row>
    <row r="636" spans="1:2">
      <c r="A636" s="18">
        <v>40899</v>
      </c>
      <c r="B636" s="23">
        <v>3.91</v>
      </c>
    </row>
    <row r="637" spans="1:2">
      <c r="A637" s="18">
        <v>40906</v>
      </c>
      <c r="B637" s="23">
        <v>3.95</v>
      </c>
    </row>
    <row r="638" spans="1:2">
      <c r="A638" s="18">
        <v>40913</v>
      </c>
      <c r="B638" s="23">
        <v>3.91</v>
      </c>
    </row>
    <row r="639" spans="1:2">
      <c r="A639" s="18">
        <v>40920</v>
      </c>
      <c r="B639" s="23">
        <v>3.89</v>
      </c>
    </row>
    <row r="640" spans="1:2">
      <c r="A640" s="18">
        <v>40927</v>
      </c>
      <c r="B640" s="23">
        <v>3.88</v>
      </c>
    </row>
    <row r="641" spans="1:2">
      <c r="A641" s="18">
        <v>40934</v>
      </c>
      <c r="B641" s="23">
        <v>3.98</v>
      </c>
    </row>
    <row r="642" spans="1:2">
      <c r="A642" s="18">
        <v>40941</v>
      </c>
      <c r="B642" s="23">
        <v>3.87</v>
      </c>
    </row>
    <row r="643" spans="1:2">
      <c r="A643" s="18">
        <v>40948</v>
      </c>
      <c r="B643" s="23">
        <v>3.87</v>
      </c>
    </row>
    <row r="644" spans="1:2">
      <c r="A644" s="18">
        <v>40955</v>
      </c>
      <c r="B644" s="23">
        <v>3.87</v>
      </c>
    </row>
    <row r="645" spans="1:2">
      <c r="A645" s="18">
        <v>40962</v>
      </c>
      <c r="B645" s="23">
        <v>3.95</v>
      </c>
    </row>
    <row r="646" spans="1:2">
      <c r="A646" s="18">
        <v>40969</v>
      </c>
      <c r="B646" s="23">
        <v>3.9</v>
      </c>
    </row>
    <row r="647" spans="1:2">
      <c r="A647" s="18">
        <v>40976</v>
      </c>
      <c r="B647" s="23">
        <v>3.88</v>
      </c>
    </row>
    <row r="648" spans="1:2">
      <c r="A648" s="18">
        <v>40983</v>
      </c>
      <c r="B648" s="23">
        <v>3.92</v>
      </c>
    </row>
    <row r="649" spans="1:2">
      <c r="A649" s="18">
        <v>40990</v>
      </c>
      <c r="B649" s="23">
        <v>4.08</v>
      </c>
    </row>
    <row r="650" spans="1:2">
      <c r="A650" s="18">
        <v>40997</v>
      </c>
      <c r="B650" s="23">
        <v>3.99</v>
      </c>
    </row>
    <row r="651" spans="1:2">
      <c r="A651" s="18">
        <v>41004</v>
      </c>
      <c r="B651" s="23">
        <v>3.98</v>
      </c>
    </row>
    <row r="652" spans="1:2">
      <c r="A652" s="18">
        <v>41011</v>
      </c>
      <c r="B652" s="23">
        <v>3.88</v>
      </c>
    </row>
    <row r="653" spans="1:2">
      <c r="A653" s="18">
        <v>41018</v>
      </c>
      <c r="B653" s="23">
        <v>3.9</v>
      </c>
    </row>
    <row r="654" spans="1:2">
      <c r="A654" s="18">
        <v>41025</v>
      </c>
      <c r="B654" s="23">
        <v>3.88</v>
      </c>
    </row>
    <row r="655" spans="1:2">
      <c r="A655" s="18">
        <v>41032</v>
      </c>
      <c r="B655" s="23">
        <v>3.84</v>
      </c>
    </row>
    <row r="656" spans="1:2">
      <c r="A656" s="18">
        <v>41039</v>
      </c>
      <c r="B656" s="23">
        <v>3.83</v>
      </c>
    </row>
    <row r="657" spans="1:2">
      <c r="A657" s="18">
        <v>41046</v>
      </c>
      <c r="B657" s="23">
        <v>3.79</v>
      </c>
    </row>
    <row r="658" spans="1:2">
      <c r="A658" s="18">
        <v>41053</v>
      </c>
      <c r="B658" s="23">
        <v>3.78</v>
      </c>
    </row>
    <row r="659" spans="1:2">
      <c r="A659" s="18">
        <v>41060</v>
      </c>
      <c r="B659" s="23">
        <v>3.75</v>
      </c>
    </row>
    <row r="660" spans="1:2">
      <c r="A660" s="18">
        <v>41067</v>
      </c>
      <c r="B660" s="23">
        <v>3.67</v>
      </c>
    </row>
    <row r="661" spans="1:2">
      <c r="A661" s="18">
        <v>41074</v>
      </c>
      <c r="B661" s="23">
        <v>3.71</v>
      </c>
    </row>
    <row r="662" spans="1:2">
      <c r="A662" s="18">
        <v>41081</v>
      </c>
      <c r="B662" s="23">
        <v>3.66</v>
      </c>
    </row>
    <row r="663" spans="1:2">
      <c r="A663" s="18">
        <v>41088</v>
      </c>
      <c r="B663" s="23">
        <v>3.66</v>
      </c>
    </row>
    <row r="664" spans="1:2">
      <c r="A664" s="18">
        <v>41095</v>
      </c>
      <c r="B664" s="23">
        <v>3.62</v>
      </c>
    </row>
    <row r="665" spans="1:2">
      <c r="A665" s="18">
        <v>41102</v>
      </c>
      <c r="B665" s="23">
        <v>3.56</v>
      </c>
    </row>
    <row r="666" spans="1:2">
      <c r="A666" s="18">
        <v>41109</v>
      </c>
      <c r="B666" s="23">
        <v>3.53</v>
      </c>
    </row>
    <row r="667" spans="1:2">
      <c r="A667" s="18">
        <v>41116</v>
      </c>
      <c r="B667" s="23">
        <v>3.49</v>
      </c>
    </row>
    <row r="668" spans="1:2">
      <c r="A668" s="18">
        <v>41123</v>
      </c>
      <c r="B668" s="23">
        <v>3.55</v>
      </c>
    </row>
    <row r="669" spans="1:2">
      <c r="A669" s="18">
        <v>41130</v>
      </c>
      <c r="B669" s="23">
        <v>3.59</v>
      </c>
    </row>
    <row r="670" spans="1:2">
      <c r="A670" s="18">
        <v>41137</v>
      </c>
      <c r="B670" s="23">
        <v>3.62</v>
      </c>
    </row>
    <row r="671" spans="1:2">
      <c r="A671" s="18">
        <v>41144</v>
      </c>
      <c r="B671" s="23">
        <v>3.66</v>
      </c>
    </row>
    <row r="672" spans="1:2">
      <c r="A672" s="18">
        <v>41151</v>
      </c>
      <c r="B672" s="23">
        <v>3.59</v>
      </c>
    </row>
    <row r="673" spans="1:2">
      <c r="A673" s="18">
        <v>41158</v>
      </c>
      <c r="B673" s="23">
        <v>3.55</v>
      </c>
    </row>
    <row r="674" spans="1:2">
      <c r="A674" s="18">
        <v>41165</v>
      </c>
      <c r="B674" s="23">
        <v>3.55</v>
      </c>
    </row>
    <row r="675" spans="1:2">
      <c r="A675" s="18">
        <v>41172</v>
      </c>
      <c r="B675" s="23">
        <v>3.49</v>
      </c>
    </row>
    <row r="676" spans="1:2">
      <c r="A676" s="18">
        <v>41179</v>
      </c>
      <c r="B676" s="23">
        <v>3.4</v>
      </c>
    </row>
    <row r="677" spans="1:2">
      <c r="A677" s="18">
        <v>41186</v>
      </c>
      <c r="B677" s="23">
        <v>3.36</v>
      </c>
    </row>
    <row r="678" spans="1:2">
      <c r="A678" s="18">
        <v>41193</v>
      </c>
      <c r="B678" s="23">
        <v>3.39</v>
      </c>
    </row>
    <row r="679" spans="1:2">
      <c r="A679" s="18">
        <v>41200</v>
      </c>
      <c r="B679" s="23">
        <v>3.37</v>
      </c>
    </row>
    <row r="680" spans="1:2">
      <c r="A680" s="18">
        <v>41207</v>
      </c>
      <c r="B680" s="23">
        <v>3.41</v>
      </c>
    </row>
    <row r="681" spans="1:2">
      <c r="A681" s="18">
        <v>41214</v>
      </c>
      <c r="B681" s="23">
        <v>3.39</v>
      </c>
    </row>
    <row r="682" spans="1:2">
      <c r="A682" s="18">
        <v>41221</v>
      </c>
      <c r="B682" s="23">
        <v>3.4</v>
      </c>
    </row>
    <row r="683" spans="1:2">
      <c r="A683" s="18">
        <v>41228</v>
      </c>
      <c r="B683" s="23">
        <v>3.34</v>
      </c>
    </row>
    <row r="684" spans="1:2">
      <c r="A684" s="18">
        <v>41234</v>
      </c>
      <c r="B684" s="23">
        <v>3.31</v>
      </c>
    </row>
    <row r="685" spans="1:2">
      <c r="A685" s="18">
        <v>41242</v>
      </c>
      <c r="B685" s="23">
        <v>3.32</v>
      </c>
    </row>
    <row r="686" spans="1:2">
      <c r="A686" s="18">
        <v>41249</v>
      </c>
      <c r="B686" s="23">
        <v>3.34</v>
      </c>
    </row>
    <row r="687" spans="1:2">
      <c r="A687" s="18">
        <v>41256</v>
      </c>
      <c r="B687" s="23">
        <v>3.32</v>
      </c>
    </row>
    <row r="688" spans="1:2">
      <c r="A688" s="18">
        <v>41263</v>
      </c>
      <c r="B688" s="23">
        <v>3.37</v>
      </c>
    </row>
    <row r="689" spans="1:2">
      <c r="A689" s="18">
        <v>41270</v>
      </c>
      <c r="B689" s="23">
        <v>3.35</v>
      </c>
    </row>
    <row r="690" spans="1:2">
      <c r="A690" s="18">
        <v>41277</v>
      </c>
      <c r="B690" s="23">
        <v>3.34</v>
      </c>
    </row>
    <row r="691" spans="1:2">
      <c r="A691" s="18">
        <v>41284</v>
      </c>
      <c r="B691" s="23">
        <v>3.4</v>
      </c>
    </row>
    <row r="692" spans="1:2">
      <c r="A692" s="18">
        <v>41291</v>
      </c>
      <c r="B692" s="23">
        <v>3.38</v>
      </c>
    </row>
    <row r="693" spans="1:2">
      <c r="A693" s="18">
        <v>41298</v>
      </c>
      <c r="B693" s="23">
        <v>3.42</v>
      </c>
    </row>
    <row r="694" spans="1:2">
      <c r="A694" s="18">
        <v>41305</v>
      </c>
      <c r="B694" s="23">
        <v>3.53</v>
      </c>
    </row>
    <row r="695" spans="1:2">
      <c r="A695" s="18">
        <v>41312</v>
      </c>
      <c r="B695" s="23">
        <v>3.53</v>
      </c>
    </row>
    <row r="696" spans="1:2">
      <c r="A696" s="18">
        <v>41319</v>
      </c>
      <c r="B696" s="23">
        <v>3.53</v>
      </c>
    </row>
    <row r="697" spans="1:2">
      <c r="A697" s="18">
        <v>41326</v>
      </c>
      <c r="B697" s="23">
        <v>3.56</v>
      </c>
    </row>
    <row r="698" spans="1:2">
      <c r="A698" s="18">
        <v>41333</v>
      </c>
      <c r="B698" s="23">
        <v>3.51</v>
      </c>
    </row>
    <row r="699" spans="1:2">
      <c r="A699" s="18">
        <v>41340</v>
      </c>
      <c r="B699" s="23">
        <v>3.52</v>
      </c>
    </row>
    <row r="700" spans="1:2">
      <c r="A700" s="18">
        <v>41347</v>
      </c>
      <c r="B700" s="23">
        <v>3.63</v>
      </c>
    </row>
    <row r="701" spans="1:2">
      <c r="A701" s="18">
        <v>41354</v>
      </c>
      <c r="B701" s="23">
        <v>3.54</v>
      </c>
    </row>
    <row r="702" spans="1:2">
      <c r="A702" s="18">
        <v>41361</v>
      </c>
      <c r="B702" s="23">
        <v>3.57</v>
      </c>
    </row>
    <row r="703" spans="1:2">
      <c r="A703" s="18">
        <v>41368</v>
      </c>
      <c r="B703" s="23">
        <v>3.54</v>
      </c>
    </row>
    <row r="704" spans="1:2">
      <c r="A704" s="18">
        <v>41375</v>
      </c>
      <c r="B704" s="23">
        <v>3.43</v>
      </c>
    </row>
    <row r="705" spans="1:2">
      <c r="A705" s="18">
        <v>41382</v>
      </c>
      <c r="B705" s="23">
        <v>3.41</v>
      </c>
    </row>
    <row r="706" spans="1:2">
      <c r="A706" s="18">
        <v>41389</v>
      </c>
      <c r="B706" s="23">
        <v>3.4</v>
      </c>
    </row>
    <row r="707" spans="1:2">
      <c r="A707" s="18">
        <v>41396</v>
      </c>
      <c r="B707" s="23">
        <v>3.35</v>
      </c>
    </row>
    <row r="708" spans="1:2">
      <c r="A708" s="18">
        <v>41403</v>
      </c>
      <c r="B708" s="23">
        <v>3.42</v>
      </c>
    </row>
    <row r="709" spans="1:2">
      <c r="A709" s="18">
        <v>41410</v>
      </c>
      <c r="B709" s="23">
        <v>3.51</v>
      </c>
    </row>
    <row r="710" spans="1:2">
      <c r="A710" s="18">
        <v>41417</v>
      </c>
      <c r="B710" s="23">
        <v>3.59</v>
      </c>
    </row>
    <row r="711" spans="1:2">
      <c r="A711" s="18">
        <v>41424</v>
      </c>
      <c r="B711" s="23">
        <v>3.81</v>
      </c>
    </row>
    <row r="712" spans="1:2">
      <c r="A712" s="18">
        <v>41431</v>
      </c>
      <c r="B712" s="23">
        <v>3.91</v>
      </c>
    </row>
    <row r="713" spans="1:2">
      <c r="A713" s="18">
        <v>41438</v>
      </c>
      <c r="B713" s="23">
        <v>3.98</v>
      </c>
    </row>
    <row r="714" spans="1:2">
      <c r="A714" s="18">
        <v>41445</v>
      </c>
      <c r="B714" s="23">
        <v>3.93</v>
      </c>
    </row>
    <row r="715" spans="1:2">
      <c r="A715" s="18">
        <v>41452</v>
      </c>
      <c r="B715" s="23">
        <v>4.46</v>
      </c>
    </row>
    <row r="716" spans="1:2">
      <c r="A716" s="18">
        <v>41458</v>
      </c>
      <c r="B716" s="23">
        <v>4.29</v>
      </c>
    </row>
    <row r="717" spans="1:2">
      <c r="A717" s="18">
        <v>41466</v>
      </c>
      <c r="B717" s="23">
        <v>4.51</v>
      </c>
    </row>
    <row r="718" spans="1:2">
      <c r="A718" s="18">
        <v>41473</v>
      </c>
      <c r="B718" s="23">
        <v>4.37</v>
      </c>
    </row>
    <row r="719" spans="1:2">
      <c r="A719" s="18">
        <v>41480</v>
      </c>
      <c r="B719" s="23">
        <v>4.3099999999999996</v>
      </c>
    </row>
    <row r="720" spans="1:2">
      <c r="A720" s="18">
        <v>41487</v>
      </c>
      <c r="B720" s="23">
        <v>4.3899999999999997</v>
      </c>
    </row>
    <row r="721" spans="1:2">
      <c r="A721" s="18">
        <v>41494</v>
      </c>
      <c r="B721" s="23">
        <v>4.4000000000000004</v>
      </c>
    </row>
    <row r="722" spans="1:2">
      <c r="A722" s="18">
        <v>41501</v>
      </c>
      <c r="B722" s="23">
        <v>4.4000000000000004</v>
      </c>
    </row>
    <row r="723" spans="1:2">
      <c r="A723" s="18">
        <v>41508</v>
      </c>
      <c r="B723" s="23">
        <v>4.58</v>
      </c>
    </row>
    <row r="724" spans="1:2">
      <c r="A724" s="18">
        <v>41515</v>
      </c>
      <c r="B724" s="23">
        <v>4.51</v>
      </c>
    </row>
    <row r="725" spans="1:2">
      <c r="A725" s="18">
        <v>41522</v>
      </c>
      <c r="B725" s="23">
        <v>4.57</v>
      </c>
    </row>
    <row r="726" spans="1:2">
      <c r="A726" s="18">
        <v>41529</v>
      </c>
      <c r="B726" s="23">
        <v>4.57</v>
      </c>
    </row>
    <row r="727" spans="1:2">
      <c r="A727" s="18">
        <v>41536</v>
      </c>
      <c r="B727" s="23">
        <v>4.5</v>
      </c>
    </row>
    <row r="728" spans="1:2">
      <c r="A728" s="18">
        <v>41543</v>
      </c>
      <c r="B728" s="23">
        <v>4.32</v>
      </c>
    </row>
    <row r="729" spans="1:2">
      <c r="A729" s="18">
        <v>41550</v>
      </c>
      <c r="B729" s="23">
        <v>4.22</v>
      </c>
    </row>
    <row r="730" spans="1:2">
      <c r="A730" s="18">
        <v>41557</v>
      </c>
      <c r="B730" s="23">
        <v>4.2300000000000004</v>
      </c>
    </row>
    <row r="731" spans="1:2">
      <c r="A731" s="18">
        <v>41564</v>
      </c>
      <c r="B731" s="23">
        <v>4.28</v>
      </c>
    </row>
    <row r="732" spans="1:2">
      <c r="A732" s="18">
        <v>41571</v>
      </c>
      <c r="B732" s="23">
        <v>4.13</v>
      </c>
    </row>
    <row r="733" spans="1:2">
      <c r="A733" s="18">
        <v>41578</v>
      </c>
      <c r="B733" s="23">
        <v>4.0999999999999996</v>
      </c>
    </row>
    <row r="734" spans="1:2">
      <c r="A734" s="18">
        <v>41585</v>
      </c>
      <c r="B734" s="23">
        <v>4.16</v>
      </c>
    </row>
    <row r="735" spans="1:2">
      <c r="A735" s="18">
        <v>41592</v>
      </c>
      <c r="B735" s="23">
        <v>4.3499999999999996</v>
      </c>
    </row>
    <row r="736" spans="1:2">
      <c r="A736" s="18">
        <v>41599</v>
      </c>
      <c r="B736" s="23">
        <v>4.22</v>
      </c>
    </row>
    <row r="737" spans="1:2">
      <c r="A737" s="18">
        <v>41605</v>
      </c>
      <c r="B737" s="23">
        <v>4.29</v>
      </c>
    </row>
    <row r="738" spans="1:2">
      <c r="A738" s="18">
        <v>41613</v>
      </c>
      <c r="B738" s="23">
        <v>4.46</v>
      </c>
    </row>
    <row r="739" spans="1:2">
      <c r="A739" s="18">
        <v>41620</v>
      </c>
      <c r="B739" s="23">
        <v>4.42</v>
      </c>
    </row>
    <row r="740" spans="1:2">
      <c r="A740" s="18">
        <v>41627</v>
      </c>
      <c r="B740" s="23">
        <v>4.47</v>
      </c>
    </row>
    <row r="741" spans="1:2">
      <c r="A741" s="18">
        <v>41634</v>
      </c>
      <c r="B741" s="23">
        <v>4.4800000000000004</v>
      </c>
    </row>
    <row r="742" spans="1:2">
      <c r="A742" s="18">
        <v>41641</v>
      </c>
      <c r="B742" s="23">
        <v>4.53</v>
      </c>
    </row>
    <row r="743" spans="1:2">
      <c r="A743" s="18">
        <v>41648</v>
      </c>
      <c r="B743" s="23">
        <v>4.51</v>
      </c>
    </row>
    <row r="744" spans="1:2">
      <c r="A744" s="18">
        <v>41655</v>
      </c>
      <c r="B744" s="23">
        <v>4.41</v>
      </c>
    </row>
    <row r="745" spans="1:2">
      <c r="A745" s="18">
        <v>41662</v>
      </c>
      <c r="B745" s="23">
        <v>4.3899999999999997</v>
      </c>
    </row>
    <row r="746" spans="1:2">
      <c r="A746" s="18">
        <v>41669</v>
      </c>
      <c r="B746" s="23">
        <v>4.32</v>
      </c>
    </row>
    <row r="747" spans="1:2">
      <c r="A747" s="18">
        <v>41676</v>
      </c>
      <c r="B747" s="23">
        <v>4.2300000000000004</v>
      </c>
    </row>
    <row r="748" spans="1:2">
      <c r="A748" s="18">
        <v>41683</v>
      </c>
      <c r="B748" s="23">
        <v>4.28</v>
      </c>
    </row>
    <row r="749" spans="1:2">
      <c r="A749" s="18">
        <v>41690</v>
      </c>
      <c r="B749" s="23">
        <v>4.33</v>
      </c>
    </row>
    <row r="750" spans="1:2">
      <c r="A750" s="18">
        <v>41697</v>
      </c>
      <c r="B750" s="23">
        <v>4.37</v>
      </c>
    </row>
    <row r="751" spans="1:2">
      <c r="A751" s="18">
        <v>41704</v>
      </c>
      <c r="B751" s="23">
        <v>4.28</v>
      </c>
    </row>
    <row r="752" spans="1:2">
      <c r="A752" s="18">
        <v>41711</v>
      </c>
      <c r="B752" s="23">
        <v>4.37</v>
      </c>
    </row>
    <row r="753" spans="1:2">
      <c r="A753" s="18">
        <v>41718</v>
      </c>
      <c r="B753" s="23">
        <v>4.32</v>
      </c>
    </row>
    <row r="754" spans="1:2">
      <c r="A754" s="18">
        <v>41725</v>
      </c>
      <c r="B754" s="23">
        <v>4.4000000000000004</v>
      </c>
    </row>
    <row r="755" spans="1:2">
      <c r="A755" s="18">
        <v>41732</v>
      </c>
      <c r="B755" s="23">
        <v>4.41</v>
      </c>
    </row>
    <row r="756" spans="1:2">
      <c r="A756" s="18">
        <v>41739</v>
      </c>
      <c r="B756" s="23">
        <v>4.34</v>
      </c>
    </row>
    <row r="757" spans="1:2">
      <c r="A757" s="18">
        <v>41746</v>
      </c>
      <c r="B757" s="23">
        <v>4.2699999999999996</v>
      </c>
    </row>
    <row r="758" spans="1:2">
      <c r="A758" s="18">
        <v>41753</v>
      </c>
      <c r="B758" s="23">
        <v>4.33</v>
      </c>
    </row>
    <row r="759" spans="1:2">
      <c r="A759" s="18">
        <v>41760</v>
      </c>
      <c r="B759" s="23">
        <v>4.29</v>
      </c>
    </row>
    <row r="760" spans="1:2">
      <c r="A760" s="18">
        <v>41767</v>
      </c>
      <c r="B760" s="23">
        <v>4.21</v>
      </c>
    </row>
    <row r="761" spans="1:2">
      <c r="A761" s="18">
        <v>41774</v>
      </c>
      <c r="B761" s="23">
        <v>4.2</v>
      </c>
    </row>
    <row r="762" spans="1:2">
      <c r="A762" s="18">
        <v>41781</v>
      </c>
      <c r="B762" s="23">
        <v>4.1399999999999997</v>
      </c>
    </row>
    <row r="763" spans="1:2">
      <c r="A763" s="18">
        <v>41788</v>
      </c>
      <c r="B763" s="23">
        <v>4.12</v>
      </c>
    </row>
    <row r="764" spans="1:2">
      <c r="A764" s="18">
        <v>41795</v>
      </c>
      <c r="B764" s="23">
        <v>4.1399999999999997</v>
      </c>
    </row>
    <row r="765" spans="1:2">
      <c r="A765" s="18">
        <v>41802</v>
      </c>
      <c r="B765" s="23">
        <v>4.2</v>
      </c>
    </row>
    <row r="766" spans="1:2">
      <c r="A766" s="18">
        <v>41809</v>
      </c>
      <c r="B766" s="23">
        <v>4.17</v>
      </c>
    </row>
    <row r="767" spans="1:2">
      <c r="A767" s="18">
        <v>41816</v>
      </c>
      <c r="B767" s="23">
        <v>4.1399999999999997</v>
      </c>
    </row>
    <row r="768" spans="1:2">
      <c r="A768" s="18">
        <v>41823</v>
      </c>
      <c r="B768" s="23">
        <v>4.12</v>
      </c>
    </row>
    <row r="769" spans="1:2">
      <c r="A769" s="18">
        <v>41830</v>
      </c>
      <c r="B769" s="23">
        <v>4.1500000000000004</v>
      </c>
    </row>
    <row r="770" spans="1:2">
      <c r="A770" s="18">
        <v>41837</v>
      </c>
      <c r="B770" s="23">
        <v>4.13</v>
      </c>
    </row>
    <row r="771" spans="1:2">
      <c r="A771" s="18">
        <v>41844</v>
      </c>
      <c r="B771" s="23">
        <v>4.13</v>
      </c>
    </row>
    <row r="772" spans="1:2">
      <c r="A772" s="18">
        <v>41851</v>
      </c>
      <c r="B772" s="23">
        <v>4.12</v>
      </c>
    </row>
    <row r="773" spans="1:2">
      <c r="A773" s="18">
        <v>41858</v>
      </c>
      <c r="B773" s="23">
        <v>4.1399999999999997</v>
      </c>
    </row>
    <row r="774" spans="1:2">
      <c r="A774" s="18">
        <v>41865</v>
      </c>
      <c r="B774" s="23">
        <v>4.12</v>
      </c>
    </row>
    <row r="775" spans="1:2">
      <c r="A775" s="18">
        <v>41872</v>
      </c>
      <c r="B775" s="23">
        <v>4.0999999999999996</v>
      </c>
    </row>
    <row r="776" spans="1:2">
      <c r="A776" s="18">
        <v>41879</v>
      </c>
      <c r="B776" s="23">
        <v>4.0999999999999996</v>
      </c>
    </row>
    <row r="777" spans="1:2">
      <c r="A777" s="18">
        <v>41886</v>
      </c>
      <c r="B777" s="23">
        <v>4.0999999999999996</v>
      </c>
    </row>
    <row r="778" spans="1:2">
      <c r="A778" s="18">
        <v>41893</v>
      </c>
      <c r="B778" s="23">
        <v>4.12</v>
      </c>
    </row>
    <row r="779" spans="1:2">
      <c r="A779" s="18">
        <v>41900</v>
      </c>
      <c r="B779" s="23">
        <v>4.2300000000000004</v>
      </c>
    </row>
    <row r="780" spans="1:2">
      <c r="A780" s="18">
        <v>41907</v>
      </c>
      <c r="B780" s="23">
        <v>4.2</v>
      </c>
    </row>
    <row r="781" spans="1:2">
      <c r="A781" s="18">
        <v>41914</v>
      </c>
      <c r="B781" s="23">
        <v>4.1900000000000004</v>
      </c>
    </row>
    <row r="782" spans="1:2">
      <c r="A782" s="18">
        <v>41921</v>
      </c>
      <c r="B782" s="23">
        <v>4.12</v>
      </c>
    </row>
    <row r="783" spans="1:2">
      <c r="A783" s="18">
        <v>41928</v>
      </c>
      <c r="B783" s="23">
        <v>3.97</v>
      </c>
    </row>
    <row r="784" spans="1:2">
      <c r="A784" s="18">
        <v>41935</v>
      </c>
      <c r="B784" s="23">
        <v>3.92</v>
      </c>
    </row>
    <row r="785" spans="1:2">
      <c r="A785" s="18">
        <v>41942</v>
      </c>
      <c r="B785" s="23">
        <v>3.98</v>
      </c>
    </row>
    <row r="786" spans="1:2">
      <c r="A786" s="18">
        <v>41949</v>
      </c>
      <c r="B786" s="23">
        <v>4.0199999999999996</v>
      </c>
    </row>
    <row r="787" spans="1:2">
      <c r="A787" s="18">
        <v>41956</v>
      </c>
      <c r="B787" s="23">
        <v>4.01</v>
      </c>
    </row>
    <row r="788" spans="1:2">
      <c r="A788" s="18">
        <v>41963</v>
      </c>
      <c r="B788" s="23">
        <v>3.99</v>
      </c>
    </row>
    <row r="789" spans="1:2">
      <c r="A789" s="18">
        <v>41969</v>
      </c>
      <c r="B789" s="23">
        <v>3.97</v>
      </c>
    </row>
    <row r="790" spans="1:2">
      <c r="A790" s="18">
        <v>41977</v>
      </c>
      <c r="B790" s="23">
        <v>3.89</v>
      </c>
    </row>
    <row r="791" spans="1:2">
      <c r="A791" s="18">
        <v>41984</v>
      </c>
      <c r="B791" s="23">
        <v>3.93</v>
      </c>
    </row>
    <row r="792" spans="1:2">
      <c r="A792" s="18">
        <v>41991</v>
      </c>
      <c r="B792" s="23">
        <v>3.8</v>
      </c>
    </row>
    <row r="793" spans="1:2">
      <c r="A793" s="18">
        <v>41997</v>
      </c>
      <c r="B793" s="23">
        <v>3.83</v>
      </c>
    </row>
    <row r="794" spans="1:2">
      <c r="A794" s="18">
        <v>42004</v>
      </c>
      <c r="B794" s="23">
        <v>3.87</v>
      </c>
    </row>
    <row r="795" spans="1:2">
      <c r="A795" s="18">
        <v>42012</v>
      </c>
      <c r="B795" s="23">
        <v>3.73</v>
      </c>
    </row>
    <row r="796" spans="1:2">
      <c r="A796" s="18">
        <v>42019</v>
      </c>
      <c r="B796" s="23">
        <v>3.66</v>
      </c>
    </row>
    <row r="797" spans="1:2">
      <c r="A797" s="18">
        <v>42026</v>
      </c>
      <c r="B797" s="23">
        <v>3.63</v>
      </c>
    </row>
    <row r="798" spans="1:2">
      <c r="A798" s="18">
        <v>42033</v>
      </c>
      <c r="B798" s="23">
        <v>3.66</v>
      </c>
    </row>
    <row r="799" spans="1:2">
      <c r="A799" s="18">
        <v>42040</v>
      </c>
      <c r="B799" s="23">
        <v>3.59</v>
      </c>
    </row>
    <row r="800" spans="1:2">
      <c r="A800" s="18">
        <v>42047</v>
      </c>
      <c r="B800" s="23">
        <v>3.69</v>
      </c>
    </row>
    <row r="801" spans="1:2">
      <c r="A801" s="18">
        <v>42054</v>
      </c>
      <c r="B801" s="23">
        <v>3.76</v>
      </c>
    </row>
    <row r="802" spans="1:2">
      <c r="A802" s="18">
        <v>42061</v>
      </c>
      <c r="B802" s="23">
        <v>3.8</v>
      </c>
    </row>
    <row r="803" spans="1:2">
      <c r="A803" s="18">
        <v>42068</v>
      </c>
      <c r="B803" s="23">
        <v>3.75</v>
      </c>
    </row>
    <row r="804" spans="1:2">
      <c r="A804" s="18">
        <v>42075</v>
      </c>
      <c r="B804" s="23">
        <v>3.86</v>
      </c>
    </row>
    <row r="805" spans="1:2">
      <c r="A805" s="18">
        <v>42082</v>
      </c>
      <c r="B805" s="23">
        <v>3.78</v>
      </c>
    </row>
    <row r="806" spans="1:2">
      <c r="A806" s="18">
        <v>42089</v>
      </c>
      <c r="B806" s="23">
        <v>3.69</v>
      </c>
    </row>
    <row r="807" spans="1:2">
      <c r="A807" s="18">
        <v>42096</v>
      </c>
      <c r="B807" s="23">
        <v>3.7</v>
      </c>
    </row>
    <row r="808" spans="1:2">
      <c r="A808" s="18">
        <v>42103</v>
      </c>
      <c r="B808" s="23">
        <v>3.66</v>
      </c>
    </row>
    <row r="809" spans="1:2">
      <c r="A809" s="18">
        <v>42110</v>
      </c>
      <c r="B809" s="23">
        <v>3.67</v>
      </c>
    </row>
    <row r="810" spans="1:2">
      <c r="A810" s="18">
        <v>42117</v>
      </c>
      <c r="B810" s="23">
        <v>3.65</v>
      </c>
    </row>
    <row r="811" spans="1:2">
      <c r="A811" s="18">
        <v>42124</v>
      </c>
      <c r="B811" s="23">
        <v>3.68</v>
      </c>
    </row>
    <row r="812" spans="1:2">
      <c r="A812" s="18">
        <v>42131</v>
      </c>
      <c r="B812" s="23">
        <v>3.8</v>
      </c>
    </row>
    <row r="813" spans="1:2">
      <c r="A813" s="18">
        <v>42138</v>
      </c>
      <c r="B813" s="23">
        <v>3.85</v>
      </c>
    </row>
    <row r="814" spans="1:2">
      <c r="A814" s="18">
        <v>42145</v>
      </c>
      <c r="B814" s="23">
        <v>3.84</v>
      </c>
    </row>
    <row r="815" spans="1:2">
      <c r="A815" s="18">
        <v>42152</v>
      </c>
      <c r="B815" s="23">
        <v>3.87</v>
      </c>
    </row>
    <row r="816" spans="1:2">
      <c r="A816" s="18">
        <v>42159</v>
      </c>
      <c r="B816" s="23">
        <v>3.87</v>
      </c>
    </row>
    <row r="817" spans="1:2">
      <c r="A817" s="18">
        <v>42166</v>
      </c>
      <c r="B817" s="23">
        <v>4.04</v>
      </c>
    </row>
    <row r="818" spans="1:2">
      <c r="A818" s="18">
        <v>42173</v>
      </c>
      <c r="B818" s="23">
        <v>4</v>
      </c>
    </row>
    <row r="819" spans="1:2">
      <c r="A819" s="18">
        <v>42180</v>
      </c>
      <c r="B819" s="23">
        <v>4.0199999999999996</v>
      </c>
    </row>
    <row r="820" spans="1:2">
      <c r="A820" s="18">
        <v>42187</v>
      </c>
      <c r="B820" s="23">
        <v>4.08</v>
      </c>
    </row>
    <row r="821" spans="1:2">
      <c r="A821" s="18">
        <v>42194</v>
      </c>
      <c r="B821" s="23">
        <v>4.04</v>
      </c>
    </row>
    <row r="822" spans="1:2">
      <c r="A822" s="18">
        <v>42201</v>
      </c>
      <c r="B822" s="23">
        <v>4.09</v>
      </c>
    </row>
    <row r="823" spans="1:2">
      <c r="A823" s="18">
        <v>42208</v>
      </c>
      <c r="B823" s="23">
        <v>4.04</v>
      </c>
    </row>
    <row r="824" spans="1:2">
      <c r="A824" s="18">
        <v>42215</v>
      </c>
      <c r="B824" s="23">
        <v>3.98</v>
      </c>
    </row>
    <row r="825" spans="1:2">
      <c r="A825" s="18">
        <v>42222</v>
      </c>
      <c r="B825" s="23">
        <v>3.91</v>
      </c>
    </row>
    <row r="826" spans="1:2">
      <c r="A826" s="18">
        <v>42229</v>
      </c>
      <c r="B826" s="23">
        <v>3.94</v>
      </c>
    </row>
    <row r="827" spans="1:2">
      <c r="A827" s="18">
        <v>42236</v>
      </c>
      <c r="B827" s="23">
        <v>3.93</v>
      </c>
    </row>
    <row r="828" spans="1:2">
      <c r="A828" s="18">
        <v>42243</v>
      </c>
      <c r="B828" s="23">
        <v>3.84</v>
      </c>
    </row>
    <row r="829" spans="1:2">
      <c r="A829" s="18">
        <v>42250</v>
      </c>
      <c r="B829" s="23">
        <v>3.89</v>
      </c>
    </row>
    <row r="830" spans="1:2">
      <c r="A830" s="18">
        <v>42257</v>
      </c>
      <c r="B830" s="23">
        <v>3.9</v>
      </c>
    </row>
    <row r="831" spans="1:2">
      <c r="A831" s="18">
        <v>42264</v>
      </c>
      <c r="B831" s="23">
        <v>3.91</v>
      </c>
    </row>
    <row r="832" spans="1:2">
      <c r="A832" s="18">
        <v>42271</v>
      </c>
      <c r="B832" s="23">
        <v>3.86</v>
      </c>
    </row>
    <row r="833" spans="1:2">
      <c r="A833" s="18">
        <v>42278</v>
      </c>
      <c r="B833" s="23">
        <v>3.85</v>
      </c>
    </row>
    <row r="834" spans="1:2">
      <c r="A834" s="18">
        <v>42285</v>
      </c>
      <c r="B834" s="23">
        <v>3.76</v>
      </c>
    </row>
    <row r="835" spans="1:2">
      <c r="A835" s="18">
        <v>42292</v>
      </c>
      <c r="B835" s="23">
        <v>3.82</v>
      </c>
    </row>
    <row r="836" spans="1:2">
      <c r="A836" s="18">
        <v>42299</v>
      </c>
      <c r="B836" s="23">
        <v>3.79</v>
      </c>
    </row>
    <row r="837" spans="1:2">
      <c r="A837" s="18">
        <v>42306</v>
      </c>
      <c r="B837" s="23">
        <v>3.76</v>
      </c>
    </row>
    <row r="838" spans="1:2">
      <c r="A838" s="18">
        <v>42313</v>
      </c>
      <c r="B838" s="23">
        <v>3.87</v>
      </c>
    </row>
    <row r="839" spans="1:2">
      <c r="A839" s="18">
        <v>42320</v>
      </c>
      <c r="B839" s="23">
        <v>3.98</v>
      </c>
    </row>
    <row r="840" spans="1:2">
      <c r="A840" s="18">
        <v>42327</v>
      </c>
      <c r="B840" s="23">
        <v>3.97</v>
      </c>
    </row>
    <row r="841" spans="1:2">
      <c r="A841" s="18">
        <v>42333</v>
      </c>
      <c r="B841" s="23">
        <v>3.95</v>
      </c>
    </row>
    <row r="842" spans="1:2">
      <c r="A842" s="18">
        <v>42341</v>
      </c>
      <c r="B842" s="23">
        <v>3.93</v>
      </c>
    </row>
    <row r="843" spans="1:2">
      <c r="A843" s="18">
        <v>42348</v>
      </c>
      <c r="B843" s="23">
        <v>3.95</v>
      </c>
    </row>
    <row r="844" spans="1:2">
      <c r="A844" s="18">
        <v>42355</v>
      </c>
      <c r="B844" s="23">
        <v>3.97</v>
      </c>
    </row>
    <row r="845" spans="1:2">
      <c r="A845" s="18">
        <v>42362</v>
      </c>
      <c r="B845" s="23">
        <v>3.96</v>
      </c>
    </row>
    <row r="846" spans="1:2">
      <c r="A846" s="18">
        <v>42369</v>
      </c>
      <c r="B846" s="23">
        <v>4.01</v>
      </c>
    </row>
    <row r="847" spans="1:2">
      <c r="A847" s="18">
        <v>42376</v>
      </c>
      <c r="B847" s="23">
        <v>3.97</v>
      </c>
    </row>
    <row r="848" spans="1:2">
      <c r="A848" s="18">
        <v>42383</v>
      </c>
      <c r="B848" s="23">
        <v>3.92</v>
      </c>
    </row>
    <row r="849" spans="1:2">
      <c r="A849" s="18">
        <v>42390</v>
      </c>
      <c r="B849" s="23">
        <v>3.81</v>
      </c>
    </row>
    <row r="850" spans="1:2">
      <c r="A850" s="18">
        <v>42397</v>
      </c>
      <c r="B850" s="23">
        <v>3.79</v>
      </c>
    </row>
    <row r="851" spans="1:2">
      <c r="A851" s="18">
        <v>42404</v>
      </c>
      <c r="B851" s="23">
        <v>3.72</v>
      </c>
    </row>
    <row r="852" spans="1:2">
      <c r="A852" s="18">
        <v>42411</v>
      </c>
      <c r="B852" s="23">
        <v>3.65</v>
      </c>
    </row>
    <row r="853" spans="1:2">
      <c r="A853" s="18">
        <v>42418</v>
      </c>
      <c r="B853" s="23">
        <v>3.65</v>
      </c>
    </row>
    <row r="854" spans="1:2">
      <c r="A854" s="18">
        <v>42425</v>
      </c>
      <c r="B854" s="23">
        <v>3.62</v>
      </c>
    </row>
    <row r="855" spans="1:2">
      <c r="A855" s="18">
        <v>42432</v>
      </c>
      <c r="B855" s="23">
        <v>3.64</v>
      </c>
    </row>
    <row r="856" spans="1:2">
      <c r="A856" s="18">
        <v>42439</v>
      </c>
      <c r="B856" s="23">
        <v>3.68</v>
      </c>
    </row>
    <row r="857" spans="1:2">
      <c r="A857" s="18">
        <v>42446</v>
      </c>
      <c r="B857" s="23">
        <v>3.73</v>
      </c>
    </row>
    <row r="858" spans="1:2">
      <c r="A858" s="18">
        <v>42453</v>
      </c>
      <c r="B858" s="23">
        <v>3.71</v>
      </c>
    </row>
    <row r="859" spans="1:2">
      <c r="A859" s="18">
        <v>42460</v>
      </c>
      <c r="B859" s="23">
        <v>3.71</v>
      </c>
    </row>
    <row r="860" spans="1:2">
      <c r="A860" s="18">
        <v>42467</v>
      </c>
      <c r="B860" s="23">
        <v>3.59</v>
      </c>
    </row>
    <row r="861" spans="1:2">
      <c r="A861" s="18">
        <v>42474</v>
      </c>
      <c r="B861" s="23">
        <v>3.58</v>
      </c>
    </row>
    <row r="862" spans="1:2">
      <c r="A862" s="18">
        <v>42481</v>
      </c>
      <c r="B862" s="23">
        <v>3.59</v>
      </c>
    </row>
    <row r="863" spans="1:2">
      <c r="A863" s="18">
        <v>42488</v>
      </c>
      <c r="B863" s="23">
        <v>3.66</v>
      </c>
    </row>
    <row r="864" spans="1:2">
      <c r="A864" s="18">
        <v>42495</v>
      </c>
      <c r="B864" s="23">
        <v>3.61</v>
      </c>
    </row>
    <row r="865" spans="1:2">
      <c r="A865" s="18">
        <v>42502</v>
      </c>
      <c r="B865" s="23">
        <v>3.57</v>
      </c>
    </row>
    <row r="866" spans="1:2">
      <c r="A866" s="18">
        <v>42509</v>
      </c>
      <c r="B866" s="23">
        <v>3.58</v>
      </c>
    </row>
    <row r="867" spans="1:2">
      <c r="A867" s="18">
        <v>42516</v>
      </c>
      <c r="B867" s="23">
        <v>3.64</v>
      </c>
    </row>
    <row r="868" spans="1:2">
      <c r="A868" s="18">
        <v>42523</v>
      </c>
      <c r="B868" s="23">
        <v>3.66</v>
      </c>
    </row>
    <row r="869" spans="1:2">
      <c r="A869" s="18">
        <v>42530</v>
      </c>
      <c r="B869" s="23">
        <v>3.6</v>
      </c>
    </row>
    <row r="870" spans="1:2">
      <c r="A870" s="18">
        <v>42537</v>
      </c>
      <c r="B870" s="23">
        <v>3.54</v>
      </c>
    </row>
    <row r="871" spans="1:2">
      <c r="A871" s="18">
        <v>42544</v>
      </c>
      <c r="B871" s="23">
        <v>3.56</v>
      </c>
    </row>
    <row r="872" spans="1:2">
      <c r="A872" s="18">
        <v>42551</v>
      </c>
      <c r="B872" s="23">
        <v>3.48</v>
      </c>
    </row>
    <row r="873" spans="1:2">
      <c r="A873" s="18">
        <v>42558</v>
      </c>
      <c r="B873" s="23">
        <v>3.41</v>
      </c>
    </row>
    <row r="874" spans="1:2">
      <c r="A874" s="18">
        <v>42565</v>
      </c>
      <c r="B874" s="23">
        <v>3.42</v>
      </c>
    </row>
    <row r="875" spans="1:2">
      <c r="A875" s="18">
        <v>42572</v>
      </c>
      <c r="B875" s="23">
        <v>3.45</v>
      </c>
    </row>
    <row r="876" spans="1:2">
      <c r="A876" s="18">
        <v>42579</v>
      </c>
      <c r="B876" s="23">
        <v>3.48</v>
      </c>
    </row>
    <row r="877" spans="1:2">
      <c r="A877" s="18">
        <v>42586</v>
      </c>
      <c r="B877" s="23">
        <v>3.43</v>
      </c>
    </row>
    <row r="878" spans="1:2">
      <c r="A878" s="18">
        <v>42593</v>
      </c>
      <c r="B878" s="23">
        <v>3.45</v>
      </c>
    </row>
    <row r="879" spans="1:2">
      <c r="A879" s="18">
        <v>42600</v>
      </c>
      <c r="B879" s="23">
        <v>3.43</v>
      </c>
    </row>
    <row r="880" spans="1:2">
      <c r="A880" s="18">
        <v>42607</v>
      </c>
      <c r="B880" s="23">
        <v>3.43</v>
      </c>
    </row>
    <row r="881" spans="1:2">
      <c r="A881" s="18">
        <v>42614</v>
      </c>
      <c r="B881" s="23">
        <v>3.46</v>
      </c>
    </row>
    <row r="882" spans="1:2">
      <c r="A882" s="18">
        <v>42621</v>
      </c>
      <c r="B882" s="23">
        <v>3.44</v>
      </c>
    </row>
    <row r="883" spans="1:2">
      <c r="A883" s="18">
        <v>42628</v>
      </c>
      <c r="B883" s="23">
        <v>3.5</v>
      </c>
    </row>
    <row r="884" spans="1:2">
      <c r="A884" s="18">
        <v>42635</v>
      </c>
      <c r="B884" s="23">
        <v>3.48</v>
      </c>
    </row>
    <row r="885" spans="1:2">
      <c r="A885" s="18">
        <v>42642</v>
      </c>
      <c r="B885" s="23">
        <v>3.42</v>
      </c>
    </row>
    <row r="886" spans="1:2">
      <c r="A886" s="18">
        <v>42649</v>
      </c>
      <c r="B886" s="23">
        <v>3.42</v>
      </c>
    </row>
    <row r="887" spans="1:2">
      <c r="A887" s="18">
        <v>42656</v>
      </c>
      <c r="B887" s="23">
        <v>3.47</v>
      </c>
    </row>
    <row r="888" spans="1:2">
      <c r="A888" s="18">
        <v>42663</v>
      </c>
      <c r="B888" s="23">
        <v>3.52</v>
      </c>
    </row>
    <row r="889" spans="1:2">
      <c r="A889" s="18">
        <v>42670</v>
      </c>
      <c r="B889" s="23">
        <v>3.47</v>
      </c>
    </row>
    <row r="890" spans="1:2">
      <c r="A890" s="18">
        <v>42677</v>
      </c>
      <c r="B890" s="23">
        <v>3.54</v>
      </c>
    </row>
    <row r="891" spans="1:2">
      <c r="A891" s="18">
        <v>42684</v>
      </c>
      <c r="B891" s="23">
        <v>3.57</v>
      </c>
    </row>
    <row r="892" spans="1:2">
      <c r="A892" s="18">
        <v>42691</v>
      </c>
      <c r="B892" s="23">
        <v>3.94</v>
      </c>
    </row>
    <row r="893" spans="1:2">
      <c r="A893" s="18">
        <v>42697</v>
      </c>
      <c r="B893" s="23">
        <v>4.03</v>
      </c>
    </row>
    <row r="894" spans="1:2">
      <c r="A894" s="18">
        <v>42705</v>
      </c>
      <c r="B894" s="23">
        <v>4.08</v>
      </c>
    </row>
    <row r="895" spans="1:2">
      <c r="A895" s="18">
        <v>42712</v>
      </c>
      <c r="B895" s="23">
        <v>4.13</v>
      </c>
    </row>
    <row r="896" spans="1:2">
      <c r="A896" s="18">
        <v>42719</v>
      </c>
      <c r="B896" s="23">
        <v>4.16</v>
      </c>
    </row>
    <row r="897" spans="1:2">
      <c r="A897" s="18">
        <v>42726</v>
      </c>
      <c r="B897" s="23">
        <v>4.3</v>
      </c>
    </row>
    <row r="898" spans="1:2">
      <c r="A898" s="18">
        <v>42733</v>
      </c>
      <c r="B898" s="23">
        <v>4.32</v>
      </c>
    </row>
    <row r="899" spans="1:2">
      <c r="A899" s="18">
        <v>42740</v>
      </c>
      <c r="B899" s="23">
        <v>4.2</v>
      </c>
    </row>
    <row r="900" spans="1:2">
      <c r="A900" s="18">
        <v>42747</v>
      </c>
      <c r="B900" s="23">
        <v>4.12</v>
      </c>
    </row>
    <row r="901" spans="1:2">
      <c r="A901" s="18">
        <v>42754</v>
      </c>
      <c r="B901" s="23">
        <v>4.09</v>
      </c>
    </row>
    <row r="902" spans="1:2">
      <c r="A902" s="18">
        <v>42761</v>
      </c>
      <c r="B902" s="23">
        <v>4.1900000000000004</v>
      </c>
    </row>
    <row r="903" spans="1:2">
      <c r="A903" s="18">
        <v>42768</v>
      </c>
      <c r="B903" s="23">
        <v>4.1900000000000004</v>
      </c>
    </row>
    <row r="904" spans="1:2">
      <c r="A904" s="18">
        <v>42775</v>
      </c>
      <c r="B904" s="23">
        <v>4.17</v>
      </c>
    </row>
    <row r="905" spans="1:2">
      <c r="A905" s="18">
        <v>42782</v>
      </c>
      <c r="B905" s="23">
        <v>4.1500000000000004</v>
      </c>
    </row>
    <row r="906" spans="1:2">
      <c r="A906" s="18">
        <v>42789</v>
      </c>
      <c r="B906" s="23">
        <v>4.16</v>
      </c>
    </row>
    <row r="907" spans="1:2">
      <c r="A907" s="18">
        <v>42796</v>
      </c>
      <c r="B907" s="23">
        <v>4.0999999999999996</v>
      </c>
    </row>
    <row r="908" spans="1:2">
      <c r="A908" s="18">
        <v>42803</v>
      </c>
      <c r="B908" s="23">
        <v>4.21</v>
      </c>
    </row>
    <row r="909" spans="1:2">
      <c r="A909" s="18">
        <v>42810</v>
      </c>
      <c r="B909" s="23">
        <v>4.3</v>
      </c>
    </row>
    <row r="910" spans="1:2">
      <c r="A910" s="18">
        <v>42817</v>
      </c>
      <c r="B910" s="23">
        <v>4.2300000000000004</v>
      </c>
    </row>
    <row r="911" spans="1:2">
      <c r="A911" s="18">
        <v>42824</v>
      </c>
      <c r="B911" s="23">
        <v>4.1399999999999997</v>
      </c>
    </row>
    <row r="912" spans="1:2">
      <c r="A912" s="18">
        <v>42831</v>
      </c>
      <c r="B912" s="23">
        <v>4.0999999999999996</v>
      </c>
    </row>
    <row r="913" spans="1:2">
      <c r="A913" s="18">
        <v>42838</v>
      </c>
      <c r="B913" s="23">
        <v>4.08</v>
      </c>
    </row>
    <row r="914" spans="1:2">
      <c r="A914" s="18">
        <v>42845</v>
      </c>
      <c r="B914" s="23">
        <v>3.97</v>
      </c>
    </row>
    <row r="915" spans="1:2">
      <c r="A915" s="18">
        <v>42852</v>
      </c>
      <c r="B915" s="23">
        <v>4.03</v>
      </c>
    </row>
    <row r="916" spans="1:2">
      <c r="A916" s="18">
        <v>42859</v>
      </c>
      <c r="B916" s="23">
        <v>4.0199999999999996</v>
      </c>
    </row>
    <row r="917" spans="1:2">
      <c r="A917" s="18">
        <v>42866</v>
      </c>
      <c r="B917" s="23">
        <v>4.05</v>
      </c>
    </row>
    <row r="918" spans="1:2">
      <c r="A918" s="18">
        <v>42873</v>
      </c>
      <c r="B918" s="23">
        <v>4.0199999999999996</v>
      </c>
    </row>
    <row r="919" spans="1:2">
      <c r="A919" s="18">
        <v>42880</v>
      </c>
      <c r="B919" s="23">
        <v>3.95</v>
      </c>
    </row>
    <row r="920" spans="1:2">
      <c r="A920" s="18">
        <v>42887</v>
      </c>
      <c r="B920" s="23">
        <v>3.94</v>
      </c>
    </row>
    <row r="921" spans="1:2">
      <c r="A921" s="18">
        <v>42894</v>
      </c>
      <c r="B921" s="23">
        <v>3.89</v>
      </c>
    </row>
    <row r="922" spans="1:2">
      <c r="A922" s="18">
        <v>42901</v>
      </c>
      <c r="B922" s="23">
        <v>3.91</v>
      </c>
    </row>
    <row r="923" spans="1:2">
      <c r="A923" s="18">
        <v>42908</v>
      </c>
      <c r="B923" s="23">
        <v>3.9</v>
      </c>
    </row>
    <row r="924" spans="1:2">
      <c r="A924" s="18">
        <v>42915</v>
      </c>
      <c r="B924" s="23">
        <v>3.88</v>
      </c>
    </row>
    <row r="925" spans="1:2">
      <c r="A925" s="18">
        <v>42922</v>
      </c>
      <c r="B925" s="23">
        <v>3.96</v>
      </c>
    </row>
    <row r="926" spans="1:2">
      <c r="A926" s="18">
        <v>42929</v>
      </c>
      <c r="B926" s="23">
        <v>4.03</v>
      </c>
    </row>
    <row r="927" spans="1:2">
      <c r="A927" s="18">
        <v>42936</v>
      </c>
      <c r="B927" s="23">
        <v>3.96</v>
      </c>
    </row>
    <row r="928" spans="1:2">
      <c r="A928" s="18">
        <v>42943</v>
      </c>
      <c r="B928" s="23">
        <v>3.92</v>
      </c>
    </row>
    <row r="929" spans="1:2">
      <c r="A929" s="18">
        <v>42950</v>
      </c>
      <c r="B929" s="23">
        <v>3.93</v>
      </c>
    </row>
    <row r="930" spans="1:2">
      <c r="A930" s="18">
        <v>42957</v>
      </c>
      <c r="B930" s="23">
        <v>3.9</v>
      </c>
    </row>
    <row r="931" spans="1:2">
      <c r="A931" s="18">
        <v>42964</v>
      </c>
      <c r="B931" s="23">
        <v>3.89</v>
      </c>
    </row>
    <row r="932" spans="1:2">
      <c r="A932" s="18">
        <v>42971</v>
      </c>
      <c r="B932" s="23">
        <v>3.86</v>
      </c>
    </row>
    <row r="933" spans="1:2">
      <c r="A933" s="18">
        <v>42978</v>
      </c>
      <c r="B933" s="23">
        <v>3.82</v>
      </c>
    </row>
    <row r="934" spans="1:2">
      <c r="A934" s="18">
        <v>42985</v>
      </c>
      <c r="B934" s="23">
        <v>3.78</v>
      </c>
    </row>
    <row r="935" spans="1:2">
      <c r="A935" s="18">
        <v>42992</v>
      </c>
      <c r="B935" s="23">
        <v>3.78</v>
      </c>
    </row>
    <row r="936" spans="1:2">
      <c r="A936" s="18">
        <v>42999</v>
      </c>
      <c r="B936" s="23">
        <v>3.83</v>
      </c>
    </row>
    <row r="937" spans="1:2">
      <c r="A937" s="18">
        <v>43006</v>
      </c>
      <c r="B937" s="23">
        <v>3.83</v>
      </c>
    </row>
    <row r="938" spans="1:2">
      <c r="A938" s="18">
        <v>43013</v>
      </c>
      <c r="B938" s="23">
        <v>3.85</v>
      </c>
    </row>
    <row r="939" spans="1:2">
      <c r="A939" s="18">
        <v>43020</v>
      </c>
      <c r="B939" s="23">
        <v>3.91</v>
      </c>
    </row>
    <row r="940" spans="1:2">
      <c r="A940" s="18">
        <v>43027</v>
      </c>
      <c r="B940" s="23">
        <v>3.88</v>
      </c>
    </row>
    <row r="941" spans="1:2">
      <c r="A941" s="18">
        <v>43034</v>
      </c>
      <c r="B941" s="23">
        <v>3.94</v>
      </c>
    </row>
    <row r="942" spans="1:2">
      <c r="A942" s="18">
        <v>43041</v>
      </c>
      <c r="B942" s="23">
        <v>3.94</v>
      </c>
    </row>
    <row r="943" spans="1:2">
      <c r="A943" s="18">
        <v>43048</v>
      </c>
      <c r="B943" s="23">
        <v>3.9</v>
      </c>
    </row>
    <row r="944" spans="1:2">
      <c r="A944" s="18">
        <v>43055</v>
      </c>
      <c r="B944" s="23">
        <v>3.95</v>
      </c>
    </row>
    <row r="945" spans="1:2">
      <c r="A945" s="18">
        <v>43061</v>
      </c>
      <c r="B945" s="23">
        <v>3.92</v>
      </c>
    </row>
    <row r="946" spans="1:2">
      <c r="A946" s="18">
        <v>43069</v>
      </c>
      <c r="B946" s="23">
        <v>3.9</v>
      </c>
    </row>
    <row r="947" spans="1:2">
      <c r="A947" s="18">
        <v>43076</v>
      </c>
      <c r="B947" s="23">
        <v>3.94</v>
      </c>
    </row>
    <row r="948" spans="1:2">
      <c r="A948" s="18">
        <v>43083</v>
      </c>
      <c r="B948" s="23">
        <v>3.93</v>
      </c>
    </row>
    <row r="949" spans="1:2">
      <c r="A949" s="18">
        <v>43090</v>
      </c>
      <c r="B949" s="23">
        <v>3.94</v>
      </c>
    </row>
    <row r="950" spans="1:2">
      <c r="A950" s="18">
        <v>43097</v>
      </c>
      <c r="B950" s="23">
        <v>3.99</v>
      </c>
    </row>
    <row r="951" spans="1:2">
      <c r="A951" s="18">
        <v>43104</v>
      </c>
      <c r="B951" s="23">
        <v>3.95</v>
      </c>
    </row>
    <row r="952" spans="1:2">
      <c r="A952" s="18">
        <v>43111</v>
      </c>
      <c r="B952" s="23">
        <v>3.99</v>
      </c>
    </row>
    <row r="953" spans="1:2">
      <c r="A953" s="18">
        <v>43118</v>
      </c>
      <c r="B953" s="23">
        <v>4.04</v>
      </c>
    </row>
    <row r="954" spans="1:2">
      <c r="A954" s="18">
        <v>43125</v>
      </c>
      <c r="B954" s="23">
        <v>4.1500000000000004</v>
      </c>
    </row>
    <row r="955" spans="1:2">
      <c r="A955" s="18">
        <v>43132</v>
      </c>
      <c r="B955" s="23">
        <v>4.22</v>
      </c>
    </row>
    <row r="956" spans="1:2">
      <c r="A956" s="18">
        <v>43139</v>
      </c>
      <c r="B956" s="23">
        <v>4.32</v>
      </c>
    </row>
    <row r="957" spans="1:2">
      <c r="A957" s="18">
        <v>43146</v>
      </c>
      <c r="B957" s="23">
        <v>4.38</v>
      </c>
    </row>
    <row r="958" spans="1:2">
      <c r="A958" s="18">
        <v>43153</v>
      </c>
      <c r="B958" s="23">
        <v>4.4000000000000004</v>
      </c>
    </row>
    <row r="959" spans="1:2">
      <c r="A959" s="18">
        <v>43160</v>
      </c>
      <c r="B959" s="23">
        <v>4.43</v>
      </c>
    </row>
    <row r="960" spans="1:2">
      <c r="A960" s="18">
        <v>43167</v>
      </c>
      <c r="B960" s="23">
        <v>4.46</v>
      </c>
    </row>
    <row r="961" spans="1:2">
      <c r="A961" s="18">
        <v>43174</v>
      </c>
      <c r="B961" s="23">
        <v>4.4400000000000004</v>
      </c>
    </row>
    <row r="962" spans="1:2">
      <c r="A962" s="18">
        <v>43181</v>
      </c>
      <c r="B962" s="23">
        <v>4.45</v>
      </c>
    </row>
    <row r="963" spans="1:2">
      <c r="A963" s="18">
        <v>43188</v>
      </c>
      <c r="B963" s="23">
        <v>4.4400000000000004</v>
      </c>
    </row>
    <row r="964" spans="1:2">
      <c r="A964" s="18">
        <v>43195</v>
      </c>
      <c r="B964" s="23">
        <v>4.4000000000000004</v>
      </c>
    </row>
    <row r="965" spans="1:2">
      <c r="A965" s="18">
        <v>43202</v>
      </c>
      <c r="B965" s="23">
        <v>4.42</v>
      </c>
    </row>
    <row r="966" spans="1:2">
      <c r="A966" s="18">
        <v>43209</v>
      </c>
      <c r="B966" s="23">
        <v>4.47</v>
      </c>
    </row>
    <row r="967" spans="1:2">
      <c r="A967" s="18">
        <v>43216</v>
      </c>
      <c r="B967" s="23">
        <v>4.58</v>
      </c>
    </row>
    <row r="968" spans="1:2">
      <c r="A968" s="18">
        <v>43223</v>
      </c>
      <c r="B968" s="23">
        <v>4.55</v>
      </c>
    </row>
    <row r="969" spans="1:2">
      <c r="A969" s="18">
        <v>43230</v>
      </c>
      <c r="B969" s="23">
        <v>4.55</v>
      </c>
    </row>
    <row r="970" spans="1:2">
      <c r="A970" s="18">
        <v>43237</v>
      </c>
      <c r="B970" s="23">
        <v>4.6100000000000003</v>
      </c>
    </row>
    <row r="971" spans="1:2">
      <c r="A971" s="18">
        <v>43244</v>
      </c>
      <c r="B971" s="23">
        <v>4.66</v>
      </c>
    </row>
    <row r="972" spans="1:2">
      <c r="A972" s="18">
        <v>43251</v>
      </c>
      <c r="B972" s="23">
        <v>4.5599999999999996</v>
      </c>
    </row>
    <row r="973" spans="1:2">
      <c r="A973" s="18">
        <v>43258</v>
      </c>
      <c r="B973" s="23">
        <v>4.54</v>
      </c>
    </row>
    <row r="974" spans="1:2">
      <c r="A974" s="18">
        <v>43265</v>
      </c>
      <c r="B974" s="23">
        <v>4.62</v>
      </c>
    </row>
    <row r="975" spans="1:2">
      <c r="A975" s="18">
        <v>43272</v>
      </c>
      <c r="B975" s="23">
        <v>4.57</v>
      </c>
    </row>
    <row r="976" spans="1:2">
      <c r="A976" s="18">
        <v>43279</v>
      </c>
      <c r="B976" s="23">
        <v>4.55</v>
      </c>
    </row>
    <row r="977" spans="1:2">
      <c r="A977" s="18">
        <v>43286</v>
      </c>
      <c r="B977" s="23">
        <v>4.5199999999999996</v>
      </c>
    </row>
    <row r="978" spans="1:2">
      <c r="A978" s="18">
        <v>43293</v>
      </c>
      <c r="B978" s="23">
        <v>4.53</v>
      </c>
    </row>
    <row r="979" spans="1:2">
      <c r="A979" s="18">
        <v>43300</v>
      </c>
      <c r="B979" s="23">
        <v>4.5199999999999996</v>
      </c>
    </row>
    <row r="980" spans="1:2">
      <c r="A980" s="18">
        <v>43307</v>
      </c>
      <c r="B980" s="23">
        <v>4.54</v>
      </c>
    </row>
    <row r="981" spans="1:2">
      <c r="A981" s="18">
        <v>43314</v>
      </c>
      <c r="B981" s="23">
        <v>4.5999999999999996</v>
      </c>
    </row>
    <row r="982" spans="1:2">
      <c r="A982" s="18">
        <v>43321</v>
      </c>
      <c r="B982" s="23">
        <v>4.59</v>
      </c>
    </row>
    <row r="983" spans="1:2">
      <c r="A983" s="18">
        <v>43328</v>
      </c>
      <c r="B983" s="23">
        <v>4.53</v>
      </c>
    </row>
    <row r="984" spans="1:2">
      <c r="A984" s="18">
        <v>43335</v>
      </c>
      <c r="B984" s="23">
        <v>4.51</v>
      </c>
    </row>
    <row r="985" spans="1:2">
      <c r="A985" s="18">
        <v>43342</v>
      </c>
      <c r="B985" s="23">
        <v>4.5199999999999996</v>
      </c>
    </row>
    <row r="986" spans="1:2">
      <c r="A986" s="18">
        <v>43349</v>
      </c>
      <c r="B986" s="23">
        <v>4.54</v>
      </c>
    </row>
    <row r="987" spans="1:2">
      <c r="A987" s="18">
        <v>43356</v>
      </c>
      <c r="B987" s="23">
        <v>4.5999999999999996</v>
      </c>
    </row>
    <row r="988" spans="1:2">
      <c r="A988" s="18">
        <v>43363</v>
      </c>
      <c r="B988" s="23">
        <v>4.6500000000000004</v>
      </c>
    </row>
    <row r="989" spans="1:2">
      <c r="A989" s="18">
        <v>43370</v>
      </c>
      <c r="B989" s="23">
        <v>4.72</v>
      </c>
    </row>
    <row r="990" spans="1:2">
      <c r="A990" s="18">
        <v>43377</v>
      </c>
      <c r="B990" s="23">
        <v>4.71</v>
      </c>
    </row>
    <row r="991" spans="1:2">
      <c r="A991" s="18">
        <v>43384</v>
      </c>
      <c r="B991" s="23">
        <v>4.9000000000000004</v>
      </c>
    </row>
    <row r="992" spans="1:2">
      <c r="A992" s="18">
        <v>43391</v>
      </c>
      <c r="B992" s="23">
        <v>4.8499999999999996</v>
      </c>
    </row>
    <row r="993" spans="1:2">
      <c r="A993" s="18">
        <v>43398</v>
      </c>
      <c r="B993" s="23">
        <v>4.8600000000000003</v>
      </c>
    </row>
    <row r="994" spans="1:2">
      <c r="A994" s="18">
        <v>43405</v>
      </c>
      <c r="B994" s="23">
        <v>4.83</v>
      </c>
    </row>
    <row r="995" spans="1:2">
      <c r="A995" s="18">
        <v>43412</v>
      </c>
      <c r="B995" s="23">
        <v>4.9400000000000004</v>
      </c>
    </row>
    <row r="996" spans="1:2">
      <c r="A996" s="18">
        <v>43419</v>
      </c>
      <c r="B996" s="23">
        <v>4.9400000000000004</v>
      </c>
    </row>
    <row r="997" spans="1:2">
      <c r="A997" s="18">
        <v>43425</v>
      </c>
      <c r="B997" s="23">
        <v>4.8099999999999996</v>
      </c>
    </row>
    <row r="998" spans="1:2">
      <c r="A998" s="18">
        <v>43433</v>
      </c>
      <c r="B998" s="23">
        <v>4.8099999999999996</v>
      </c>
    </row>
    <row r="999" spans="1:2">
      <c r="A999" s="18">
        <v>43440</v>
      </c>
      <c r="B999" s="23">
        <v>4.75</v>
      </c>
    </row>
    <row r="1000" spans="1:2">
      <c r="A1000" s="18">
        <v>43447</v>
      </c>
      <c r="B1000" s="23">
        <v>4.63</v>
      </c>
    </row>
    <row r="1001" spans="1:2">
      <c r="A1001" s="18">
        <v>43454</v>
      </c>
      <c r="B1001" s="23">
        <v>4.62</v>
      </c>
    </row>
    <row r="1002" spans="1:2">
      <c r="A1002" s="18">
        <v>43461</v>
      </c>
      <c r="B1002" s="23">
        <v>4.55</v>
      </c>
    </row>
    <row r="1003" spans="1:2">
      <c r="A1003" s="18">
        <v>43468</v>
      </c>
      <c r="B1003" s="23">
        <v>4.51</v>
      </c>
    </row>
    <row r="1004" spans="1:2">
      <c r="A1004" s="18">
        <v>43475</v>
      </c>
      <c r="B1004" s="23">
        <v>4.45</v>
      </c>
    </row>
    <row r="1005" spans="1:2">
      <c r="A1005" s="18">
        <v>43482</v>
      </c>
      <c r="B1005" s="23">
        <v>4.45</v>
      </c>
    </row>
    <row r="1006" spans="1:2">
      <c r="A1006" s="18">
        <v>43489</v>
      </c>
      <c r="B1006" s="23">
        <v>4.45</v>
      </c>
    </row>
    <row r="1007" spans="1:2">
      <c r="A1007" s="18">
        <v>43496</v>
      </c>
      <c r="B1007" s="23">
        <v>4.46</v>
      </c>
    </row>
    <row r="1008" spans="1:2">
      <c r="A1008" s="18">
        <v>43503</v>
      </c>
      <c r="B1008" s="23">
        <v>4.41</v>
      </c>
    </row>
    <row r="1009" spans="1:2">
      <c r="A1009" s="18">
        <v>43510</v>
      </c>
      <c r="B1009" s="23">
        <v>4.37</v>
      </c>
    </row>
    <row r="1010" spans="1:2">
      <c r="A1010" s="18">
        <v>43517</v>
      </c>
      <c r="B1010" s="23">
        <v>4.3499999999999996</v>
      </c>
    </row>
    <row r="1011" spans="1:2">
      <c r="A1011" s="18">
        <v>43524</v>
      </c>
      <c r="B1011" s="23">
        <v>4.3499999999999996</v>
      </c>
    </row>
    <row r="1012" spans="1:2">
      <c r="A1012" s="18">
        <v>43531</v>
      </c>
      <c r="B1012" s="23">
        <v>4.41</v>
      </c>
    </row>
    <row r="1013" spans="1:2">
      <c r="A1013" s="18">
        <v>43538</v>
      </c>
      <c r="B1013" s="23">
        <v>4.3099999999999996</v>
      </c>
    </row>
    <row r="1014" spans="1:2">
      <c r="A1014" s="18">
        <v>43545</v>
      </c>
      <c r="B1014" s="23">
        <v>4.28</v>
      </c>
    </row>
    <row r="1015" spans="1:2">
      <c r="A1015" s="18">
        <v>43552</v>
      </c>
      <c r="B1015" s="23">
        <v>4.0599999999999996</v>
      </c>
    </row>
    <row r="1016" spans="1:2">
      <c r="A1016" s="18">
        <v>43559</v>
      </c>
      <c r="B1016" s="23">
        <v>4.08</v>
      </c>
    </row>
    <row r="1017" spans="1:2">
      <c r="A1017" s="18">
        <v>43566</v>
      </c>
      <c r="B1017" s="23">
        <v>4.12</v>
      </c>
    </row>
    <row r="1018" spans="1:2">
      <c r="A1018" s="18">
        <v>43573</v>
      </c>
      <c r="B1018" s="23">
        <v>4.17</v>
      </c>
    </row>
    <row r="1019" spans="1:2">
      <c r="A1019" s="18">
        <v>43580</v>
      </c>
      <c r="B1019" s="23">
        <v>4.2</v>
      </c>
    </row>
    <row r="1020" spans="1:2">
      <c r="A1020" s="18">
        <v>43587</v>
      </c>
      <c r="B1020" s="23">
        <v>4.1399999999999997</v>
      </c>
    </row>
    <row r="1021" spans="1:2">
      <c r="A1021" s="18">
        <v>43594</v>
      </c>
      <c r="B1021" s="23">
        <v>4.0999999999999996</v>
      </c>
    </row>
    <row r="1022" spans="1:2">
      <c r="A1022" s="18">
        <v>43601</v>
      </c>
      <c r="B1022" s="23">
        <v>4.07</v>
      </c>
    </row>
    <row r="1023" spans="1:2">
      <c r="A1023" s="18">
        <v>43608</v>
      </c>
      <c r="B1023" s="23">
        <v>4.0599999999999996</v>
      </c>
    </row>
    <row r="1024" spans="1:2">
      <c r="A1024" s="18">
        <v>43615</v>
      </c>
      <c r="B1024" s="23">
        <v>3.99</v>
      </c>
    </row>
    <row r="1025" spans="1:2">
      <c r="A1025" s="18">
        <v>43622</v>
      </c>
      <c r="B1025" s="23">
        <v>3.82</v>
      </c>
    </row>
    <row r="1026" spans="1:2">
      <c r="A1026" s="18">
        <v>43629</v>
      </c>
      <c r="B1026" s="23">
        <v>3.82</v>
      </c>
    </row>
    <row r="1027" spans="1:2">
      <c r="A1027" s="18">
        <v>43636</v>
      </c>
      <c r="B1027" s="23">
        <v>3.84</v>
      </c>
    </row>
    <row r="1028" spans="1:2">
      <c r="A1028" s="18">
        <v>43643</v>
      </c>
      <c r="B1028" s="23">
        <v>3.73</v>
      </c>
    </row>
    <row r="1029" spans="1:2">
      <c r="A1029" s="18">
        <v>43649</v>
      </c>
      <c r="B1029" s="23">
        <v>3.75</v>
      </c>
    </row>
    <row r="1030" spans="1:2">
      <c r="A1030" s="18">
        <v>43657</v>
      </c>
      <c r="B1030" s="23">
        <v>3.75</v>
      </c>
    </row>
    <row r="1031" spans="1:2">
      <c r="A1031" s="18">
        <v>43664</v>
      </c>
      <c r="B1031" s="23">
        <v>3.81</v>
      </c>
    </row>
    <row r="1032" spans="1:2">
      <c r="A1032" s="18">
        <v>43671</v>
      </c>
      <c r="B1032" s="23">
        <v>3.75</v>
      </c>
    </row>
    <row r="1033" spans="1:2">
      <c r="A1033" s="18">
        <v>43678</v>
      </c>
      <c r="B1033" s="23">
        <v>3.75</v>
      </c>
    </row>
    <row r="1034" spans="1:2">
      <c r="A1034" s="18">
        <v>43685</v>
      </c>
      <c r="B1034" s="23">
        <v>3.6</v>
      </c>
    </row>
    <row r="1035" spans="1:2">
      <c r="A1035" s="18">
        <v>43692</v>
      </c>
      <c r="B1035" s="23">
        <v>3.6</v>
      </c>
    </row>
    <row r="1036" spans="1:2">
      <c r="A1036" s="18">
        <v>43699</v>
      </c>
      <c r="B1036" s="23">
        <v>3.55</v>
      </c>
    </row>
    <row r="1037" spans="1:2">
      <c r="A1037" s="18">
        <v>43706</v>
      </c>
      <c r="B1037" s="23">
        <v>3.58</v>
      </c>
    </row>
    <row r="1038" spans="1:2">
      <c r="A1038" s="18">
        <v>43713</v>
      </c>
      <c r="B1038" s="23">
        <v>3.49</v>
      </c>
    </row>
    <row r="1039" spans="1:2">
      <c r="A1039" s="18">
        <v>43720</v>
      </c>
      <c r="B1039" s="23">
        <v>3.56</v>
      </c>
    </row>
    <row r="1040" spans="1:2">
      <c r="A1040" s="18">
        <v>43727</v>
      </c>
      <c r="B1040" s="23">
        <v>3.73</v>
      </c>
    </row>
    <row r="1041" spans="1:2">
      <c r="A1041" s="18">
        <v>43734</v>
      </c>
      <c r="B1041" s="23">
        <v>3.64</v>
      </c>
    </row>
    <row r="1042" spans="1:2">
      <c r="A1042" s="18">
        <v>43741</v>
      </c>
      <c r="B1042" s="23">
        <v>3.65</v>
      </c>
    </row>
    <row r="1043" spans="1:2">
      <c r="A1043" s="18">
        <v>43748</v>
      </c>
      <c r="B1043" s="23">
        <v>3.57</v>
      </c>
    </row>
    <row r="1044" spans="1:2">
      <c r="A1044" s="18">
        <v>43755</v>
      </c>
      <c r="B1044" s="23">
        <v>3.69</v>
      </c>
    </row>
    <row r="1045" spans="1:2">
      <c r="A1045" s="18">
        <v>43762</v>
      </c>
      <c r="B1045" s="23">
        <v>3.75</v>
      </c>
    </row>
    <row r="1046" spans="1:2">
      <c r="A1046" s="18">
        <v>43769</v>
      </c>
      <c r="B1046" s="23">
        <v>3.78</v>
      </c>
    </row>
    <row r="1047" spans="1:2">
      <c r="A1047" s="18">
        <v>43776</v>
      </c>
      <c r="B1047" s="23">
        <v>3.69</v>
      </c>
    </row>
    <row r="1048" spans="1:2">
      <c r="A1048" s="18">
        <v>43783</v>
      </c>
      <c r="B1048" s="23">
        <v>3.75</v>
      </c>
    </row>
    <row r="1049" spans="1:2">
      <c r="A1049" s="18">
        <v>43790</v>
      </c>
      <c r="B1049" s="23">
        <v>3.66</v>
      </c>
    </row>
    <row r="1050" spans="1:2">
      <c r="A1050" s="18">
        <v>43796</v>
      </c>
      <c r="B1050" s="23">
        <v>3.68</v>
      </c>
    </row>
    <row r="1051" spans="1:2">
      <c r="A1051" s="18">
        <v>43804</v>
      </c>
      <c r="B1051" s="23">
        <v>3.68</v>
      </c>
    </row>
    <row r="1052" spans="1:2">
      <c r="A1052" s="18">
        <v>43811</v>
      </c>
      <c r="B1052" s="23">
        <v>3.73</v>
      </c>
    </row>
    <row r="1053" spans="1:2">
      <c r="A1053" s="18">
        <v>43818</v>
      </c>
      <c r="B1053" s="23">
        <v>3.73</v>
      </c>
    </row>
    <row r="1054" spans="1:2">
      <c r="A1054" s="18">
        <v>43825</v>
      </c>
      <c r="B1054" s="23">
        <v>3.74</v>
      </c>
    </row>
    <row r="1055" spans="1:2">
      <c r="A1055" s="18">
        <v>43832</v>
      </c>
      <c r="B1055" s="23">
        <v>3.72</v>
      </c>
    </row>
    <row r="1056" spans="1:2">
      <c r="A1056" s="18">
        <v>43839</v>
      </c>
      <c r="B1056" s="23">
        <v>3.64</v>
      </c>
    </row>
    <row r="1057" spans="1:2">
      <c r="A1057" s="18">
        <v>43846</v>
      </c>
      <c r="B1057" s="23">
        <v>3.65</v>
      </c>
    </row>
    <row r="1058" spans="1:2">
      <c r="A1058" s="18">
        <v>43853</v>
      </c>
      <c r="B1058" s="23">
        <v>3.6</v>
      </c>
    </row>
    <row r="1059" spans="1:2">
      <c r="A1059" s="18">
        <v>43860</v>
      </c>
      <c r="B1059" s="23">
        <v>3.51</v>
      </c>
    </row>
    <row r="1060" spans="1:2">
      <c r="A1060" s="18">
        <v>43867</v>
      </c>
      <c r="B1060" s="23">
        <v>3.45</v>
      </c>
    </row>
    <row r="1061" spans="1:2">
      <c r="A1061" s="18">
        <v>43874</v>
      </c>
      <c r="B1061" s="23">
        <v>3.47</v>
      </c>
    </row>
    <row r="1062" spans="1:2">
      <c r="A1062" s="18">
        <v>43881</v>
      </c>
      <c r="B1062" s="23">
        <v>3.49</v>
      </c>
    </row>
    <row r="1063" spans="1:2">
      <c r="A1063" s="18">
        <v>43888</v>
      </c>
      <c r="B1063" s="23">
        <v>3.45</v>
      </c>
    </row>
    <row r="1064" spans="1:2">
      <c r="A1064" s="18">
        <v>43895</v>
      </c>
      <c r="B1064" s="23">
        <v>3.29</v>
      </c>
    </row>
    <row r="1065" spans="1:2">
      <c r="A1065" s="18">
        <v>43902</v>
      </c>
      <c r="B1065" s="23">
        <v>3.36</v>
      </c>
    </row>
    <row r="1066" spans="1:2">
      <c r="A1066" s="18">
        <v>43909</v>
      </c>
      <c r="B1066" s="23">
        <v>3.65</v>
      </c>
    </row>
    <row r="1067" spans="1:2">
      <c r="A1067" s="18">
        <v>43916</v>
      </c>
      <c r="B1067" s="23">
        <v>3.5</v>
      </c>
    </row>
    <row r="1068" spans="1:2">
      <c r="A1068" s="18">
        <v>43923</v>
      </c>
      <c r="B1068" s="23">
        <v>3.33</v>
      </c>
    </row>
    <row r="1069" spans="1:2">
      <c r="A1069" s="18">
        <v>43930</v>
      </c>
      <c r="B1069" s="23">
        <v>3.33</v>
      </c>
    </row>
    <row r="1070" spans="1:2">
      <c r="A1070" s="18">
        <v>43937</v>
      </c>
      <c r="B1070" s="23">
        <v>3.31</v>
      </c>
    </row>
    <row r="1071" spans="1:2">
      <c r="A1071" s="18">
        <v>43944</v>
      </c>
      <c r="B1071" s="23">
        <v>3.33</v>
      </c>
    </row>
    <row r="1072" spans="1:2">
      <c r="A1072" s="18">
        <v>43951</v>
      </c>
      <c r="B1072" s="23">
        <v>3.23</v>
      </c>
    </row>
    <row r="1073" spans="1:2">
      <c r="A1073" s="18">
        <v>43958</v>
      </c>
      <c r="B1073" s="23">
        <v>3.26</v>
      </c>
    </row>
    <row r="1074" spans="1:2">
      <c r="A1074" s="18">
        <v>43965</v>
      </c>
      <c r="B1074" s="23">
        <v>3.28</v>
      </c>
    </row>
    <row r="1075" spans="1:2">
      <c r="A1075" s="18">
        <v>43972</v>
      </c>
      <c r="B1075" s="23">
        <v>3.24</v>
      </c>
    </row>
    <row r="1076" spans="1:2">
      <c r="A1076" s="18">
        <v>43979</v>
      </c>
      <c r="B1076" s="23">
        <v>3.15</v>
      </c>
    </row>
    <row r="1077" spans="1:2">
      <c r="A1077" s="18">
        <v>43986</v>
      </c>
      <c r="B1077" s="23">
        <v>3.18</v>
      </c>
    </row>
    <row r="1078" spans="1:2">
      <c r="A1078" s="18">
        <v>43993</v>
      </c>
      <c r="B1078" s="23">
        <v>3.21</v>
      </c>
    </row>
    <row r="1079" spans="1:2">
      <c r="A1079" s="18">
        <v>44000</v>
      </c>
      <c r="B1079" s="23">
        <v>3.13</v>
      </c>
    </row>
    <row r="1080" spans="1:2">
      <c r="A1080" s="18">
        <v>44007</v>
      </c>
      <c r="B1080" s="23">
        <v>3.13</v>
      </c>
    </row>
    <row r="1081" spans="1:2">
      <c r="A1081" s="18">
        <v>44014</v>
      </c>
      <c r="B1081" s="23">
        <v>3.07</v>
      </c>
    </row>
    <row r="1082" spans="1:2">
      <c r="A1082" s="18">
        <v>44021</v>
      </c>
      <c r="B1082" s="23">
        <v>3.03</v>
      </c>
    </row>
    <row r="1083" spans="1:2">
      <c r="A1083" s="18">
        <v>44028</v>
      </c>
      <c r="B1083" s="23">
        <v>2.98</v>
      </c>
    </row>
    <row r="1084" spans="1:2">
      <c r="A1084" s="18">
        <v>44035</v>
      </c>
      <c r="B1084" s="23">
        <v>3.01</v>
      </c>
    </row>
    <row r="1085" spans="1:2">
      <c r="A1085" s="18">
        <v>44042</v>
      </c>
      <c r="B1085" s="23">
        <v>2.99</v>
      </c>
    </row>
    <row r="1086" spans="1:2">
      <c r="A1086" s="18">
        <v>44049</v>
      </c>
      <c r="B1086" s="23">
        <v>2.88</v>
      </c>
    </row>
    <row r="1087" spans="1:2">
      <c r="A1087" s="18">
        <v>44056</v>
      </c>
      <c r="B1087" s="23">
        <v>2.96</v>
      </c>
    </row>
    <row r="1088" spans="1:2">
      <c r="A1088" s="18">
        <v>44063</v>
      </c>
      <c r="B1088" s="23">
        <v>2.99</v>
      </c>
    </row>
    <row r="1089" spans="1:2">
      <c r="A1089" s="18">
        <v>44070</v>
      </c>
      <c r="B1089" s="23">
        <v>2.91</v>
      </c>
    </row>
    <row r="1090" spans="1:2">
      <c r="A1090" s="18">
        <v>44077</v>
      </c>
      <c r="B1090" s="23">
        <v>2.93</v>
      </c>
    </row>
    <row r="1091" spans="1:2">
      <c r="A1091" s="18">
        <v>44084</v>
      </c>
      <c r="B1091" s="23">
        <v>2.86</v>
      </c>
    </row>
    <row r="1092" spans="1:2">
      <c r="A1092" s="18">
        <v>44091</v>
      </c>
      <c r="B1092" s="23">
        <v>2.87</v>
      </c>
    </row>
    <row r="1093" spans="1:2">
      <c r="A1093" s="18">
        <v>44098</v>
      </c>
      <c r="B1093" s="23">
        <v>2.9</v>
      </c>
    </row>
    <row r="1094" spans="1:2">
      <c r="A1094" s="18">
        <v>44105</v>
      </c>
      <c r="B1094" s="23">
        <v>2.88</v>
      </c>
    </row>
    <row r="1095" spans="1:2">
      <c r="A1095" s="18">
        <v>44112</v>
      </c>
      <c r="B1095" s="23">
        <v>2.87</v>
      </c>
    </row>
    <row r="1096" spans="1:2">
      <c r="A1096" s="18">
        <v>44119</v>
      </c>
      <c r="B1096" s="23">
        <v>2.81</v>
      </c>
    </row>
    <row r="1097" spans="1:2">
      <c r="A1097" s="18">
        <v>44126</v>
      </c>
      <c r="B1097" s="23">
        <v>2.8</v>
      </c>
    </row>
    <row r="1098" spans="1:2">
      <c r="A1098" s="18">
        <v>44133</v>
      </c>
      <c r="B1098" s="23">
        <v>2.81</v>
      </c>
    </row>
    <row r="1099" spans="1:2">
      <c r="A1099" s="18">
        <v>44140</v>
      </c>
      <c r="B1099" s="23">
        <v>2.78</v>
      </c>
    </row>
    <row r="1100" spans="1:2">
      <c r="A1100" s="18">
        <v>44147</v>
      </c>
      <c r="B1100" s="23">
        <v>2.84</v>
      </c>
    </row>
    <row r="1101" spans="1:2">
      <c r="A1101" s="18">
        <v>44154</v>
      </c>
      <c r="B1101" s="23">
        <v>2.72</v>
      </c>
    </row>
    <row r="1102" spans="1:2">
      <c r="A1102" s="18">
        <v>44160</v>
      </c>
      <c r="B1102" s="23">
        <v>2.72</v>
      </c>
    </row>
    <row r="1103" spans="1:2">
      <c r="A1103" s="18">
        <v>44168</v>
      </c>
      <c r="B1103" s="23">
        <v>2.71</v>
      </c>
    </row>
    <row r="1104" spans="1:2">
      <c r="A1104" s="18">
        <v>44175</v>
      </c>
      <c r="B1104" s="23">
        <v>2.71</v>
      </c>
    </row>
    <row r="1105" spans="1:2">
      <c r="A1105" s="18">
        <v>44182</v>
      </c>
      <c r="B1105" s="23">
        <v>2.67</v>
      </c>
    </row>
    <row r="1106" spans="1:2">
      <c r="A1106" s="18">
        <v>44189</v>
      </c>
      <c r="B1106" s="23">
        <v>2.66</v>
      </c>
    </row>
    <row r="1107" spans="1:2">
      <c r="A1107" s="18">
        <v>44196</v>
      </c>
      <c r="B1107" s="23">
        <v>2.67</v>
      </c>
    </row>
    <row r="1108" spans="1:2">
      <c r="A1108" s="18">
        <v>44203</v>
      </c>
      <c r="B1108" s="23">
        <v>2.65</v>
      </c>
    </row>
    <row r="1109" spans="1:2">
      <c r="A1109" s="18">
        <v>44210</v>
      </c>
      <c r="B1109" s="23">
        <v>2.79</v>
      </c>
    </row>
    <row r="1110" spans="1:2">
      <c r="A1110" s="18">
        <v>44217</v>
      </c>
      <c r="B1110" s="23">
        <v>2.77</v>
      </c>
    </row>
    <row r="1111" spans="1:2">
      <c r="A1111" s="18">
        <v>44224</v>
      </c>
      <c r="B1111" s="23">
        <v>2.73</v>
      </c>
    </row>
    <row r="1112" spans="1:2">
      <c r="A1112" s="18">
        <v>44231</v>
      </c>
      <c r="B1112" s="23">
        <v>2.73</v>
      </c>
    </row>
    <row r="1113" spans="1:2">
      <c r="A1113" s="18">
        <v>44238</v>
      </c>
      <c r="B1113" s="23">
        <v>2.73</v>
      </c>
    </row>
    <row r="1114" spans="1:2">
      <c r="A1114" s="18">
        <v>44245</v>
      </c>
      <c r="B1114" s="23">
        <v>2.81</v>
      </c>
    </row>
    <row r="1115" spans="1:2">
      <c r="A1115" s="18">
        <v>44252</v>
      </c>
      <c r="B1115" s="23">
        <v>2.97</v>
      </c>
    </row>
    <row r="1116" spans="1:2">
      <c r="A1116" s="18">
        <v>44259</v>
      </c>
      <c r="B1116" s="23">
        <v>3.02</v>
      </c>
    </row>
    <row r="1117" spans="1:2">
      <c r="A1117" s="18">
        <v>44266</v>
      </c>
      <c r="B1117" s="23">
        <v>3.05</v>
      </c>
    </row>
    <row r="1118" spans="1:2">
      <c r="A1118" s="18">
        <v>44273</v>
      </c>
      <c r="B1118" s="23">
        <v>3.09</v>
      </c>
    </row>
    <row r="1119" spans="1:2">
      <c r="A1119" s="18">
        <v>44280</v>
      </c>
      <c r="B1119" s="23">
        <v>3.17</v>
      </c>
    </row>
    <row r="1120" spans="1:2">
      <c r="A1120" s="18">
        <v>44287</v>
      </c>
      <c r="B1120" s="23">
        <v>3.18</v>
      </c>
    </row>
    <row r="1121" spans="1:2">
      <c r="A1121" s="18">
        <v>44294</v>
      </c>
      <c r="B1121" s="23">
        <v>3.13</v>
      </c>
    </row>
    <row r="1122" spans="1:2">
      <c r="A1122" s="18">
        <v>44301</v>
      </c>
      <c r="B1122" s="23">
        <v>3.04</v>
      </c>
    </row>
    <row r="1123" spans="1:2">
      <c r="A1123" s="18">
        <v>44308</v>
      </c>
      <c r="B1123" s="23">
        <v>2.97</v>
      </c>
    </row>
    <row r="1124" spans="1:2">
      <c r="A1124" s="18">
        <v>44315</v>
      </c>
      <c r="B1124" s="23">
        <v>2.98</v>
      </c>
    </row>
    <row r="1125" spans="1:2">
      <c r="A1125" s="18">
        <v>44322</v>
      </c>
      <c r="B1125" s="23">
        <v>2.96</v>
      </c>
    </row>
    <row r="1126" spans="1:2">
      <c r="A1126" s="18">
        <v>44329</v>
      </c>
      <c r="B1126" s="23">
        <v>2.94</v>
      </c>
    </row>
    <row r="1127" spans="1:2">
      <c r="A1127" s="18">
        <v>44336</v>
      </c>
      <c r="B1127" s="23">
        <v>3</v>
      </c>
    </row>
    <row r="1128" spans="1:2">
      <c r="A1128" s="18">
        <v>44343</v>
      </c>
      <c r="B1128" s="23">
        <v>2.95</v>
      </c>
    </row>
    <row r="1129" spans="1:2">
      <c r="A1129" s="18">
        <v>44350</v>
      </c>
      <c r="B1129" s="23">
        <v>2.99</v>
      </c>
    </row>
    <row r="1130" spans="1:2">
      <c r="A1130" s="18">
        <v>44357</v>
      </c>
      <c r="B1130" s="23">
        <v>2.96</v>
      </c>
    </row>
    <row r="1131" spans="1:2">
      <c r="A1131" s="18">
        <v>44364</v>
      </c>
      <c r="B1131" s="23">
        <v>2.93</v>
      </c>
    </row>
    <row r="1132" spans="1:2">
      <c r="A1132" s="18">
        <v>44371</v>
      </c>
      <c r="B1132" s="23">
        <v>3.02</v>
      </c>
    </row>
    <row r="1133" spans="1:2">
      <c r="A1133" s="18">
        <v>44378</v>
      </c>
      <c r="B1133" s="23">
        <v>2.98</v>
      </c>
    </row>
    <row r="1134" spans="1:2">
      <c r="A1134" s="18">
        <v>44385</v>
      </c>
      <c r="B1134" s="23">
        <v>2.9</v>
      </c>
    </row>
    <row r="1135" spans="1:2">
      <c r="A1135" s="18">
        <v>44392</v>
      </c>
      <c r="B1135" s="23">
        <v>2.88</v>
      </c>
    </row>
    <row r="1136" spans="1:2">
      <c r="A1136" s="18">
        <v>44399</v>
      </c>
      <c r="B1136" s="23">
        <v>2.78</v>
      </c>
    </row>
    <row r="1137" spans="1:2">
      <c r="A1137" s="18">
        <v>44406</v>
      </c>
      <c r="B1137" s="23">
        <v>2.8</v>
      </c>
    </row>
    <row r="1138" spans="1:2">
      <c r="A1138" s="18">
        <v>44413</v>
      </c>
      <c r="B1138" s="23">
        <v>2.77</v>
      </c>
    </row>
    <row r="1139" spans="1:2">
      <c r="A1139" s="18">
        <v>44420</v>
      </c>
      <c r="B1139" s="23">
        <v>2.87</v>
      </c>
    </row>
    <row r="1140" spans="1:2">
      <c r="A1140" s="18">
        <v>44427</v>
      </c>
      <c r="B1140" s="23">
        <v>2.86</v>
      </c>
    </row>
    <row r="1141" spans="1:2">
      <c r="A1141" s="18">
        <v>44434</v>
      </c>
      <c r="B1141" s="23">
        <v>2.87</v>
      </c>
    </row>
    <row r="1142" spans="1:2">
      <c r="A1142" s="18">
        <v>44441</v>
      </c>
      <c r="B1142" s="23">
        <v>2.87</v>
      </c>
    </row>
    <row r="1143" spans="1:2">
      <c r="A1143" s="18">
        <v>44448</v>
      </c>
      <c r="B1143" s="23">
        <v>2.88</v>
      </c>
    </row>
    <row r="1144" spans="1:2">
      <c r="A1144" s="18">
        <v>44455</v>
      </c>
      <c r="B1144" s="23">
        <v>2.86</v>
      </c>
    </row>
    <row r="1145" spans="1:2">
      <c r="A1145" s="18">
        <v>44462</v>
      </c>
      <c r="B1145" s="23">
        <v>2.88</v>
      </c>
    </row>
    <row r="1146" spans="1:2">
      <c r="A1146" s="18">
        <v>44469</v>
      </c>
      <c r="B1146" s="23">
        <v>3.01</v>
      </c>
    </row>
    <row r="1147" spans="1:2">
      <c r="A1147" s="18">
        <v>44476</v>
      </c>
      <c r="B1147" s="23">
        <v>2.99</v>
      </c>
    </row>
    <row r="1148" spans="1:2">
      <c r="A1148" s="18">
        <v>44483</v>
      </c>
      <c r="B1148" s="23">
        <v>3.05</v>
      </c>
    </row>
    <row r="1149" spans="1:2">
      <c r="A1149" s="18">
        <v>44490</v>
      </c>
      <c r="B1149" s="23">
        <v>3.09</v>
      </c>
    </row>
    <row r="1150" spans="1:2">
      <c r="A1150" s="18">
        <v>44497</v>
      </c>
      <c r="B1150" s="23">
        <v>3.14</v>
      </c>
    </row>
    <row r="1151" spans="1:2">
      <c r="A1151" s="18">
        <v>44504</v>
      </c>
      <c r="B1151" s="23">
        <v>3.09</v>
      </c>
    </row>
    <row r="1152" spans="1:2">
      <c r="A1152" s="18">
        <v>44510</v>
      </c>
      <c r="B1152" s="23">
        <v>2.98</v>
      </c>
    </row>
    <row r="1153" spans="1:2">
      <c r="A1153" s="18">
        <v>44518</v>
      </c>
      <c r="B1153" s="23">
        <v>3.1</v>
      </c>
    </row>
    <row r="1154" spans="1:2">
      <c r="A1154" s="18">
        <v>44524</v>
      </c>
      <c r="B1154" s="23">
        <v>3.1</v>
      </c>
    </row>
    <row r="1155" spans="1:2">
      <c r="A1155" s="18">
        <v>44532</v>
      </c>
      <c r="B1155" s="23">
        <v>3.11</v>
      </c>
    </row>
    <row r="1156" spans="1:2">
      <c r="A1156" s="18">
        <v>44539</v>
      </c>
      <c r="B1156" s="23">
        <v>3.1</v>
      </c>
    </row>
    <row r="1157" spans="1:2">
      <c r="A1157" s="18">
        <v>44546</v>
      </c>
      <c r="B1157" s="23">
        <v>3.12</v>
      </c>
    </row>
    <row r="1158" spans="1:2">
      <c r="A1158" s="18">
        <v>44553</v>
      </c>
      <c r="B1158" s="23">
        <v>3.05</v>
      </c>
    </row>
    <row r="1159" spans="1:2">
      <c r="A1159" s="18">
        <v>44560</v>
      </c>
      <c r="B1159" s="23">
        <v>3.11</v>
      </c>
    </row>
    <row r="1160" spans="1:2">
      <c r="A1160" s="18">
        <v>44567</v>
      </c>
      <c r="B1160" s="23">
        <v>3.22</v>
      </c>
    </row>
    <row r="1161" spans="1:2">
      <c r="A1161" s="18">
        <v>44574</v>
      </c>
      <c r="B1161" s="23">
        <v>3.45</v>
      </c>
    </row>
    <row r="1162" spans="1:2">
      <c r="A1162" s="18">
        <v>44581</v>
      </c>
      <c r="B1162" s="23">
        <v>3.56</v>
      </c>
    </row>
    <row r="1163" spans="1:2">
      <c r="A1163" s="18">
        <v>44588</v>
      </c>
      <c r="B1163" s="23">
        <v>3.55</v>
      </c>
    </row>
    <row r="1164" spans="1:2">
      <c r="A1164" s="18">
        <v>44595</v>
      </c>
      <c r="B1164" s="23">
        <v>3.55</v>
      </c>
    </row>
    <row r="1165" spans="1:2">
      <c r="A1165" s="18">
        <v>44602</v>
      </c>
      <c r="B1165" s="23">
        <v>3.69</v>
      </c>
    </row>
    <row r="1166" spans="1:2">
      <c r="A1166" s="18">
        <v>44609</v>
      </c>
      <c r="B1166" s="23">
        <v>3.92</v>
      </c>
    </row>
    <row r="1167" spans="1:2">
      <c r="A1167" s="18">
        <v>44616</v>
      </c>
      <c r="B1167" s="23">
        <v>3.89</v>
      </c>
    </row>
    <row r="1168" spans="1:2">
      <c r="A1168" s="18">
        <v>44623</v>
      </c>
      <c r="B1168" s="23">
        <v>3.76</v>
      </c>
    </row>
    <row r="1169" spans="1:2">
      <c r="A1169" s="18">
        <v>44630</v>
      </c>
      <c r="B1169" s="23">
        <v>3.85</v>
      </c>
    </row>
    <row r="1170" spans="1:2">
      <c r="A1170" s="18">
        <v>44637</v>
      </c>
      <c r="B1170" s="23">
        <v>4.16</v>
      </c>
    </row>
    <row r="1171" spans="1:2">
      <c r="A1171" s="18">
        <v>44644</v>
      </c>
      <c r="B1171" s="23">
        <v>4.42</v>
      </c>
    </row>
    <row r="1172" spans="1:2">
      <c r="A1172" s="18">
        <v>44651</v>
      </c>
      <c r="B1172" s="23">
        <v>4.67</v>
      </c>
    </row>
    <row r="1173" spans="1:2">
      <c r="A1173" s="18">
        <v>44658</v>
      </c>
      <c r="B1173" s="23">
        <v>4.72</v>
      </c>
    </row>
    <row r="1174" spans="1:2">
      <c r="A1174" s="18">
        <v>44665</v>
      </c>
      <c r="B1174" s="23">
        <v>5</v>
      </c>
    </row>
    <row r="1175" spans="1:2">
      <c r="A1175" s="18">
        <v>44672</v>
      </c>
      <c r="B1175" s="23">
        <v>5.1100000000000003</v>
      </c>
    </row>
    <row r="1176" spans="1:2">
      <c r="A1176" s="18">
        <v>44679</v>
      </c>
      <c r="B1176" s="23">
        <v>5.0999999999999996</v>
      </c>
    </row>
    <row r="1177" spans="1:2">
      <c r="A1177" s="18">
        <v>44686</v>
      </c>
      <c r="B1177" s="23">
        <v>5.27</v>
      </c>
    </row>
    <row r="1178" spans="1:2">
      <c r="A1178" s="18">
        <v>44693</v>
      </c>
      <c r="B1178" s="23">
        <v>5.3</v>
      </c>
    </row>
    <row r="1179" spans="1:2">
      <c r="A1179" s="18">
        <v>44700</v>
      </c>
      <c r="B1179" s="23">
        <v>5.25</v>
      </c>
    </row>
    <row r="1180" spans="1:2">
      <c r="A1180" s="18">
        <v>44707</v>
      </c>
      <c r="B1180" s="23">
        <v>5.0999999999999996</v>
      </c>
    </row>
    <row r="1181" spans="1:2">
      <c r="A1181" s="18">
        <v>44714</v>
      </c>
      <c r="B1181" s="23">
        <v>5.09</v>
      </c>
    </row>
    <row r="1182" spans="1:2">
      <c r="A1182" s="18">
        <v>44721</v>
      </c>
      <c r="B1182" s="23">
        <v>5.23</v>
      </c>
    </row>
    <row r="1183" spans="1:2">
      <c r="A1183" s="18">
        <v>44728</v>
      </c>
      <c r="B1183" s="23">
        <v>5.78</v>
      </c>
    </row>
    <row r="1184" spans="1:2">
      <c r="A1184" s="18">
        <v>44735</v>
      </c>
      <c r="B1184" s="23">
        <v>5.81</v>
      </c>
    </row>
    <row r="1185" spans="1:2">
      <c r="A1185" s="18">
        <v>44742</v>
      </c>
      <c r="B1185" s="23">
        <v>5.7</v>
      </c>
    </row>
    <row r="1186" spans="1:2">
      <c r="A1186" s="18">
        <v>44749</v>
      </c>
      <c r="B1186" s="23">
        <v>5.3</v>
      </c>
    </row>
    <row r="1187" spans="1:2">
      <c r="A1187" s="18">
        <v>44756</v>
      </c>
      <c r="B1187" s="23">
        <v>5.51</v>
      </c>
    </row>
    <row r="1188" spans="1:2">
      <c r="A1188" s="18">
        <v>44763</v>
      </c>
      <c r="B1188" s="23">
        <v>5.54</v>
      </c>
    </row>
    <row r="1189" spans="1:2">
      <c r="A1189" s="18">
        <v>44770</v>
      </c>
      <c r="B1189" s="23">
        <v>5.3</v>
      </c>
    </row>
    <row r="1190" spans="1:2">
      <c r="A1190" s="18">
        <v>44777</v>
      </c>
      <c r="B1190" s="23">
        <v>4.99</v>
      </c>
    </row>
    <row r="1191" spans="1:2">
      <c r="A1191" s="18">
        <v>44784</v>
      </c>
      <c r="B1191" s="23">
        <v>5.22</v>
      </c>
    </row>
    <row r="1192" spans="1:2">
      <c r="A1192" s="18">
        <v>44791</v>
      </c>
      <c r="B1192" s="23">
        <v>5.13</v>
      </c>
    </row>
    <row r="1193" spans="1:2">
      <c r="A1193" s="18">
        <v>44798</v>
      </c>
      <c r="B1193" s="23">
        <v>5.55</v>
      </c>
    </row>
    <row r="1194" spans="1:2">
      <c r="A1194" s="18">
        <v>44805</v>
      </c>
      <c r="B1194" s="23">
        <v>5.66</v>
      </c>
    </row>
    <row r="1195" spans="1:2">
      <c r="A1195" s="18">
        <v>44812</v>
      </c>
      <c r="B1195" s="23">
        <v>5.89</v>
      </c>
    </row>
    <row r="1196" spans="1:2">
      <c r="A1196" s="18">
        <v>44819</v>
      </c>
      <c r="B1196" s="23">
        <v>6.02</v>
      </c>
    </row>
    <row r="1197" spans="1:2">
      <c r="A1197" s="18">
        <v>44826</v>
      </c>
      <c r="B1197" s="23">
        <v>6.29</v>
      </c>
    </row>
    <row r="1198" spans="1:2">
      <c r="A1198" s="18">
        <v>44833</v>
      </c>
      <c r="B1198" s="23">
        <v>6.7</v>
      </c>
    </row>
    <row r="1199" spans="1:2">
      <c r="A1199" s="18">
        <v>44840</v>
      </c>
      <c r="B1199" s="23">
        <v>6.66</v>
      </c>
    </row>
    <row r="1200" spans="1:2">
      <c r="A1200" s="18">
        <v>44847</v>
      </c>
      <c r="B1200" s="23">
        <v>6.92</v>
      </c>
    </row>
    <row r="1201" spans="1:2">
      <c r="A1201" s="18">
        <v>44854</v>
      </c>
      <c r="B1201" s="23">
        <v>6.94</v>
      </c>
    </row>
    <row r="1202" spans="1:2">
      <c r="A1202" s="18">
        <v>44861</v>
      </c>
      <c r="B1202" s="23">
        <v>7.08</v>
      </c>
    </row>
    <row r="1203" spans="1:2">
      <c r="A1203" s="18">
        <v>44868</v>
      </c>
      <c r="B1203" s="23">
        <v>6.95</v>
      </c>
    </row>
    <row r="1204" spans="1:2">
      <c r="A1204" s="18">
        <v>44875</v>
      </c>
      <c r="B1204" s="23">
        <v>7.08</v>
      </c>
    </row>
    <row r="1205" spans="1:2">
      <c r="A1205" s="18">
        <v>44882</v>
      </c>
      <c r="B1205" s="23">
        <v>6.61</v>
      </c>
    </row>
    <row r="1206" spans="1:2">
      <c r="A1206" s="18">
        <v>44888</v>
      </c>
      <c r="B1206" s="23">
        <v>6.58</v>
      </c>
    </row>
    <row r="1207" spans="1:2">
      <c r="A1207" s="18">
        <v>44896</v>
      </c>
      <c r="B1207" s="23">
        <v>6.49</v>
      </c>
    </row>
    <row r="1208" spans="1:2">
      <c r="A1208" s="18">
        <v>44903</v>
      </c>
      <c r="B1208" s="23">
        <v>6.33</v>
      </c>
    </row>
    <row r="1209" spans="1:2">
      <c r="A1209" s="18">
        <v>44910</v>
      </c>
      <c r="B1209" s="23">
        <v>6.31</v>
      </c>
    </row>
    <row r="1210" spans="1:2">
      <c r="A1210" s="18">
        <v>44917</v>
      </c>
      <c r="B1210" s="23">
        <v>6.27</v>
      </c>
    </row>
    <row r="1211" spans="1:2">
      <c r="A1211" s="18">
        <v>44924</v>
      </c>
      <c r="B1211" s="23">
        <v>6.42</v>
      </c>
    </row>
    <row r="1212" spans="1:2">
      <c r="A1212" s="18">
        <v>44931</v>
      </c>
      <c r="B1212" s="23">
        <v>6.48</v>
      </c>
    </row>
    <row r="1213" spans="1:2">
      <c r="A1213" s="18">
        <v>44938</v>
      </c>
      <c r="B1213" s="23">
        <v>6.33</v>
      </c>
    </row>
    <row r="1214" spans="1:2">
      <c r="A1214" s="18">
        <v>44945</v>
      </c>
      <c r="B1214" s="23">
        <v>6.15</v>
      </c>
    </row>
    <row r="1215" spans="1:2">
      <c r="A1215" s="18">
        <v>44952</v>
      </c>
      <c r="B1215" s="23">
        <v>6.13</v>
      </c>
    </row>
    <row r="1216" spans="1:2">
      <c r="A1216" s="18">
        <v>44959</v>
      </c>
      <c r="B1216" s="23">
        <v>6.09</v>
      </c>
    </row>
    <row r="1217" spans="1:2">
      <c r="A1217" s="18">
        <v>44966</v>
      </c>
      <c r="B1217" s="23">
        <v>6.12</v>
      </c>
    </row>
    <row r="1218" spans="1:2">
      <c r="A1218" s="18">
        <v>44973</v>
      </c>
      <c r="B1218" s="23">
        <v>6.32</v>
      </c>
    </row>
    <row r="1219" spans="1:2">
      <c r="A1219" s="18">
        <v>44980</v>
      </c>
      <c r="B1219" s="23">
        <v>6.5</v>
      </c>
    </row>
    <row r="1220" spans="1:2">
      <c r="A1220" s="18">
        <v>44987</v>
      </c>
      <c r="B1220" s="23">
        <v>6.65</v>
      </c>
    </row>
    <row r="1221" spans="1:2">
      <c r="A1221" s="18">
        <v>44994</v>
      </c>
      <c r="B1221" s="23">
        <v>6.73</v>
      </c>
    </row>
    <row r="1222" spans="1:2">
      <c r="A1222" s="18">
        <v>45001</v>
      </c>
      <c r="B1222" s="23">
        <v>6.6</v>
      </c>
    </row>
    <row r="1223" spans="1:2">
      <c r="A1223" s="18">
        <v>45008</v>
      </c>
      <c r="B1223" s="23">
        <v>6.42</v>
      </c>
    </row>
    <row r="1224" spans="1:2">
      <c r="A1224" s="18">
        <v>45015</v>
      </c>
      <c r="B1224" s="23">
        <v>6.32</v>
      </c>
    </row>
    <row r="1225" spans="1:2">
      <c r="A1225" s="18">
        <v>45022</v>
      </c>
      <c r="B1225" s="23">
        <v>6.28</v>
      </c>
    </row>
    <row r="1226" spans="1:2">
      <c r="A1226" s="18">
        <v>45029</v>
      </c>
      <c r="B1226" s="23">
        <v>6.27</v>
      </c>
    </row>
    <row r="1227" spans="1:2">
      <c r="A1227" s="18">
        <v>45036</v>
      </c>
      <c r="B1227" s="23">
        <v>6.39</v>
      </c>
    </row>
    <row r="1228" spans="1:2">
      <c r="A1228" s="18">
        <v>45043</v>
      </c>
      <c r="B1228" s="23">
        <v>6.43</v>
      </c>
    </row>
    <row r="1229" spans="1:2">
      <c r="A1229" s="18">
        <v>45050</v>
      </c>
      <c r="B1229" s="23">
        <v>6.39</v>
      </c>
    </row>
    <row r="1230" spans="1:2">
      <c r="A1230" s="18">
        <v>45057</v>
      </c>
      <c r="B1230" s="23">
        <v>6.35</v>
      </c>
    </row>
    <row r="1231" spans="1:2">
      <c r="A1231" s="18">
        <v>45064</v>
      </c>
      <c r="B1231" s="23">
        <v>6.39</v>
      </c>
    </row>
    <row r="1232" spans="1:2">
      <c r="A1232" s="18">
        <v>45071</v>
      </c>
      <c r="B1232" s="23">
        <v>6.57</v>
      </c>
    </row>
    <row r="1233" spans="1:2">
      <c r="A1233" s="18">
        <v>45078</v>
      </c>
      <c r="B1233" s="23">
        <v>6.79</v>
      </c>
    </row>
    <row r="1234" spans="1:2">
      <c r="A1234" s="18">
        <v>45085</v>
      </c>
      <c r="B1234" s="23">
        <v>6.71</v>
      </c>
    </row>
    <row r="1235" spans="1:2">
      <c r="A1235" s="18">
        <v>45092</v>
      </c>
      <c r="B1235" s="23">
        <v>6.69</v>
      </c>
    </row>
    <row r="1236" spans="1:2">
      <c r="A1236" s="18">
        <v>45099</v>
      </c>
      <c r="B1236" s="23">
        <v>6.67</v>
      </c>
    </row>
    <row r="1237" spans="1:2">
      <c r="A1237" s="18">
        <v>45106</v>
      </c>
      <c r="B1237" s="23">
        <v>6.71</v>
      </c>
    </row>
    <row r="1238" spans="1:2">
      <c r="A1238" s="18">
        <v>45113</v>
      </c>
      <c r="B1238" s="23">
        <v>6.81</v>
      </c>
    </row>
    <row r="1239" spans="1:2">
      <c r="A1239" s="18">
        <v>45120</v>
      </c>
      <c r="B1239" s="23">
        <v>6.96</v>
      </c>
    </row>
    <row r="1240" spans="1:2">
      <c r="A1240" s="18">
        <v>45127</v>
      </c>
      <c r="B1240" s="23">
        <v>6.78</v>
      </c>
    </row>
    <row r="1241" spans="1:2">
      <c r="A1241" s="18">
        <v>45134</v>
      </c>
      <c r="B1241" s="23">
        <v>6.81</v>
      </c>
    </row>
    <row r="1242" spans="1:2">
      <c r="A1242" s="18">
        <v>45141</v>
      </c>
      <c r="B1242" s="23">
        <v>6.9</v>
      </c>
    </row>
    <row r="1243" spans="1:2">
      <c r="A1243" s="18">
        <v>45148</v>
      </c>
      <c r="B1243" s="23">
        <v>6.96</v>
      </c>
    </row>
    <row r="1244" spans="1:2">
      <c r="A1244" s="18">
        <v>45155</v>
      </c>
      <c r="B1244" s="23">
        <v>7.09</v>
      </c>
    </row>
    <row r="1245" spans="1:2">
      <c r="A1245" s="18">
        <v>45162</v>
      </c>
      <c r="B1245" s="23">
        <v>7.23</v>
      </c>
    </row>
    <row r="1246" spans="1:2">
      <c r="A1246" s="18">
        <v>45169</v>
      </c>
      <c r="B1246" s="23">
        <v>7.18</v>
      </c>
    </row>
    <row r="1247" spans="1:2">
      <c r="A1247" s="18">
        <v>45176</v>
      </c>
      <c r="B1247" s="23">
        <v>7.12</v>
      </c>
    </row>
    <row r="1248" spans="1:2">
      <c r="A1248" s="18">
        <v>45183</v>
      </c>
      <c r="B1248" s="23">
        <v>7.18</v>
      </c>
    </row>
    <row r="1249" spans="1:2">
      <c r="A1249" s="18">
        <v>45190</v>
      </c>
      <c r="B1249" s="23">
        <v>7.19</v>
      </c>
    </row>
    <row r="1250" spans="1:2">
      <c r="A1250" s="18">
        <v>45197</v>
      </c>
      <c r="B1250" s="23">
        <v>7.31</v>
      </c>
    </row>
    <row r="1251" spans="1:2">
      <c r="A1251" s="18">
        <v>45204</v>
      </c>
      <c r="B1251" s="23">
        <v>7.49</v>
      </c>
    </row>
    <row r="1252" spans="1:2">
      <c r="A1252" s="18">
        <v>45211</v>
      </c>
      <c r="B1252" s="23">
        <v>7.57</v>
      </c>
    </row>
    <row r="1253" spans="1:2">
      <c r="A1253" s="18">
        <v>45218</v>
      </c>
      <c r="B1253" s="23">
        <v>7.63</v>
      </c>
    </row>
    <row r="1254" spans="1:2">
      <c r="A1254" s="18">
        <v>45225</v>
      </c>
      <c r="B1254" s="23">
        <v>7.79</v>
      </c>
    </row>
    <row r="1255" spans="1:2">
      <c r="A1255" s="18">
        <v>45232</v>
      </c>
      <c r="B1255" s="23">
        <v>7.76</v>
      </c>
    </row>
    <row r="1256" spans="1:2">
      <c r="A1256" s="18">
        <v>45239</v>
      </c>
      <c r="B1256" s="23">
        <v>7.5</v>
      </c>
    </row>
    <row r="1257" spans="1:2">
      <c r="A1257" s="18">
        <v>45246</v>
      </c>
      <c r="B1257" s="23">
        <v>7.44</v>
      </c>
    </row>
    <row r="1258" spans="1:2">
      <c r="A1258" s="18">
        <v>45252</v>
      </c>
      <c r="B1258" s="23">
        <v>7.29</v>
      </c>
    </row>
  </sheetData>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D3765-37DC-6245-9591-3323B76EC550}">
  <dimension ref="A1:I1256"/>
  <sheetViews>
    <sheetView topLeftCell="A4" zoomScale="82" workbookViewId="0">
      <selection activeCell="F24" sqref="F24"/>
    </sheetView>
  </sheetViews>
  <sheetFormatPr baseColWidth="10" defaultColWidth="10.83203125" defaultRowHeight="16"/>
  <cols>
    <col min="1" max="1" width="38" style="328" customWidth="1"/>
    <col min="2" max="6" width="10.83203125" style="328"/>
    <col min="7" max="7" width="17.83203125" style="328" customWidth="1"/>
    <col min="8" max="16384" width="10.83203125" style="328"/>
  </cols>
  <sheetData>
    <row r="1" spans="1:9">
      <c r="A1" s="328" t="s">
        <v>438</v>
      </c>
    </row>
    <row r="2" spans="1:9">
      <c r="A2" s="328" t="s">
        <v>437</v>
      </c>
      <c r="B2" s="328" t="s">
        <v>436</v>
      </c>
    </row>
    <row r="3" spans="1:9">
      <c r="A3" s="328" t="s">
        <v>435</v>
      </c>
      <c r="B3" s="328" t="s">
        <v>434</v>
      </c>
    </row>
    <row r="4" spans="1:9">
      <c r="A4" s="329">
        <v>36532</v>
      </c>
      <c r="B4" s="328" t="s">
        <v>433</v>
      </c>
      <c r="I4" s="329"/>
    </row>
    <row r="5" spans="1:9">
      <c r="A5" s="328" t="s">
        <v>432</v>
      </c>
    </row>
    <row r="6" spans="1:9">
      <c r="A6" s="328" t="s">
        <v>431</v>
      </c>
    </row>
    <row r="7" spans="1:9">
      <c r="A7" s="328" t="s">
        <v>430</v>
      </c>
    </row>
    <row r="8" spans="1:9">
      <c r="A8" s="328" t="s">
        <v>429</v>
      </c>
    </row>
    <row r="9" spans="1:9">
      <c r="A9" s="332" t="s">
        <v>428</v>
      </c>
      <c r="B9" s="332" t="s">
        <v>427</v>
      </c>
      <c r="C9" s="332" t="s">
        <v>426</v>
      </c>
      <c r="D9" s="332" t="s">
        <v>439</v>
      </c>
    </row>
    <row r="10" spans="1:9">
      <c r="A10" s="329">
        <v>36532</v>
      </c>
      <c r="B10" s="328">
        <v>6.56</v>
      </c>
      <c r="C10" s="328">
        <v>8.15</v>
      </c>
      <c r="D10" s="328">
        <f t="shared" ref="D10:D73" si="0">C10-B10</f>
        <v>1.5900000000000007</v>
      </c>
      <c r="I10" s="329"/>
    </row>
    <row r="11" spans="1:9" ht="17" thickBot="1">
      <c r="A11" s="329">
        <v>36539</v>
      </c>
      <c r="B11" s="328">
        <v>6.66</v>
      </c>
      <c r="C11" s="328">
        <v>8.18</v>
      </c>
      <c r="D11" s="328">
        <f t="shared" si="0"/>
        <v>1.5199999999999996</v>
      </c>
      <c r="I11" s="329"/>
    </row>
    <row r="12" spans="1:9">
      <c r="A12" s="329">
        <v>36546</v>
      </c>
      <c r="B12" s="328">
        <v>6.77</v>
      </c>
      <c r="C12" s="328">
        <v>8.26</v>
      </c>
      <c r="D12" s="328">
        <f t="shared" si="0"/>
        <v>1.4900000000000002</v>
      </c>
      <c r="G12" s="331" t="s">
        <v>425</v>
      </c>
      <c r="H12" s="331"/>
      <c r="I12" s="329"/>
    </row>
    <row r="13" spans="1:9">
      <c r="A13" s="329">
        <v>36553</v>
      </c>
      <c r="B13" s="328">
        <v>6.68</v>
      </c>
      <c r="C13" s="328">
        <v>8.25</v>
      </c>
      <c r="D13" s="328">
        <f t="shared" si="0"/>
        <v>1.5700000000000003</v>
      </c>
      <c r="I13" s="329"/>
    </row>
    <row r="14" spans="1:9">
      <c r="A14" s="329">
        <v>36560</v>
      </c>
      <c r="B14" s="328">
        <v>6.58</v>
      </c>
      <c r="C14" s="328">
        <v>8.25</v>
      </c>
      <c r="D14" s="328">
        <f t="shared" si="0"/>
        <v>1.67</v>
      </c>
      <c r="G14" s="328" t="s">
        <v>423</v>
      </c>
      <c r="H14" s="328">
        <v>1.8345666131621199</v>
      </c>
      <c r="I14" s="329"/>
    </row>
    <row r="15" spans="1:9">
      <c r="A15" s="329">
        <v>36567</v>
      </c>
      <c r="B15" s="328">
        <v>6.62</v>
      </c>
      <c r="C15" s="328">
        <v>8.36</v>
      </c>
      <c r="D15" s="328">
        <f t="shared" si="0"/>
        <v>1.7399999999999993</v>
      </c>
      <c r="G15" s="328" t="s">
        <v>422</v>
      </c>
      <c r="H15" s="328">
        <v>1.0299652069710728E-2</v>
      </c>
      <c r="I15" s="329"/>
    </row>
    <row r="16" spans="1:9">
      <c r="A16" s="329">
        <v>36574</v>
      </c>
      <c r="B16" s="328">
        <v>6.55</v>
      </c>
      <c r="C16" s="328">
        <v>8.3800000000000008</v>
      </c>
      <c r="D16" s="328">
        <f t="shared" si="0"/>
        <v>1.830000000000001</v>
      </c>
      <c r="G16" s="328" t="s">
        <v>421</v>
      </c>
      <c r="H16" s="328">
        <v>1.73</v>
      </c>
      <c r="I16" s="329"/>
    </row>
    <row r="17" spans="1:9">
      <c r="A17" s="329">
        <v>36581</v>
      </c>
      <c r="B17" s="328">
        <v>6.38</v>
      </c>
      <c r="C17" s="328">
        <v>8.31</v>
      </c>
      <c r="D17" s="328">
        <f t="shared" si="0"/>
        <v>1.9300000000000006</v>
      </c>
      <c r="G17" s="328" t="s">
        <v>420</v>
      </c>
      <c r="H17" s="328">
        <v>1.58</v>
      </c>
      <c r="I17" s="329"/>
    </row>
    <row r="18" spans="1:9">
      <c r="A18" s="329">
        <v>36588</v>
      </c>
      <c r="B18" s="328">
        <v>6.39</v>
      </c>
      <c r="C18" s="328">
        <v>8.27</v>
      </c>
      <c r="D18" s="328">
        <f t="shared" si="0"/>
        <v>1.88</v>
      </c>
      <c r="G18" s="328" t="s">
        <v>419</v>
      </c>
      <c r="H18" s="328">
        <v>0.36356458795562341</v>
      </c>
      <c r="I18" s="329"/>
    </row>
    <row r="19" spans="1:9">
      <c r="A19" s="329">
        <v>36595</v>
      </c>
      <c r="B19" s="328">
        <v>6.39</v>
      </c>
      <c r="C19" s="328">
        <v>8.23</v>
      </c>
      <c r="D19" s="328">
        <f t="shared" si="0"/>
        <v>1.8400000000000007</v>
      </c>
      <c r="G19" s="328" t="s">
        <v>418</v>
      </c>
      <c r="H19" s="328">
        <v>0.13217920961534221</v>
      </c>
      <c r="I19" s="329"/>
    </row>
    <row r="20" spans="1:9">
      <c r="A20" s="329">
        <v>36602</v>
      </c>
      <c r="B20" s="328">
        <v>6.28</v>
      </c>
      <c r="C20" s="328">
        <v>8.24</v>
      </c>
      <c r="D20" s="328">
        <f t="shared" si="0"/>
        <v>1.96</v>
      </c>
      <c r="G20" s="328" t="s">
        <v>417</v>
      </c>
      <c r="H20" s="328">
        <v>1.6278385908778601</v>
      </c>
      <c r="I20" s="329"/>
    </row>
    <row r="21" spans="1:9">
      <c r="A21" s="329">
        <v>36609</v>
      </c>
      <c r="B21" s="328">
        <v>6.14</v>
      </c>
      <c r="C21" s="328">
        <v>8.23</v>
      </c>
      <c r="D21" s="328">
        <f t="shared" si="0"/>
        <v>2.0900000000000007</v>
      </c>
      <c r="G21" s="328" t="s">
        <v>416</v>
      </c>
      <c r="H21" s="328">
        <v>1.3680353092977242</v>
      </c>
      <c r="I21" s="329"/>
    </row>
    <row r="22" spans="1:9">
      <c r="A22" s="329">
        <v>36616</v>
      </c>
      <c r="B22" s="328">
        <v>6.13</v>
      </c>
      <c r="C22" s="328">
        <v>8.23</v>
      </c>
      <c r="D22" s="328">
        <f t="shared" si="0"/>
        <v>2.1000000000000005</v>
      </c>
      <c r="G22" s="328" t="s">
        <v>415</v>
      </c>
      <c r="H22" s="328">
        <v>1.9400000000000004</v>
      </c>
      <c r="I22" s="329"/>
    </row>
    <row r="23" spans="1:9">
      <c r="A23" s="329">
        <v>36623</v>
      </c>
      <c r="B23" s="328">
        <v>5.92</v>
      </c>
      <c r="C23" s="328">
        <v>8.1999999999999993</v>
      </c>
      <c r="D23" s="328">
        <f t="shared" si="0"/>
        <v>2.2799999999999994</v>
      </c>
      <c r="G23" s="328" t="s">
        <v>414</v>
      </c>
      <c r="H23" s="328">
        <v>1.1899999999999995</v>
      </c>
      <c r="I23" s="329"/>
    </row>
    <row r="24" spans="1:9">
      <c r="A24" s="329">
        <v>36630</v>
      </c>
      <c r="B24" s="328">
        <v>5.89</v>
      </c>
      <c r="C24" s="328">
        <v>8.1199999999999992</v>
      </c>
      <c r="D24" s="328">
        <f t="shared" si="0"/>
        <v>2.2299999999999995</v>
      </c>
      <c r="G24" s="328" t="s">
        <v>413</v>
      </c>
      <c r="H24" s="328">
        <v>3.13</v>
      </c>
      <c r="I24" s="329"/>
    </row>
    <row r="25" spans="1:9">
      <c r="A25" s="329">
        <v>36637</v>
      </c>
      <c r="B25" s="328">
        <v>6.01</v>
      </c>
      <c r="C25" s="328">
        <v>8.16</v>
      </c>
      <c r="D25" s="328">
        <f t="shared" si="0"/>
        <v>2.1500000000000004</v>
      </c>
      <c r="G25" s="328" t="s">
        <v>412</v>
      </c>
      <c r="H25" s="328">
        <v>2285.8700000000013</v>
      </c>
      <c r="I25" s="329"/>
    </row>
    <row r="26" spans="1:9" ht="17" thickBot="1">
      <c r="A26" s="329">
        <v>36644</v>
      </c>
      <c r="B26" s="328">
        <v>6.15</v>
      </c>
      <c r="C26" s="328">
        <v>8.1300000000000008</v>
      </c>
      <c r="D26" s="328">
        <f t="shared" si="0"/>
        <v>1.9800000000000004</v>
      </c>
      <c r="G26" s="330" t="s">
        <v>411</v>
      </c>
      <c r="H26" s="330">
        <v>1246</v>
      </c>
      <c r="I26" s="329"/>
    </row>
    <row r="27" spans="1:9">
      <c r="A27" s="329">
        <v>36651</v>
      </c>
      <c r="B27" s="328">
        <v>6.4</v>
      </c>
      <c r="C27" s="328">
        <v>8.2799999999999994</v>
      </c>
      <c r="D27" s="328">
        <f t="shared" si="0"/>
        <v>1.879999999999999</v>
      </c>
      <c r="I27" s="329"/>
    </row>
    <row r="28" spans="1:9">
      <c r="A28" s="329">
        <v>36658</v>
      </c>
      <c r="B28" s="328">
        <v>6.5</v>
      </c>
      <c r="C28" s="328">
        <v>8.52</v>
      </c>
      <c r="D28" s="328">
        <f t="shared" si="0"/>
        <v>2.0199999999999996</v>
      </c>
      <c r="I28" s="329"/>
    </row>
    <row r="29" spans="1:9">
      <c r="A29" s="329">
        <v>36665</v>
      </c>
      <c r="B29" s="328">
        <v>6.49</v>
      </c>
      <c r="C29" s="328">
        <v>8.64</v>
      </c>
      <c r="D29" s="328">
        <f t="shared" si="0"/>
        <v>2.1500000000000004</v>
      </c>
      <c r="I29" s="329"/>
    </row>
    <row r="30" spans="1:9">
      <c r="A30" s="329">
        <v>36672</v>
      </c>
      <c r="B30" s="328">
        <v>6.42</v>
      </c>
      <c r="C30" s="328">
        <v>8.6199999999999992</v>
      </c>
      <c r="D30" s="328">
        <f t="shared" si="0"/>
        <v>2.1999999999999993</v>
      </c>
      <c r="I30" s="329"/>
    </row>
    <row r="31" spans="1:9">
      <c r="A31" s="329">
        <v>36679</v>
      </c>
      <c r="B31" s="328">
        <v>6.26</v>
      </c>
      <c r="C31" s="328">
        <v>8.5399999999999991</v>
      </c>
      <c r="D31" s="328">
        <f t="shared" si="0"/>
        <v>2.2799999999999994</v>
      </c>
      <c r="I31" s="329"/>
    </row>
    <row r="32" spans="1:9">
      <c r="A32" s="329">
        <v>36686</v>
      </c>
      <c r="B32" s="328">
        <v>6.13</v>
      </c>
      <c r="C32" s="328">
        <v>8.32</v>
      </c>
      <c r="D32" s="328">
        <f t="shared" si="0"/>
        <v>2.1900000000000004</v>
      </c>
      <c r="I32" s="329"/>
    </row>
    <row r="33" spans="1:9">
      <c r="A33" s="329">
        <v>36693</v>
      </c>
      <c r="B33" s="328">
        <v>6.06</v>
      </c>
      <c r="C33" s="328">
        <v>8.2200000000000006</v>
      </c>
      <c r="D33" s="328">
        <f t="shared" si="0"/>
        <v>2.160000000000001</v>
      </c>
      <c r="I33" s="329"/>
    </row>
    <row r="34" spans="1:9">
      <c r="A34" s="329">
        <v>36700</v>
      </c>
      <c r="B34" s="328">
        <v>6.09</v>
      </c>
      <c r="C34" s="328">
        <v>8.14</v>
      </c>
      <c r="D34" s="328">
        <f t="shared" si="0"/>
        <v>2.0500000000000007</v>
      </c>
      <c r="I34" s="329"/>
    </row>
    <row r="35" spans="1:9">
      <c r="A35" s="329">
        <v>36707</v>
      </c>
      <c r="B35" s="328">
        <v>6.08</v>
      </c>
      <c r="C35" s="328">
        <v>8.2200000000000006</v>
      </c>
      <c r="D35" s="328">
        <f t="shared" si="0"/>
        <v>2.1400000000000006</v>
      </c>
      <c r="I35" s="329"/>
    </row>
    <row r="36" spans="1:9">
      <c r="A36" s="329">
        <v>36714</v>
      </c>
      <c r="B36" s="328">
        <v>6.01</v>
      </c>
      <c r="C36" s="328">
        <v>8.16</v>
      </c>
      <c r="D36" s="328">
        <f t="shared" si="0"/>
        <v>2.1500000000000004</v>
      </c>
      <c r="I36" s="329"/>
    </row>
    <row r="37" spans="1:9">
      <c r="A37" s="329">
        <v>36721</v>
      </c>
      <c r="B37" s="328">
        <v>6.06</v>
      </c>
      <c r="C37" s="328">
        <v>8.09</v>
      </c>
      <c r="D37" s="328">
        <f t="shared" si="0"/>
        <v>2.0300000000000002</v>
      </c>
      <c r="I37" s="329"/>
    </row>
    <row r="38" spans="1:9">
      <c r="A38" s="329">
        <v>36728</v>
      </c>
      <c r="B38" s="328">
        <v>6.1</v>
      </c>
      <c r="C38" s="328">
        <v>8.2100000000000009</v>
      </c>
      <c r="D38" s="328">
        <f t="shared" si="0"/>
        <v>2.1100000000000012</v>
      </c>
      <c r="I38" s="329"/>
    </row>
    <row r="39" spans="1:9">
      <c r="A39" s="329">
        <v>36735</v>
      </c>
      <c r="B39" s="328">
        <v>6.04</v>
      </c>
      <c r="C39" s="328">
        <v>8.1300000000000008</v>
      </c>
      <c r="D39" s="328">
        <f t="shared" si="0"/>
        <v>2.0900000000000007</v>
      </c>
      <c r="I39" s="329"/>
    </row>
    <row r="40" spans="1:9">
      <c r="A40" s="329">
        <v>36742</v>
      </c>
      <c r="B40" s="328">
        <v>5.98</v>
      </c>
      <c r="C40" s="328">
        <v>8.1199999999999992</v>
      </c>
      <c r="D40" s="328">
        <f t="shared" si="0"/>
        <v>2.1399999999999988</v>
      </c>
      <c r="I40" s="329"/>
    </row>
    <row r="41" spans="1:9">
      <c r="A41" s="329">
        <v>36749</v>
      </c>
      <c r="B41" s="328">
        <v>5.85</v>
      </c>
      <c r="C41" s="328">
        <v>8.0399999999999991</v>
      </c>
      <c r="D41" s="328">
        <f t="shared" si="0"/>
        <v>2.1899999999999995</v>
      </c>
      <c r="I41" s="329"/>
    </row>
    <row r="42" spans="1:9" ht="17" thickBot="1">
      <c r="A42" s="329">
        <v>36756</v>
      </c>
      <c r="B42" s="328">
        <v>5.8</v>
      </c>
      <c r="C42" s="328">
        <v>7.96</v>
      </c>
      <c r="D42" s="328">
        <f t="shared" si="0"/>
        <v>2.16</v>
      </c>
      <c r="I42" s="329"/>
    </row>
    <row r="43" spans="1:9">
      <c r="A43" s="329">
        <v>36763</v>
      </c>
      <c r="B43" s="328">
        <v>5.75</v>
      </c>
      <c r="C43" s="328">
        <v>7.99</v>
      </c>
      <c r="D43" s="328">
        <f t="shared" si="0"/>
        <v>2.2400000000000002</v>
      </c>
      <c r="G43" s="331" t="s">
        <v>424</v>
      </c>
      <c r="H43" s="331"/>
      <c r="I43" s="329"/>
    </row>
    <row r="44" spans="1:9">
      <c r="A44" s="329">
        <v>36770</v>
      </c>
      <c r="B44" s="328">
        <v>5.76</v>
      </c>
      <c r="C44" s="328">
        <v>7.96</v>
      </c>
      <c r="D44" s="328">
        <f t="shared" si="0"/>
        <v>2.2000000000000002</v>
      </c>
      <c r="I44" s="329"/>
    </row>
    <row r="45" spans="1:9">
      <c r="A45" s="329">
        <v>36777</v>
      </c>
      <c r="B45" s="328">
        <v>5.73</v>
      </c>
      <c r="C45" s="328">
        <v>7.94</v>
      </c>
      <c r="D45" s="328">
        <f t="shared" si="0"/>
        <v>2.21</v>
      </c>
      <c r="G45" s="328" t="s">
        <v>423</v>
      </c>
      <c r="H45" s="328">
        <v>2.6029591836734687</v>
      </c>
      <c r="I45" s="329"/>
    </row>
    <row r="46" spans="1:9">
      <c r="A46" s="329">
        <v>36784</v>
      </c>
      <c r="B46" s="328">
        <v>5.78</v>
      </c>
      <c r="C46" s="328">
        <v>7.88</v>
      </c>
      <c r="D46" s="328">
        <f t="shared" si="0"/>
        <v>2.0999999999999996</v>
      </c>
      <c r="G46" s="328" t="s">
        <v>422</v>
      </c>
      <c r="H46" s="328">
        <v>3.8211710836042599E-2</v>
      </c>
      <c r="I46" s="329"/>
    </row>
    <row r="47" spans="1:9">
      <c r="A47" s="329">
        <v>36791</v>
      </c>
      <c r="B47" s="328">
        <v>5.88</v>
      </c>
      <c r="C47" s="328">
        <v>7.9</v>
      </c>
      <c r="D47" s="328">
        <f t="shared" si="0"/>
        <v>2.0200000000000005</v>
      </c>
      <c r="G47" s="328" t="s">
        <v>421</v>
      </c>
      <c r="H47" s="328">
        <v>2.75</v>
      </c>
      <c r="I47" s="329"/>
    </row>
    <row r="48" spans="1:9">
      <c r="A48" s="329">
        <v>36798</v>
      </c>
      <c r="B48" s="328">
        <v>5.82</v>
      </c>
      <c r="C48" s="328">
        <v>7.88</v>
      </c>
      <c r="D48" s="328">
        <f t="shared" si="0"/>
        <v>2.0599999999999996</v>
      </c>
      <c r="G48" s="328" t="s">
        <v>420</v>
      </c>
      <c r="H48" s="328">
        <v>2.8200000000000003</v>
      </c>
      <c r="I48" s="329"/>
    </row>
    <row r="49" spans="1:9">
      <c r="A49" s="329">
        <v>36805</v>
      </c>
      <c r="B49" s="328">
        <v>5.86</v>
      </c>
      <c r="C49" s="328">
        <v>7.83</v>
      </c>
      <c r="D49" s="328">
        <f t="shared" si="0"/>
        <v>1.9699999999999998</v>
      </c>
      <c r="G49" s="328" t="s">
        <v>419</v>
      </c>
      <c r="H49" s="328">
        <v>0.37827663794067284</v>
      </c>
      <c r="I49" s="329"/>
    </row>
    <row r="50" spans="1:9">
      <c r="A50" s="329">
        <v>36812</v>
      </c>
      <c r="B50" s="328">
        <v>5.76</v>
      </c>
      <c r="C50" s="328">
        <v>7.84</v>
      </c>
      <c r="D50" s="328">
        <f t="shared" si="0"/>
        <v>2.08</v>
      </c>
      <c r="G50" s="328" t="s">
        <v>418</v>
      </c>
      <c r="H50" s="328">
        <v>0.14309321481169887</v>
      </c>
      <c r="I50" s="329"/>
    </row>
    <row r="51" spans="1:9">
      <c r="A51" s="329">
        <v>36819</v>
      </c>
      <c r="B51" s="328">
        <v>5.68</v>
      </c>
      <c r="C51" s="328">
        <v>7.83</v>
      </c>
      <c r="D51" s="328">
        <f t="shared" si="0"/>
        <v>2.1500000000000004</v>
      </c>
      <c r="G51" s="328" t="s">
        <v>417</v>
      </c>
      <c r="H51" s="328">
        <v>0.17041336941677798</v>
      </c>
      <c r="I51" s="329"/>
    </row>
    <row r="52" spans="1:9">
      <c r="A52" s="329">
        <v>36826</v>
      </c>
      <c r="B52" s="328">
        <v>5.66</v>
      </c>
      <c r="C52" s="328">
        <v>7.68</v>
      </c>
      <c r="D52" s="328">
        <f t="shared" si="0"/>
        <v>2.0199999999999996</v>
      </c>
      <c r="G52" s="328" t="s">
        <v>416</v>
      </c>
      <c r="H52" s="328">
        <v>-1.0106642184963539</v>
      </c>
      <c r="I52" s="329"/>
    </row>
    <row r="53" spans="1:9">
      <c r="A53" s="329">
        <v>36833</v>
      </c>
      <c r="B53" s="328">
        <v>5.76</v>
      </c>
      <c r="C53" s="328">
        <v>7.73</v>
      </c>
      <c r="D53" s="328">
        <f t="shared" si="0"/>
        <v>1.9700000000000006</v>
      </c>
      <c r="G53" s="328" t="s">
        <v>415</v>
      </c>
      <c r="H53" s="328">
        <v>1.6099999999999997</v>
      </c>
      <c r="I53" s="329"/>
    </row>
    <row r="54" spans="1:9">
      <c r="A54" s="329">
        <v>36840</v>
      </c>
      <c r="B54" s="328">
        <v>5.85</v>
      </c>
      <c r="C54" s="328">
        <v>7.79</v>
      </c>
      <c r="D54" s="328">
        <f t="shared" si="0"/>
        <v>1.9400000000000004</v>
      </c>
      <c r="G54" s="328" t="s">
        <v>414</v>
      </c>
      <c r="H54" s="328">
        <v>1.5200000000000002</v>
      </c>
      <c r="I54" s="329"/>
    </row>
    <row r="55" spans="1:9">
      <c r="A55" s="329">
        <v>36847</v>
      </c>
      <c r="B55" s="328">
        <v>5.73</v>
      </c>
      <c r="C55" s="328">
        <v>7.73</v>
      </c>
      <c r="D55" s="328">
        <f t="shared" si="0"/>
        <v>2</v>
      </c>
      <c r="G55" s="328" t="s">
        <v>413</v>
      </c>
      <c r="H55" s="328">
        <v>3.13</v>
      </c>
      <c r="I55" s="329"/>
    </row>
    <row r="56" spans="1:9">
      <c r="A56" s="329">
        <v>36854</v>
      </c>
      <c r="B56" s="328">
        <v>5.65</v>
      </c>
      <c r="C56" s="328">
        <v>7.73</v>
      </c>
      <c r="D56" s="328">
        <f t="shared" si="0"/>
        <v>2.08</v>
      </c>
      <c r="G56" s="328" t="s">
        <v>412</v>
      </c>
      <c r="H56" s="328">
        <v>255.08999999999995</v>
      </c>
      <c r="I56" s="329"/>
    </row>
    <row r="57" spans="1:9" ht="17" thickBot="1">
      <c r="A57" s="329">
        <v>36861</v>
      </c>
      <c r="B57" s="328">
        <v>5.56</v>
      </c>
      <c r="C57" s="328">
        <v>7.65</v>
      </c>
      <c r="D57" s="328">
        <f t="shared" si="0"/>
        <v>2.0900000000000007</v>
      </c>
      <c r="G57" s="330" t="s">
        <v>411</v>
      </c>
      <c r="H57" s="330">
        <v>98</v>
      </c>
      <c r="I57" s="329"/>
    </row>
    <row r="58" spans="1:9">
      <c r="A58" s="329">
        <v>36868</v>
      </c>
      <c r="B58" s="328">
        <v>5.39</v>
      </c>
      <c r="C58" s="328">
        <v>7.54</v>
      </c>
      <c r="D58" s="328">
        <f t="shared" si="0"/>
        <v>2.1500000000000004</v>
      </c>
      <c r="I58" s="329"/>
    </row>
    <row r="59" spans="1:9">
      <c r="A59" s="329">
        <v>36875</v>
      </c>
      <c r="B59" s="328">
        <v>5.29</v>
      </c>
      <c r="C59" s="328">
        <v>7.42</v>
      </c>
      <c r="D59" s="328">
        <f t="shared" si="0"/>
        <v>2.13</v>
      </c>
      <c r="I59" s="329"/>
    </row>
    <row r="60" spans="1:9">
      <c r="A60" s="329">
        <v>36882</v>
      </c>
      <c r="B60" s="328">
        <v>5.0999999999999996</v>
      </c>
      <c r="C60" s="328">
        <v>7.17</v>
      </c>
      <c r="D60" s="328">
        <f t="shared" si="0"/>
        <v>2.0700000000000003</v>
      </c>
      <c r="I60" s="329"/>
    </row>
    <row r="61" spans="1:9">
      <c r="A61" s="329">
        <v>36889</v>
      </c>
      <c r="B61" s="328">
        <v>5.0999999999999996</v>
      </c>
      <c r="C61" s="328">
        <v>7.13</v>
      </c>
      <c r="D61" s="328">
        <f t="shared" si="0"/>
        <v>2.0300000000000002</v>
      </c>
      <c r="I61" s="329"/>
    </row>
    <row r="62" spans="1:9">
      <c r="A62" s="329">
        <v>36896</v>
      </c>
      <c r="B62" s="328">
        <v>5.01</v>
      </c>
      <c r="C62" s="328">
        <v>7.07</v>
      </c>
      <c r="D62" s="328">
        <f t="shared" si="0"/>
        <v>2.0600000000000005</v>
      </c>
      <c r="I62" s="329"/>
    </row>
    <row r="63" spans="1:9">
      <c r="A63" s="329">
        <v>36903</v>
      </c>
      <c r="B63" s="328">
        <v>5.08</v>
      </c>
      <c r="C63" s="328">
        <v>6.89</v>
      </c>
      <c r="D63" s="328">
        <f t="shared" si="0"/>
        <v>1.8099999999999996</v>
      </c>
      <c r="I63" s="329"/>
    </row>
    <row r="64" spans="1:9">
      <c r="A64" s="329">
        <v>36910</v>
      </c>
      <c r="B64" s="328">
        <v>5.19</v>
      </c>
      <c r="C64" s="328">
        <v>7.02</v>
      </c>
      <c r="D64" s="328">
        <f t="shared" si="0"/>
        <v>1.8299999999999992</v>
      </c>
      <c r="I64" s="329"/>
    </row>
    <row r="65" spans="1:9">
      <c r="A65" s="329">
        <v>36917</v>
      </c>
      <c r="B65" s="328">
        <v>5.29</v>
      </c>
      <c r="C65" s="328">
        <v>7.15</v>
      </c>
      <c r="D65" s="328">
        <f t="shared" si="0"/>
        <v>1.8600000000000003</v>
      </c>
      <c r="I65" s="329"/>
    </row>
    <row r="66" spans="1:9">
      <c r="A66" s="329">
        <v>36924</v>
      </c>
      <c r="B66" s="328">
        <v>5.2</v>
      </c>
      <c r="C66" s="328">
        <v>7.09</v>
      </c>
      <c r="D66" s="328">
        <f t="shared" si="0"/>
        <v>1.8899999999999997</v>
      </c>
      <c r="I66" s="329"/>
    </row>
    <row r="67" spans="1:9">
      <c r="A67" s="329">
        <v>36931</v>
      </c>
      <c r="B67" s="328">
        <v>5.13</v>
      </c>
      <c r="C67" s="328">
        <v>6.98</v>
      </c>
      <c r="D67" s="328">
        <f t="shared" si="0"/>
        <v>1.8500000000000005</v>
      </c>
      <c r="I67" s="329"/>
    </row>
    <row r="68" spans="1:9">
      <c r="A68" s="329">
        <v>36938</v>
      </c>
      <c r="B68" s="328">
        <v>5.1100000000000003</v>
      </c>
      <c r="C68" s="328">
        <v>7.01</v>
      </c>
      <c r="D68" s="328">
        <f t="shared" si="0"/>
        <v>1.8999999999999995</v>
      </c>
      <c r="I68" s="329"/>
    </row>
    <row r="69" spans="1:9">
      <c r="A69" s="329">
        <v>36945</v>
      </c>
      <c r="B69" s="328">
        <v>5.13</v>
      </c>
      <c r="C69" s="328">
        <v>7.12</v>
      </c>
      <c r="D69" s="328">
        <f t="shared" si="0"/>
        <v>1.9900000000000002</v>
      </c>
      <c r="I69" s="329"/>
    </row>
    <row r="70" spans="1:9">
      <c r="A70" s="329">
        <v>36952</v>
      </c>
      <c r="B70" s="328">
        <v>4.95</v>
      </c>
      <c r="C70" s="328">
        <v>7.03</v>
      </c>
      <c r="D70" s="328">
        <f t="shared" si="0"/>
        <v>2.08</v>
      </c>
      <c r="I70" s="329"/>
    </row>
    <row r="71" spans="1:9">
      <c r="A71" s="329">
        <v>36959</v>
      </c>
      <c r="B71" s="328">
        <v>4.95</v>
      </c>
      <c r="C71" s="328">
        <v>6.97</v>
      </c>
      <c r="D71" s="328">
        <f t="shared" si="0"/>
        <v>2.0199999999999996</v>
      </c>
      <c r="I71" s="329"/>
    </row>
    <row r="72" spans="1:9">
      <c r="A72" s="329">
        <v>36966</v>
      </c>
      <c r="B72" s="328">
        <v>4.8600000000000003</v>
      </c>
      <c r="C72" s="328">
        <v>6.96</v>
      </c>
      <c r="D72" s="328">
        <f t="shared" si="0"/>
        <v>2.0999999999999996</v>
      </c>
      <c r="I72" s="329"/>
    </row>
    <row r="73" spans="1:9">
      <c r="A73" s="329">
        <v>36973</v>
      </c>
      <c r="B73" s="328">
        <v>4.78</v>
      </c>
      <c r="C73" s="328">
        <v>6.89</v>
      </c>
      <c r="D73" s="328">
        <f t="shared" si="0"/>
        <v>2.1099999999999994</v>
      </c>
      <c r="I73" s="329"/>
    </row>
    <row r="74" spans="1:9">
      <c r="A74" s="329">
        <v>36980</v>
      </c>
      <c r="B74" s="328">
        <v>4.95</v>
      </c>
      <c r="C74" s="328">
        <v>6.91</v>
      </c>
      <c r="D74" s="328">
        <f t="shared" ref="D74:D137" si="1">C74-B74</f>
        <v>1.96</v>
      </c>
      <c r="I74" s="329"/>
    </row>
    <row r="75" spans="1:9">
      <c r="A75" s="329">
        <v>36987</v>
      </c>
      <c r="B75" s="328">
        <v>4.95</v>
      </c>
      <c r="C75" s="328">
        <v>7.01</v>
      </c>
      <c r="D75" s="328">
        <f t="shared" si="1"/>
        <v>2.0599999999999996</v>
      </c>
      <c r="I75" s="329"/>
    </row>
    <row r="76" spans="1:9">
      <c r="A76" s="329">
        <v>36994</v>
      </c>
      <c r="B76" s="328">
        <v>5.08</v>
      </c>
      <c r="C76" s="328">
        <v>7.04</v>
      </c>
      <c r="D76" s="328">
        <f t="shared" si="1"/>
        <v>1.96</v>
      </c>
      <c r="I76" s="329"/>
    </row>
    <row r="77" spans="1:9">
      <c r="A77" s="329">
        <v>37001</v>
      </c>
      <c r="B77" s="328">
        <v>5.24</v>
      </c>
      <c r="C77" s="328">
        <v>7.14</v>
      </c>
      <c r="D77" s="328">
        <f t="shared" si="1"/>
        <v>1.8999999999999995</v>
      </c>
      <c r="I77" s="329"/>
    </row>
    <row r="78" spans="1:9">
      <c r="A78" s="329">
        <v>37008</v>
      </c>
      <c r="B78" s="328">
        <v>5.25</v>
      </c>
      <c r="C78" s="328">
        <v>7.12</v>
      </c>
      <c r="D78" s="328">
        <f t="shared" si="1"/>
        <v>1.87</v>
      </c>
      <c r="I78" s="329"/>
    </row>
    <row r="79" spans="1:9">
      <c r="A79" s="329">
        <v>37015</v>
      </c>
      <c r="B79" s="328">
        <v>5.28</v>
      </c>
      <c r="C79" s="328">
        <v>7.14</v>
      </c>
      <c r="D79" s="328">
        <f t="shared" si="1"/>
        <v>1.8599999999999994</v>
      </c>
      <c r="I79" s="329"/>
    </row>
    <row r="80" spans="1:9">
      <c r="A80" s="329">
        <v>37022</v>
      </c>
      <c r="B80" s="328">
        <v>5.29</v>
      </c>
      <c r="C80" s="328">
        <v>7.1</v>
      </c>
      <c r="D80" s="328">
        <f t="shared" si="1"/>
        <v>1.8099999999999996</v>
      </c>
      <c r="I80" s="329"/>
    </row>
    <row r="81" spans="1:9">
      <c r="A81" s="329">
        <v>37029</v>
      </c>
      <c r="B81" s="328">
        <v>5.46</v>
      </c>
      <c r="C81" s="328">
        <v>7.14</v>
      </c>
      <c r="D81" s="328">
        <f t="shared" si="1"/>
        <v>1.6799999999999997</v>
      </c>
      <c r="I81" s="329"/>
    </row>
    <row r="82" spans="1:9">
      <c r="A82" s="329">
        <v>37036</v>
      </c>
      <c r="B82" s="328">
        <v>5.46</v>
      </c>
      <c r="C82" s="328">
        <v>7.2</v>
      </c>
      <c r="D82" s="328">
        <f t="shared" si="1"/>
        <v>1.7400000000000002</v>
      </c>
      <c r="I82" s="329"/>
    </row>
    <row r="83" spans="1:9">
      <c r="A83" s="329">
        <v>37043</v>
      </c>
      <c r="B83" s="328">
        <v>5.48</v>
      </c>
      <c r="C83" s="328">
        <v>7.24</v>
      </c>
      <c r="D83" s="328">
        <f t="shared" si="1"/>
        <v>1.7599999999999998</v>
      </c>
      <c r="I83" s="329"/>
    </row>
    <row r="84" spans="1:9">
      <c r="A84" s="329">
        <v>37050</v>
      </c>
      <c r="B84" s="328">
        <v>5.32</v>
      </c>
      <c r="C84" s="328">
        <v>7.2</v>
      </c>
      <c r="D84" s="328">
        <f t="shared" si="1"/>
        <v>1.88</v>
      </c>
      <c r="I84" s="329"/>
    </row>
    <row r="85" spans="1:9">
      <c r="A85" s="329">
        <v>37057</v>
      </c>
      <c r="B85" s="328">
        <v>5.28</v>
      </c>
      <c r="C85" s="328">
        <v>7.14</v>
      </c>
      <c r="D85" s="328">
        <f t="shared" si="1"/>
        <v>1.8599999999999994</v>
      </c>
      <c r="I85" s="329"/>
    </row>
    <row r="86" spans="1:9">
      <c r="A86" s="329">
        <v>37064</v>
      </c>
      <c r="B86" s="328">
        <v>5.23</v>
      </c>
      <c r="C86" s="328">
        <v>7.11</v>
      </c>
      <c r="D86" s="328">
        <f t="shared" si="1"/>
        <v>1.88</v>
      </c>
      <c r="I86" s="329"/>
    </row>
    <row r="87" spans="1:9">
      <c r="A87" s="329">
        <v>37071</v>
      </c>
      <c r="B87" s="328">
        <v>5.29</v>
      </c>
      <c r="C87" s="328">
        <v>7.11</v>
      </c>
      <c r="D87" s="328">
        <f t="shared" si="1"/>
        <v>1.8200000000000003</v>
      </c>
      <c r="I87" s="329"/>
    </row>
    <row r="88" spans="1:9">
      <c r="A88" s="329">
        <v>37078</v>
      </c>
      <c r="B88" s="328">
        <v>5.41</v>
      </c>
      <c r="C88" s="328">
        <v>7.19</v>
      </c>
      <c r="D88" s="328">
        <f t="shared" si="1"/>
        <v>1.7800000000000002</v>
      </c>
      <c r="I88" s="329"/>
    </row>
    <row r="89" spans="1:9">
      <c r="A89" s="329">
        <v>37085</v>
      </c>
      <c r="B89" s="328">
        <v>5.31</v>
      </c>
      <c r="C89" s="328">
        <v>7.21</v>
      </c>
      <c r="D89" s="328">
        <f t="shared" si="1"/>
        <v>1.9000000000000004</v>
      </c>
      <c r="I89" s="329"/>
    </row>
    <row r="90" spans="1:9">
      <c r="A90" s="329">
        <v>37092</v>
      </c>
      <c r="B90" s="328">
        <v>5.17</v>
      </c>
      <c r="C90" s="328">
        <v>7.08</v>
      </c>
      <c r="D90" s="328">
        <f t="shared" si="1"/>
        <v>1.9100000000000001</v>
      </c>
      <c r="I90" s="329"/>
    </row>
    <row r="91" spans="1:9">
      <c r="A91" s="329">
        <v>37099</v>
      </c>
      <c r="B91" s="328">
        <v>5.16</v>
      </c>
      <c r="C91" s="328">
        <v>7.03</v>
      </c>
      <c r="D91" s="328">
        <f t="shared" si="1"/>
        <v>1.87</v>
      </c>
      <c r="I91" s="329"/>
    </row>
    <row r="92" spans="1:9">
      <c r="A92" s="329">
        <v>37106</v>
      </c>
      <c r="B92" s="328">
        <v>5.13</v>
      </c>
      <c r="C92" s="328">
        <v>7</v>
      </c>
      <c r="D92" s="328">
        <f t="shared" si="1"/>
        <v>1.87</v>
      </c>
      <c r="I92" s="329"/>
    </row>
    <row r="93" spans="1:9">
      <c r="A93" s="329">
        <v>37113</v>
      </c>
      <c r="B93" s="328">
        <v>5.08</v>
      </c>
      <c r="C93" s="328">
        <v>7</v>
      </c>
      <c r="D93" s="328">
        <f t="shared" si="1"/>
        <v>1.92</v>
      </c>
      <c r="I93" s="329"/>
    </row>
    <row r="94" spans="1:9">
      <c r="A94" s="329">
        <v>37120</v>
      </c>
      <c r="B94" s="328">
        <v>4.95</v>
      </c>
      <c r="C94" s="328">
        <v>6.92</v>
      </c>
      <c r="D94" s="328">
        <f t="shared" si="1"/>
        <v>1.9699999999999998</v>
      </c>
      <c r="I94" s="329"/>
    </row>
    <row r="95" spans="1:9">
      <c r="A95" s="329">
        <v>37127</v>
      </c>
      <c r="B95" s="328">
        <v>4.9000000000000004</v>
      </c>
      <c r="C95" s="328">
        <v>6.91</v>
      </c>
      <c r="D95" s="328">
        <f t="shared" si="1"/>
        <v>2.0099999999999998</v>
      </c>
      <c r="I95" s="329"/>
    </row>
    <row r="96" spans="1:9">
      <c r="A96" s="329">
        <v>37134</v>
      </c>
      <c r="B96" s="328">
        <v>4.84</v>
      </c>
      <c r="C96" s="328">
        <v>6.92</v>
      </c>
      <c r="D96" s="328">
        <f t="shared" si="1"/>
        <v>2.08</v>
      </c>
      <c r="I96" s="329"/>
    </row>
    <row r="97" spans="1:9">
      <c r="A97" s="329">
        <v>37141</v>
      </c>
      <c r="B97" s="328">
        <v>4.91</v>
      </c>
      <c r="C97" s="328">
        <v>6.89</v>
      </c>
      <c r="D97" s="328">
        <f t="shared" si="1"/>
        <v>1.9799999999999995</v>
      </c>
      <c r="I97" s="329"/>
    </row>
    <row r="98" spans="1:9">
      <c r="A98" s="329">
        <v>37148</v>
      </c>
      <c r="B98" s="328">
        <v>4.68</v>
      </c>
      <c r="C98" s="328">
        <v>6.86</v>
      </c>
      <c r="D98" s="328">
        <f t="shared" si="1"/>
        <v>2.1800000000000006</v>
      </c>
      <c r="I98" s="329"/>
    </row>
    <row r="99" spans="1:9">
      <c r="A99" s="329">
        <v>37155</v>
      </c>
      <c r="B99" s="328">
        <v>4.7</v>
      </c>
      <c r="C99" s="328">
        <v>6.8</v>
      </c>
      <c r="D99" s="328">
        <f t="shared" si="1"/>
        <v>2.0999999999999996</v>
      </c>
      <c r="I99" s="329"/>
    </row>
    <row r="100" spans="1:9">
      <c r="A100" s="329">
        <v>37162</v>
      </c>
      <c r="B100" s="328">
        <v>4.66</v>
      </c>
      <c r="C100" s="328">
        <v>6.72</v>
      </c>
      <c r="D100" s="328">
        <f t="shared" si="1"/>
        <v>2.0599999999999996</v>
      </c>
      <c r="I100" s="329"/>
    </row>
    <row r="101" spans="1:9">
      <c r="A101" s="329">
        <v>37169</v>
      </c>
      <c r="B101" s="328">
        <v>4.53</v>
      </c>
      <c r="C101" s="328">
        <v>6.64</v>
      </c>
      <c r="D101" s="328">
        <f t="shared" si="1"/>
        <v>2.1099999999999994</v>
      </c>
      <c r="I101" s="329"/>
    </row>
    <row r="102" spans="1:9">
      <c r="A102" s="329">
        <v>37176</v>
      </c>
      <c r="B102" s="328">
        <v>4.6500000000000004</v>
      </c>
      <c r="C102" s="328">
        <v>6.58</v>
      </c>
      <c r="D102" s="328">
        <f t="shared" si="1"/>
        <v>1.9299999999999997</v>
      </c>
      <c r="I102" s="329"/>
    </row>
    <row r="103" spans="1:9">
      <c r="A103" s="329">
        <v>37183</v>
      </c>
      <c r="B103" s="328">
        <v>4.5999999999999996</v>
      </c>
      <c r="C103" s="328">
        <v>6.61</v>
      </c>
      <c r="D103" s="328">
        <f t="shared" si="1"/>
        <v>2.0100000000000007</v>
      </c>
      <c r="I103" s="329"/>
    </row>
    <row r="104" spans="1:9">
      <c r="A104" s="329">
        <v>37190</v>
      </c>
      <c r="B104" s="328">
        <v>4.5999999999999996</v>
      </c>
      <c r="C104" s="328">
        <v>6.64</v>
      </c>
      <c r="D104" s="328">
        <f t="shared" si="1"/>
        <v>2.04</v>
      </c>
      <c r="I104" s="329"/>
    </row>
    <row r="105" spans="1:9">
      <c r="A105" s="329">
        <v>37197</v>
      </c>
      <c r="B105" s="328">
        <v>4.37</v>
      </c>
      <c r="C105" s="328">
        <v>6.56</v>
      </c>
      <c r="D105" s="328">
        <f t="shared" si="1"/>
        <v>2.1899999999999995</v>
      </c>
      <c r="I105" s="329"/>
    </row>
    <row r="106" spans="1:9">
      <c r="A106" s="329">
        <v>37204</v>
      </c>
      <c r="B106" s="328">
        <v>4.3</v>
      </c>
      <c r="C106" s="328">
        <v>6.45</v>
      </c>
      <c r="D106" s="328">
        <f t="shared" si="1"/>
        <v>2.1500000000000004</v>
      </c>
      <c r="I106" s="329"/>
    </row>
    <row r="107" spans="1:9">
      <c r="A107" s="329">
        <v>37211</v>
      </c>
      <c r="B107" s="328">
        <v>4.66</v>
      </c>
      <c r="C107" s="328">
        <v>6.51</v>
      </c>
      <c r="D107" s="328">
        <f t="shared" si="1"/>
        <v>1.8499999999999996</v>
      </c>
      <c r="I107" s="329"/>
    </row>
    <row r="108" spans="1:9">
      <c r="A108" s="329">
        <v>37218</v>
      </c>
      <c r="B108" s="328">
        <v>4.93</v>
      </c>
      <c r="C108" s="328">
        <v>6.75</v>
      </c>
      <c r="D108" s="328">
        <f t="shared" si="1"/>
        <v>1.8200000000000003</v>
      </c>
      <c r="I108" s="329"/>
    </row>
    <row r="109" spans="1:9">
      <c r="A109" s="329">
        <v>37225</v>
      </c>
      <c r="B109" s="328">
        <v>4.92</v>
      </c>
      <c r="C109" s="328">
        <v>7.02</v>
      </c>
      <c r="D109" s="328">
        <f t="shared" si="1"/>
        <v>2.0999999999999996</v>
      </c>
      <c r="I109" s="329"/>
    </row>
    <row r="110" spans="1:9">
      <c r="A110" s="329">
        <v>37232</v>
      </c>
      <c r="B110" s="328">
        <v>4.92</v>
      </c>
      <c r="C110" s="328">
        <v>6.84</v>
      </c>
      <c r="D110" s="328">
        <f t="shared" si="1"/>
        <v>1.92</v>
      </c>
      <c r="I110" s="329"/>
    </row>
    <row r="111" spans="1:9">
      <c r="A111" s="329">
        <v>37239</v>
      </c>
      <c r="B111" s="328">
        <v>5.14</v>
      </c>
      <c r="C111" s="328">
        <v>7.09</v>
      </c>
      <c r="D111" s="328">
        <f t="shared" si="1"/>
        <v>1.9500000000000002</v>
      </c>
      <c r="I111" s="329"/>
    </row>
    <row r="112" spans="1:9">
      <c r="A112" s="329">
        <v>37246</v>
      </c>
      <c r="B112" s="328">
        <v>5.14</v>
      </c>
      <c r="C112" s="328">
        <v>7.17</v>
      </c>
      <c r="D112" s="328">
        <f t="shared" si="1"/>
        <v>2.0300000000000002</v>
      </c>
      <c r="I112" s="329"/>
    </row>
    <row r="113" spans="1:9">
      <c r="A113" s="329">
        <v>37253</v>
      </c>
      <c r="B113" s="328">
        <v>5.17</v>
      </c>
      <c r="C113" s="328">
        <v>7.16</v>
      </c>
      <c r="D113" s="328">
        <f t="shared" si="1"/>
        <v>1.9900000000000002</v>
      </c>
      <c r="I113" s="329"/>
    </row>
    <row r="114" spans="1:9">
      <c r="A114" s="329">
        <v>37260</v>
      </c>
      <c r="B114" s="328">
        <v>5.15</v>
      </c>
      <c r="C114" s="328">
        <v>7.14</v>
      </c>
      <c r="D114" s="328">
        <f t="shared" si="1"/>
        <v>1.9899999999999993</v>
      </c>
      <c r="I114" s="329"/>
    </row>
    <row r="115" spans="1:9">
      <c r="A115" s="329">
        <v>37267</v>
      </c>
      <c r="B115" s="328">
        <v>5.04</v>
      </c>
      <c r="C115" s="328">
        <v>7.06</v>
      </c>
      <c r="D115" s="328">
        <f t="shared" si="1"/>
        <v>2.0199999999999996</v>
      </c>
      <c r="I115" s="329"/>
    </row>
    <row r="116" spans="1:9">
      <c r="A116" s="329">
        <v>37274</v>
      </c>
      <c r="B116" s="328">
        <v>4.92</v>
      </c>
      <c r="C116" s="328">
        <v>6.83</v>
      </c>
      <c r="D116" s="328">
        <f t="shared" si="1"/>
        <v>1.9100000000000001</v>
      </c>
      <c r="I116" s="329"/>
    </row>
    <row r="117" spans="1:9">
      <c r="A117" s="329">
        <v>37281</v>
      </c>
      <c r="B117" s="328">
        <v>5.05</v>
      </c>
      <c r="C117" s="328">
        <v>6.96</v>
      </c>
      <c r="D117" s="328">
        <f t="shared" si="1"/>
        <v>1.9100000000000001</v>
      </c>
      <c r="I117" s="329"/>
    </row>
    <row r="118" spans="1:9">
      <c r="A118" s="329">
        <v>37288</v>
      </c>
      <c r="B118" s="328">
        <v>5.05</v>
      </c>
      <c r="C118" s="328">
        <v>7.02</v>
      </c>
      <c r="D118" s="328">
        <f t="shared" si="1"/>
        <v>1.9699999999999998</v>
      </c>
      <c r="I118" s="329"/>
    </row>
    <row r="119" spans="1:9">
      <c r="A119" s="329">
        <v>37295</v>
      </c>
      <c r="B119" s="328">
        <v>4.92</v>
      </c>
      <c r="C119" s="328">
        <v>6.88</v>
      </c>
      <c r="D119" s="328">
        <f t="shared" si="1"/>
        <v>1.96</v>
      </c>
      <c r="I119" s="329"/>
    </row>
    <row r="120" spans="1:9">
      <c r="A120" s="329">
        <v>37302</v>
      </c>
      <c r="B120" s="328">
        <v>4.9400000000000004</v>
      </c>
      <c r="C120" s="328">
        <v>6.86</v>
      </c>
      <c r="D120" s="328">
        <f t="shared" si="1"/>
        <v>1.92</v>
      </c>
      <c r="I120" s="329"/>
    </row>
    <row r="121" spans="1:9">
      <c r="A121" s="329">
        <v>37309</v>
      </c>
      <c r="B121" s="328">
        <v>4.87</v>
      </c>
      <c r="C121" s="328">
        <v>6.81</v>
      </c>
      <c r="D121" s="328">
        <f t="shared" si="1"/>
        <v>1.9399999999999995</v>
      </c>
      <c r="I121" s="329"/>
    </row>
    <row r="122" spans="1:9">
      <c r="A122" s="329">
        <v>37316</v>
      </c>
      <c r="B122" s="328">
        <v>4.9000000000000004</v>
      </c>
      <c r="C122" s="328">
        <v>6.8</v>
      </c>
      <c r="D122" s="328">
        <f t="shared" si="1"/>
        <v>1.8999999999999995</v>
      </c>
      <c r="I122" s="329"/>
    </row>
    <row r="123" spans="1:9">
      <c r="A123" s="329">
        <v>37323</v>
      </c>
      <c r="B123" s="328">
        <v>5.13</v>
      </c>
      <c r="C123" s="328">
        <v>6.87</v>
      </c>
      <c r="D123" s="328">
        <f t="shared" si="1"/>
        <v>1.7400000000000002</v>
      </c>
      <c r="I123" s="329"/>
    </row>
    <row r="124" spans="1:9">
      <c r="A124" s="329">
        <v>37330</v>
      </c>
      <c r="B124" s="328">
        <v>5.34</v>
      </c>
      <c r="C124" s="328">
        <v>7.08</v>
      </c>
      <c r="D124" s="328">
        <f t="shared" si="1"/>
        <v>1.7400000000000002</v>
      </c>
      <c r="I124" s="329"/>
    </row>
    <row r="125" spans="1:9">
      <c r="A125" s="329">
        <v>37337</v>
      </c>
      <c r="B125" s="328">
        <v>5.37</v>
      </c>
      <c r="C125" s="328">
        <v>7.14</v>
      </c>
      <c r="D125" s="328">
        <f t="shared" si="1"/>
        <v>1.7699999999999996</v>
      </c>
      <c r="I125" s="329"/>
    </row>
    <row r="126" spans="1:9">
      <c r="A126" s="329">
        <v>37344</v>
      </c>
      <c r="B126" s="328">
        <v>5.38</v>
      </c>
      <c r="C126" s="328">
        <v>7.18</v>
      </c>
      <c r="D126" s="328">
        <f t="shared" si="1"/>
        <v>1.7999999999999998</v>
      </c>
      <c r="I126" s="329"/>
    </row>
    <row r="127" spans="1:9">
      <c r="A127" s="329">
        <v>37351</v>
      </c>
      <c r="B127" s="328">
        <v>5.32</v>
      </c>
      <c r="C127" s="328">
        <v>7.13</v>
      </c>
      <c r="D127" s="328">
        <f t="shared" si="1"/>
        <v>1.8099999999999996</v>
      </c>
      <c r="I127" s="329"/>
    </row>
    <row r="128" spans="1:9">
      <c r="A128" s="329">
        <v>37358</v>
      </c>
      <c r="B128" s="328">
        <v>5.22</v>
      </c>
      <c r="C128" s="328">
        <v>6.99</v>
      </c>
      <c r="D128" s="328">
        <f t="shared" si="1"/>
        <v>1.7700000000000005</v>
      </c>
      <c r="I128" s="329"/>
    </row>
    <row r="129" spans="1:9">
      <c r="A129" s="329">
        <v>37365</v>
      </c>
      <c r="B129" s="328">
        <v>5.21</v>
      </c>
      <c r="C129" s="328">
        <v>6.94</v>
      </c>
      <c r="D129" s="328">
        <f t="shared" si="1"/>
        <v>1.7300000000000004</v>
      </c>
      <c r="I129" s="329"/>
    </row>
    <row r="130" spans="1:9">
      <c r="A130" s="329">
        <v>37372</v>
      </c>
      <c r="B130" s="328">
        <v>5.13</v>
      </c>
      <c r="C130" s="328">
        <v>6.88</v>
      </c>
      <c r="D130" s="328">
        <f t="shared" si="1"/>
        <v>1.75</v>
      </c>
      <c r="I130" s="329"/>
    </row>
    <row r="131" spans="1:9">
      <c r="A131" s="329">
        <v>37379</v>
      </c>
      <c r="B131" s="328">
        <v>5.1100000000000003</v>
      </c>
      <c r="C131" s="328">
        <v>6.78</v>
      </c>
      <c r="D131" s="328">
        <f t="shared" si="1"/>
        <v>1.67</v>
      </c>
      <c r="I131" s="329"/>
    </row>
    <row r="132" spans="1:9">
      <c r="A132" s="329">
        <v>37386</v>
      </c>
      <c r="B132" s="328">
        <v>5.16</v>
      </c>
      <c r="C132" s="328">
        <v>6.79</v>
      </c>
      <c r="D132" s="328">
        <f t="shared" si="1"/>
        <v>1.63</v>
      </c>
      <c r="I132" s="329"/>
    </row>
    <row r="133" spans="1:9">
      <c r="A133" s="329">
        <v>37393</v>
      </c>
      <c r="B133" s="328">
        <v>5.26</v>
      </c>
      <c r="C133" s="328">
        <v>6.89</v>
      </c>
      <c r="D133" s="328">
        <f t="shared" si="1"/>
        <v>1.63</v>
      </c>
      <c r="I133" s="329"/>
    </row>
    <row r="134" spans="1:9">
      <c r="A134" s="329">
        <v>37400</v>
      </c>
      <c r="B134" s="328">
        <v>5.17</v>
      </c>
      <c r="C134" s="328">
        <v>6.81</v>
      </c>
      <c r="D134" s="328">
        <f t="shared" si="1"/>
        <v>1.6399999999999997</v>
      </c>
      <c r="I134" s="329"/>
    </row>
    <row r="135" spans="1:9">
      <c r="A135" s="329">
        <v>37407</v>
      </c>
      <c r="B135" s="328">
        <v>5.0999999999999996</v>
      </c>
      <c r="C135" s="328">
        <v>6.76</v>
      </c>
      <c r="D135" s="328">
        <f t="shared" si="1"/>
        <v>1.6600000000000001</v>
      </c>
      <c r="I135" s="329"/>
    </row>
    <row r="136" spans="1:9">
      <c r="A136" s="329">
        <v>37414</v>
      </c>
      <c r="B136" s="328">
        <v>5.0599999999999996</v>
      </c>
      <c r="C136" s="328">
        <v>6.71</v>
      </c>
      <c r="D136" s="328">
        <f t="shared" si="1"/>
        <v>1.6500000000000004</v>
      </c>
      <c r="I136" s="329"/>
    </row>
    <row r="137" spans="1:9">
      <c r="A137" s="329">
        <v>37421</v>
      </c>
      <c r="B137" s="328">
        <v>4.97</v>
      </c>
      <c r="C137" s="328">
        <v>6.71</v>
      </c>
      <c r="D137" s="328">
        <f t="shared" si="1"/>
        <v>1.7400000000000002</v>
      </c>
      <c r="I137" s="329"/>
    </row>
    <row r="138" spans="1:9">
      <c r="A138" s="329">
        <v>37428</v>
      </c>
      <c r="B138" s="328">
        <v>4.83</v>
      </c>
      <c r="C138" s="328">
        <v>6.63</v>
      </c>
      <c r="D138" s="328">
        <f t="shared" ref="D138:D201" si="2">C138-B138</f>
        <v>1.7999999999999998</v>
      </c>
      <c r="I138" s="329"/>
    </row>
    <row r="139" spans="1:9">
      <c r="A139" s="329">
        <v>37435</v>
      </c>
      <c r="B139" s="328">
        <v>4.84</v>
      </c>
      <c r="C139" s="328">
        <v>6.55</v>
      </c>
      <c r="D139" s="328">
        <f t="shared" si="2"/>
        <v>1.71</v>
      </c>
      <c r="I139" s="329"/>
    </row>
    <row r="140" spans="1:9">
      <c r="A140" s="329">
        <v>37442</v>
      </c>
      <c r="B140" s="328">
        <v>4.83</v>
      </c>
      <c r="C140" s="328">
        <v>6.57</v>
      </c>
      <c r="D140" s="328">
        <f t="shared" si="2"/>
        <v>1.7400000000000002</v>
      </c>
      <c r="I140" s="329"/>
    </row>
    <row r="141" spans="1:9">
      <c r="A141" s="329">
        <v>37449</v>
      </c>
      <c r="B141" s="328">
        <v>4.71</v>
      </c>
      <c r="C141" s="328">
        <v>6.54</v>
      </c>
      <c r="D141" s="328">
        <f t="shared" si="2"/>
        <v>1.83</v>
      </c>
      <c r="I141" s="329"/>
    </row>
    <row r="142" spans="1:9">
      <c r="A142" s="329">
        <v>37456</v>
      </c>
      <c r="B142" s="328">
        <v>4.68</v>
      </c>
      <c r="C142" s="328">
        <v>6.49</v>
      </c>
      <c r="D142" s="328">
        <f t="shared" si="2"/>
        <v>1.8100000000000005</v>
      </c>
      <c r="I142" s="329"/>
    </row>
    <row r="143" spans="1:9">
      <c r="A143" s="329">
        <v>37463</v>
      </c>
      <c r="B143" s="328">
        <v>4.47</v>
      </c>
      <c r="C143" s="328">
        <v>6.34</v>
      </c>
      <c r="D143" s="328">
        <f t="shared" si="2"/>
        <v>1.87</v>
      </c>
      <c r="I143" s="329"/>
    </row>
    <row r="144" spans="1:9">
      <c r="A144" s="329">
        <v>37470</v>
      </c>
      <c r="B144" s="328">
        <v>4.5199999999999996</v>
      </c>
      <c r="C144" s="328">
        <v>6.43</v>
      </c>
      <c r="D144" s="328">
        <f t="shared" si="2"/>
        <v>1.9100000000000001</v>
      </c>
      <c r="I144" s="329"/>
    </row>
    <row r="145" spans="1:9">
      <c r="A145" s="329">
        <v>37477</v>
      </c>
      <c r="B145" s="328">
        <v>4.3499999999999996</v>
      </c>
      <c r="C145" s="328">
        <v>6.31</v>
      </c>
      <c r="D145" s="328">
        <f t="shared" si="2"/>
        <v>1.96</v>
      </c>
      <c r="I145" s="329"/>
    </row>
    <row r="146" spans="1:9">
      <c r="A146" s="329">
        <v>37484</v>
      </c>
      <c r="B146" s="328">
        <v>4.18</v>
      </c>
      <c r="C146" s="328">
        <v>6.22</v>
      </c>
      <c r="D146" s="328">
        <f t="shared" si="2"/>
        <v>2.04</v>
      </c>
      <c r="I146" s="329"/>
    </row>
    <row r="147" spans="1:9">
      <c r="A147" s="329">
        <v>37491</v>
      </c>
      <c r="B147" s="328">
        <v>4.24</v>
      </c>
      <c r="C147" s="328">
        <v>6.27</v>
      </c>
      <c r="D147" s="328">
        <f t="shared" si="2"/>
        <v>2.0299999999999994</v>
      </c>
      <c r="I147" s="329"/>
    </row>
    <row r="148" spans="1:9">
      <c r="A148" s="329">
        <v>37498</v>
      </c>
      <c r="B148" s="328">
        <v>4.21</v>
      </c>
      <c r="C148" s="328">
        <v>6.22</v>
      </c>
      <c r="D148" s="328">
        <f t="shared" si="2"/>
        <v>2.0099999999999998</v>
      </c>
      <c r="I148" s="329"/>
    </row>
    <row r="149" spans="1:9">
      <c r="A149" s="329">
        <v>37505</v>
      </c>
      <c r="B149" s="328">
        <v>3.98</v>
      </c>
      <c r="C149" s="328">
        <v>6.15</v>
      </c>
      <c r="D149" s="328">
        <f t="shared" si="2"/>
        <v>2.1700000000000004</v>
      </c>
      <c r="I149" s="329"/>
    </row>
    <row r="150" spans="1:9">
      <c r="A150" s="329">
        <v>37512</v>
      </c>
      <c r="B150" s="328">
        <v>4</v>
      </c>
      <c r="C150" s="328">
        <v>6.18</v>
      </c>
      <c r="D150" s="328">
        <f t="shared" si="2"/>
        <v>2.1799999999999997</v>
      </c>
      <c r="I150" s="329"/>
    </row>
    <row r="151" spans="1:9">
      <c r="A151" s="329">
        <v>37519</v>
      </c>
      <c r="B151" s="328">
        <v>3.84</v>
      </c>
      <c r="C151" s="328">
        <v>6.05</v>
      </c>
      <c r="D151" s="328">
        <f t="shared" si="2"/>
        <v>2.21</v>
      </c>
      <c r="I151" s="329"/>
    </row>
    <row r="152" spans="1:9">
      <c r="A152" s="329">
        <v>37526</v>
      </c>
      <c r="B152" s="328">
        <v>3.73</v>
      </c>
      <c r="C152" s="328">
        <v>5.99</v>
      </c>
      <c r="D152" s="328">
        <f t="shared" si="2"/>
        <v>2.2600000000000002</v>
      </c>
      <c r="I152" s="329"/>
    </row>
    <row r="153" spans="1:9">
      <c r="A153" s="329">
        <v>37533</v>
      </c>
      <c r="B153" s="328">
        <v>3.69</v>
      </c>
      <c r="C153" s="328">
        <v>6.01</v>
      </c>
      <c r="D153" s="328">
        <f t="shared" si="2"/>
        <v>2.3199999999999998</v>
      </c>
      <c r="I153" s="329"/>
    </row>
    <row r="154" spans="1:9">
      <c r="A154" s="329">
        <v>37540</v>
      </c>
      <c r="B154" s="328">
        <v>3.68</v>
      </c>
      <c r="C154" s="328">
        <v>5.98</v>
      </c>
      <c r="D154" s="328">
        <f t="shared" si="2"/>
        <v>2.3000000000000003</v>
      </c>
      <c r="I154" s="329"/>
    </row>
    <row r="155" spans="1:9">
      <c r="A155" s="329">
        <v>37547</v>
      </c>
      <c r="B155" s="328">
        <v>4.1100000000000003</v>
      </c>
      <c r="C155" s="328">
        <v>6.15</v>
      </c>
      <c r="D155" s="328">
        <f t="shared" si="2"/>
        <v>2.04</v>
      </c>
      <c r="I155" s="329"/>
    </row>
    <row r="156" spans="1:9">
      <c r="A156" s="329">
        <v>37554</v>
      </c>
      <c r="B156" s="328">
        <v>4.21</v>
      </c>
      <c r="C156" s="328">
        <v>6.31</v>
      </c>
      <c r="D156" s="328">
        <f t="shared" si="2"/>
        <v>2.0999999999999996</v>
      </c>
      <c r="I156" s="329"/>
    </row>
    <row r="157" spans="1:9">
      <c r="A157" s="329">
        <v>37561</v>
      </c>
      <c r="B157" s="328">
        <v>4</v>
      </c>
      <c r="C157" s="328">
        <v>6.13</v>
      </c>
      <c r="D157" s="328">
        <f t="shared" si="2"/>
        <v>2.13</v>
      </c>
      <c r="I157" s="329"/>
    </row>
    <row r="158" spans="1:9">
      <c r="A158" s="329">
        <v>37568</v>
      </c>
      <c r="B158" s="328">
        <v>4</v>
      </c>
      <c r="C158" s="328">
        <v>6.11</v>
      </c>
      <c r="D158" s="328">
        <f t="shared" si="2"/>
        <v>2.1100000000000003</v>
      </c>
      <c r="I158" s="329"/>
    </row>
    <row r="159" spans="1:9">
      <c r="A159" s="329">
        <v>37575</v>
      </c>
      <c r="B159" s="328">
        <v>3.94</v>
      </c>
      <c r="C159" s="328">
        <v>5.94</v>
      </c>
      <c r="D159" s="328">
        <f t="shared" si="2"/>
        <v>2.0000000000000004</v>
      </c>
      <c r="I159" s="329"/>
    </row>
    <row r="160" spans="1:9">
      <c r="A160" s="329">
        <v>37582</v>
      </c>
      <c r="B160" s="328">
        <v>4.08</v>
      </c>
      <c r="C160" s="328">
        <v>6.03</v>
      </c>
      <c r="D160" s="328">
        <f t="shared" si="2"/>
        <v>1.9500000000000002</v>
      </c>
      <c r="I160" s="329"/>
    </row>
    <row r="161" spans="1:9">
      <c r="A161" s="329">
        <v>37589</v>
      </c>
      <c r="B161" s="328">
        <v>4.1900000000000004</v>
      </c>
      <c r="C161" s="328">
        <v>6.13</v>
      </c>
      <c r="D161" s="328">
        <f t="shared" si="2"/>
        <v>1.9399999999999995</v>
      </c>
      <c r="I161" s="329"/>
    </row>
    <row r="162" spans="1:9">
      <c r="A162" s="329">
        <v>37596</v>
      </c>
      <c r="B162" s="328">
        <v>4.17</v>
      </c>
      <c r="C162" s="328">
        <v>6.19</v>
      </c>
      <c r="D162" s="328">
        <f t="shared" si="2"/>
        <v>2.0200000000000005</v>
      </c>
      <c r="I162" s="329"/>
    </row>
    <row r="163" spans="1:9">
      <c r="A163" s="329">
        <v>37603</v>
      </c>
      <c r="B163" s="328">
        <v>4.04</v>
      </c>
      <c r="C163" s="328">
        <v>6.04</v>
      </c>
      <c r="D163" s="328">
        <f t="shared" si="2"/>
        <v>2</v>
      </c>
      <c r="I163" s="329"/>
    </row>
    <row r="164" spans="1:9">
      <c r="A164" s="329">
        <v>37610</v>
      </c>
      <c r="B164" s="328">
        <v>4.05</v>
      </c>
      <c r="C164" s="328">
        <v>6.03</v>
      </c>
      <c r="D164" s="328">
        <f t="shared" si="2"/>
        <v>1.9800000000000004</v>
      </c>
      <c r="I164" s="329"/>
    </row>
    <row r="165" spans="1:9">
      <c r="A165" s="329">
        <v>37617</v>
      </c>
      <c r="B165" s="328">
        <v>3.92</v>
      </c>
      <c r="C165" s="328">
        <v>5.93</v>
      </c>
      <c r="D165" s="328">
        <f t="shared" si="2"/>
        <v>2.0099999999999998</v>
      </c>
      <c r="I165" s="329"/>
    </row>
    <row r="166" spans="1:9">
      <c r="A166" s="329">
        <v>37624</v>
      </c>
      <c r="B166" s="328">
        <v>3.94</v>
      </c>
      <c r="C166" s="328">
        <v>5.85</v>
      </c>
      <c r="D166" s="328">
        <f t="shared" si="2"/>
        <v>1.9099999999999997</v>
      </c>
      <c r="I166" s="329"/>
    </row>
    <row r="167" spans="1:9">
      <c r="A167" s="329">
        <v>37631</v>
      </c>
      <c r="B167" s="328">
        <v>4.0999999999999996</v>
      </c>
      <c r="C167" s="328">
        <v>5.95</v>
      </c>
      <c r="D167" s="328">
        <f t="shared" si="2"/>
        <v>1.8500000000000005</v>
      </c>
      <c r="I167" s="329"/>
    </row>
    <row r="168" spans="1:9">
      <c r="A168" s="329">
        <v>37638</v>
      </c>
      <c r="B168" s="328">
        <v>4.0999999999999996</v>
      </c>
      <c r="C168" s="328">
        <v>5.97</v>
      </c>
      <c r="D168" s="328">
        <f t="shared" si="2"/>
        <v>1.87</v>
      </c>
      <c r="I168" s="329"/>
    </row>
    <row r="169" spans="1:9">
      <c r="A169" s="329">
        <v>37645</v>
      </c>
      <c r="B169" s="328">
        <v>3.97</v>
      </c>
      <c r="C169" s="328">
        <v>5.91</v>
      </c>
      <c r="D169" s="328">
        <f t="shared" si="2"/>
        <v>1.94</v>
      </c>
      <c r="I169" s="329"/>
    </row>
    <row r="170" spans="1:9">
      <c r="A170" s="329">
        <v>37652</v>
      </c>
      <c r="B170" s="328">
        <v>4.01</v>
      </c>
      <c r="C170" s="328">
        <v>5.9</v>
      </c>
      <c r="D170" s="328">
        <f t="shared" si="2"/>
        <v>1.8900000000000006</v>
      </c>
      <c r="I170" s="329"/>
    </row>
    <row r="171" spans="1:9">
      <c r="A171" s="329">
        <v>37659</v>
      </c>
      <c r="B171" s="328">
        <v>3.98</v>
      </c>
      <c r="C171" s="328">
        <v>5.88</v>
      </c>
      <c r="D171" s="328">
        <f t="shared" si="2"/>
        <v>1.9</v>
      </c>
      <c r="I171" s="329"/>
    </row>
    <row r="172" spans="1:9">
      <c r="A172" s="329">
        <v>37666</v>
      </c>
      <c r="B172" s="328">
        <v>3.95</v>
      </c>
      <c r="C172" s="328">
        <v>5.86</v>
      </c>
      <c r="D172" s="328">
        <f t="shared" si="2"/>
        <v>1.9100000000000001</v>
      </c>
      <c r="I172" s="329"/>
    </row>
    <row r="173" spans="1:9">
      <c r="A173" s="329">
        <v>37673</v>
      </c>
      <c r="B173" s="328">
        <v>3.89</v>
      </c>
      <c r="C173" s="328">
        <v>5.84</v>
      </c>
      <c r="D173" s="328">
        <f t="shared" si="2"/>
        <v>1.9499999999999997</v>
      </c>
      <c r="I173" s="329"/>
    </row>
    <row r="174" spans="1:9">
      <c r="A174" s="329">
        <v>37680</v>
      </c>
      <c r="B174" s="328">
        <v>3.78</v>
      </c>
      <c r="C174" s="328">
        <v>5.79</v>
      </c>
      <c r="D174" s="328">
        <f t="shared" si="2"/>
        <v>2.0100000000000002</v>
      </c>
      <c r="I174" s="329"/>
    </row>
    <row r="175" spans="1:9">
      <c r="A175" s="329">
        <v>37687</v>
      </c>
      <c r="B175" s="328">
        <v>3.65</v>
      </c>
      <c r="C175" s="328">
        <v>5.67</v>
      </c>
      <c r="D175" s="328">
        <f t="shared" si="2"/>
        <v>2.02</v>
      </c>
      <c r="I175" s="329"/>
    </row>
    <row r="176" spans="1:9">
      <c r="A176" s="329">
        <v>37694</v>
      </c>
      <c r="B176" s="328">
        <v>3.65</v>
      </c>
      <c r="C176" s="328">
        <v>5.61</v>
      </c>
      <c r="D176" s="328">
        <f t="shared" si="2"/>
        <v>1.9600000000000004</v>
      </c>
      <c r="I176" s="329"/>
    </row>
    <row r="177" spans="1:9">
      <c r="A177" s="329">
        <v>37701</v>
      </c>
      <c r="B177" s="328">
        <v>3.97</v>
      </c>
      <c r="C177" s="328">
        <v>5.79</v>
      </c>
      <c r="D177" s="328">
        <f t="shared" si="2"/>
        <v>1.8199999999999998</v>
      </c>
      <c r="I177" s="329"/>
    </row>
    <row r="178" spans="1:9">
      <c r="A178" s="329">
        <v>37708</v>
      </c>
      <c r="B178" s="328">
        <v>3.96</v>
      </c>
      <c r="C178" s="328">
        <v>5.91</v>
      </c>
      <c r="D178" s="328">
        <f t="shared" si="2"/>
        <v>1.9500000000000002</v>
      </c>
      <c r="I178" s="329"/>
    </row>
    <row r="179" spans="1:9">
      <c r="A179" s="329">
        <v>37715</v>
      </c>
      <c r="B179" s="328">
        <v>3.9</v>
      </c>
      <c r="C179" s="328">
        <v>5.79</v>
      </c>
      <c r="D179" s="328">
        <f t="shared" si="2"/>
        <v>1.8900000000000001</v>
      </c>
      <c r="I179" s="329"/>
    </row>
    <row r="180" spans="1:9">
      <c r="A180" s="329">
        <v>37722</v>
      </c>
      <c r="B180" s="328">
        <v>3.97</v>
      </c>
      <c r="C180" s="328">
        <v>5.85</v>
      </c>
      <c r="D180" s="328">
        <f t="shared" si="2"/>
        <v>1.8799999999999994</v>
      </c>
      <c r="I180" s="329"/>
    </row>
    <row r="181" spans="1:9">
      <c r="A181" s="329">
        <v>37729</v>
      </c>
      <c r="B181" s="328">
        <v>3.99</v>
      </c>
      <c r="C181" s="328">
        <v>5.82</v>
      </c>
      <c r="D181" s="328">
        <f t="shared" si="2"/>
        <v>1.83</v>
      </c>
      <c r="I181" s="329"/>
    </row>
    <row r="182" spans="1:9">
      <c r="A182" s="329">
        <v>37736</v>
      </c>
      <c r="B182" s="328">
        <v>3.97</v>
      </c>
      <c r="C182" s="328">
        <v>5.79</v>
      </c>
      <c r="D182" s="328">
        <f t="shared" si="2"/>
        <v>1.8199999999999998</v>
      </c>
      <c r="I182" s="329"/>
    </row>
    <row r="183" spans="1:9">
      <c r="A183" s="329">
        <v>37743</v>
      </c>
      <c r="B183" s="328">
        <v>3.92</v>
      </c>
      <c r="C183" s="328">
        <v>5.7</v>
      </c>
      <c r="D183" s="328">
        <f t="shared" si="2"/>
        <v>1.7800000000000002</v>
      </c>
      <c r="I183" s="329"/>
    </row>
    <row r="184" spans="1:9">
      <c r="A184" s="329">
        <v>37750</v>
      </c>
      <c r="B184" s="328">
        <v>3.77</v>
      </c>
      <c r="C184" s="328">
        <v>5.62</v>
      </c>
      <c r="D184" s="328">
        <f t="shared" si="2"/>
        <v>1.85</v>
      </c>
      <c r="I184" s="329"/>
    </row>
    <row r="185" spans="1:9">
      <c r="A185" s="329">
        <v>37757</v>
      </c>
      <c r="B185" s="328">
        <v>3.56</v>
      </c>
      <c r="C185" s="328">
        <v>5.45</v>
      </c>
      <c r="D185" s="328">
        <f t="shared" si="2"/>
        <v>1.8900000000000001</v>
      </c>
      <c r="I185" s="329"/>
    </row>
    <row r="186" spans="1:9">
      <c r="A186" s="329">
        <v>37764</v>
      </c>
      <c r="B186" s="328">
        <v>3.38</v>
      </c>
      <c r="C186" s="328">
        <v>5.34</v>
      </c>
      <c r="D186" s="328">
        <f t="shared" si="2"/>
        <v>1.96</v>
      </c>
      <c r="I186" s="329"/>
    </row>
    <row r="187" spans="1:9">
      <c r="A187" s="329">
        <v>37771</v>
      </c>
      <c r="B187" s="328">
        <v>3.39</v>
      </c>
      <c r="C187" s="328">
        <v>5.31</v>
      </c>
      <c r="D187" s="328">
        <f t="shared" si="2"/>
        <v>1.9199999999999995</v>
      </c>
      <c r="I187" s="329"/>
    </row>
    <row r="188" spans="1:9">
      <c r="A188" s="329">
        <v>37778</v>
      </c>
      <c r="B188" s="328">
        <v>3.36</v>
      </c>
      <c r="C188" s="328">
        <v>5.26</v>
      </c>
      <c r="D188" s="328">
        <f t="shared" si="2"/>
        <v>1.9</v>
      </c>
      <c r="I188" s="329"/>
    </row>
    <row r="189" spans="1:9">
      <c r="A189" s="329">
        <v>37785</v>
      </c>
      <c r="B189" s="328">
        <v>3.2</v>
      </c>
      <c r="C189" s="328">
        <v>5.21</v>
      </c>
      <c r="D189" s="328">
        <f t="shared" si="2"/>
        <v>2.0099999999999998</v>
      </c>
      <c r="I189" s="329"/>
    </row>
    <row r="190" spans="1:9">
      <c r="A190" s="329">
        <v>37792</v>
      </c>
      <c r="B190" s="328">
        <v>3.31</v>
      </c>
      <c r="C190" s="328">
        <v>5.21</v>
      </c>
      <c r="D190" s="328">
        <f t="shared" si="2"/>
        <v>1.9</v>
      </c>
      <c r="I190" s="329"/>
    </row>
    <row r="191" spans="1:9">
      <c r="A191" s="329">
        <v>37799</v>
      </c>
      <c r="B191" s="328">
        <v>3.42</v>
      </c>
      <c r="C191" s="328">
        <v>5.24</v>
      </c>
      <c r="D191" s="328">
        <f t="shared" si="2"/>
        <v>1.8200000000000003</v>
      </c>
      <c r="I191" s="329"/>
    </row>
    <row r="192" spans="1:9">
      <c r="A192" s="329">
        <v>37806</v>
      </c>
      <c r="B192" s="328">
        <v>3.58</v>
      </c>
      <c r="C192" s="328">
        <v>5.4</v>
      </c>
      <c r="D192" s="328">
        <f t="shared" si="2"/>
        <v>1.8200000000000003</v>
      </c>
      <c r="I192" s="329"/>
    </row>
    <row r="193" spans="1:9">
      <c r="A193" s="329">
        <v>37813</v>
      </c>
      <c r="B193" s="328">
        <v>3.72</v>
      </c>
      <c r="C193" s="328">
        <v>5.52</v>
      </c>
      <c r="D193" s="328">
        <f t="shared" si="2"/>
        <v>1.7999999999999994</v>
      </c>
      <c r="I193" s="329"/>
    </row>
    <row r="194" spans="1:9">
      <c r="A194" s="329">
        <v>37820</v>
      </c>
      <c r="B194" s="328">
        <v>3.93</v>
      </c>
      <c r="C194" s="328">
        <v>5.67</v>
      </c>
      <c r="D194" s="328">
        <f t="shared" si="2"/>
        <v>1.7399999999999998</v>
      </c>
      <c r="I194" s="329"/>
    </row>
    <row r="195" spans="1:9">
      <c r="A195" s="329">
        <v>37827</v>
      </c>
      <c r="B195" s="328">
        <v>4.18</v>
      </c>
      <c r="C195" s="328">
        <v>5.94</v>
      </c>
      <c r="D195" s="328">
        <f t="shared" si="2"/>
        <v>1.7600000000000007</v>
      </c>
      <c r="I195" s="329"/>
    </row>
    <row r="196" spans="1:9">
      <c r="A196" s="329">
        <v>37834</v>
      </c>
      <c r="B196" s="328">
        <v>4.4000000000000004</v>
      </c>
      <c r="C196" s="328">
        <v>6.14</v>
      </c>
      <c r="D196" s="328">
        <f t="shared" si="2"/>
        <v>1.7399999999999993</v>
      </c>
      <c r="I196" s="329"/>
    </row>
    <row r="197" spans="1:9">
      <c r="A197" s="329">
        <v>37841</v>
      </c>
      <c r="B197" s="328">
        <v>4.34</v>
      </c>
      <c r="C197" s="328">
        <v>6.34</v>
      </c>
      <c r="D197" s="328">
        <f t="shared" si="2"/>
        <v>2</v>
      </c>
      <c r="I197" s="329"/>
    </row>
    <row r="198" spans="1:9">
      <c r="A198" s="329">
        <v>37848</v>
      </c>
      <c r="B198" s="328">
        <v>4.49</v>
      </c>
      <c r="C198" s="328">
        <v>6.24</v>
      </c>
      <c r="D198" s="328">
        <f t="shared" si="2"/>
        <v>1.75</v>
      </c>
      <c r="I198" s="329"/>
    </row>
    <row r="199" spans="1:9">
      <c r="A199" s="329">
        <v>37855</v>
      </c>
      <c r="B199" s="328">
        <v>4.47</v>
      </c>
      <c r="C199" s="328">
        <v>6.28</v>
      </c>
      <c r="D199" s="328">
        <f t="shared" si="2"/>
        <v>1.8100000000000005</v>
      </c>
      <c r="I199" s="329"/>
    </row>
    <row r="200" spans="1:9">
      <c r="A200" s="329">
        <v>37862</v>
      </c>
      <c r="B200" s="328">
        <v>4.49</v>
      </c>
      <c r="C200" s="328">
        <v>6.32</v>
      </c>
      <c r="D200" s="328">
        <f t="shared" si="2"/>
        <v>1.83</v>
      </c>
      <c r="I200" s="329"/>
    </row>
    <row r="201" spans="1:9">
      <c r="A201" s="329">
        <v>37869</v>
      </c>
      <c r="B201" s="328">
        <v>4.5199999999999996</v>
      </c>
      <c r="C201" s="328">
        <v>6.44</v>
      </c>
      <c r="D201" s="328">
        <f t="shared" si="2"/>
        <v>1.9200000000000008</v>
      </c>
      <c r="I201" s="329"/>
    </row>
    <row r="202" spans="1:9">
      <c r="A202" s="329">
        <v>37876</v>
      </c>
      <c r="B202" s="328">
        <v>4.34</v>
      </c>
      <c r="C202" s="328">
        <v>6.16</v>
      </c>
      <c r="D202" s="328">
        <f t="shared" ref="D202:D265" si="3">C202-B202</f>
        <v>1.8200000000000003</v>
      </c>
      <c r="I202" s="329"/>
    </row>
    <row r="203" spans="1:9">
      <c r="A203" s="329">
        <v>37883</v>
      </c>
      <c r="B203" s="328">
        <v>4.2300000000000004</v>
      </c>
      <c r="C203" s="328">
        <v>6.01</v>
      </c>
      <c r="D203" s="328">
        <f t="shared" si="3"/>
        <v>1.7799999999999994</v>
      </c>
      <c r="I203" s="329"/>
    </row>
    <row r="204" spans="1:9">
      <c r="A204" s="329">
        <v>37890</v>
      </c>
      <c r="B204" s="328">
        <v>4.16</v>
      </c>
      <c r="C204" s="328">
        <v>5.98</v>
      </c>
      <c r="D204" s="328">
        <f t="shared" si="3"/>
        <v>1.8200000000000003</v>
      </c>
      <c r="I204" s="329"/>
    </row>
    <row r="205" spans="1:9">
      <c r="A205" s="329">
        <v>37897</v>
      </c>
      <c r="B205" s="328">
        <v>4.05</v>
      </c>
      <c r="C205" s="328">
        <v>5.77</v>
      </c>
      <c r="D205" s="328">
        <f t="shared" si="3"/>
        <v>1.7199999999999998</v>
      </c>
      <c r="I205" s="329"/>
    </row>
    <row r="206" spans="1:9">
      <c r="A206" s="329">
        <v>37904</v>
      </c>
      <c r="B206" s="328">
        <v>4.26</v>
      </c>
      <c r="C206" s="328">
        <v>5.95</v>
      </c>
      <c r="D206" s="328">
        <f t="shared" si="3"/>
        <v>1.6900000000000004</v>
      </c>
      <c r="I206" s="329"/>
    </row>
    <row r="207" spans="1:9">
      <c r="A207" s="329">
        <v>37911</v>
      </c>
      <c r="B207" s="328">
        <v>4.42</v>
      </c>
      <c r="C207" s="328">
        <v>6.05</v>
      </c>
      <c r="D207" s="328">
        <f t="shared" si="3"/>
        <v>1.63</v>
      </c>
      <c r="I207" s="329"/>
    </row>
    <row r="208" spans="1:9">
      <c r="A208" s="329">
        <v>37918</v>
      </c>
      <c r="B208" s="328">
        <v>4.33</v>
      </c>
      <c r="C208" s="328">
        <v>6.05</v>
      </c>
      <c r="D208" s="328">
        <f t="shared" si="3"/>
        <v>1.7199999999999998</v>
      </c>
      <c r="I208" s="329"/>
    </row>
    <row r="209" spans="1:9">
      <c r="A209" s="329">
        <v>37925</v>
      </c>
      <c r="B209" s="328">
        <v>4.3099999999999996</v>
      </c>
      <c r="C209" s="328">
        <v>5.94</v>
      </c>
      <c r="D209" s="328">
        <f t="shared" si="3"/>
        <v>1.6300000000000008</v>
      </c>
      <c r="I209" s="329"/>
    </row>
    <row r="210" spans="1:9">
      <c r="A210" s="329">
        <v>37932</v>
      </c>
      <c r="B210" s="328">
        <v>4.41</v>
      </c>
      <c r="C210" s="328">
        <v>5.98</v>
      </c>
      <c r="D210" s="328">
        <f t="shared" si="3"/>
        <v>1.5700000000000003</v>
      </c>
      <c r="I210" s="329"/>
    </row>
    <row r="211" spans="1:9">
      <c r="A211" s="329">
        <v>37939</v>
      </c>
      <c r="B211" s="328">
        <v>4.3600000000000003</v>
      </c>
      <c r="C211" s="328">
        <v>6.03</v>
      </c>
      <c r="D211" s="328">
        <f t="shared" si="3"/>
        <v>1.67</v>
      </c>
      <c r="I211" s="329"/>
    </row>
    <row r="212" spans="1:9">
      <c r="A212" s="329">
        <v>37946</v>
      </c>
      <c r="B212" s="328">
        <v>4.18</v>
      </c>
      <c r="C212" s="328">
        <v>5.83</v>
      </c>
      <c r="D212" s="328">
        <f t="shared" si="3"/>
        <v>1.6500000000000004</v>
      </c>
      <c r="I212" s="329"/>
    </row>
    <row r="213" spans="1:9">
      <c r="A213" s="329">
        <v>37953</v>
      </c>
      <c r="B213" s="328">
        <v>4.25</v>
      </c>
      <c r="C213" s="328">
        <v>5.89</v>
      </c>
      <c r="D213" s="328">
        <f t="shared" si="3"/>
        <v>1.6399999999999997</v>
      </c>
      <c r="I213" s="329"/>
    </row>
    <row r="214" spans="1:9">
      <c r="A214" s="329">
        <v>37960</v>
      </c>
      <c r="B214" s="328">
        <v>4.3600000000000003</v>
      </c>
      <c r="C214" s="328">
        <v>6.02</v>
      </c>
      <c r="D214" s="328">
        <f t="shared" si="3"/>
        <v>1.6599999999999993</v>
      </c>
      <c r="I214" s="329"/>
    </row>
    <row r="215" spans="1:9">
      <c r="A215" s="329">
        <v>37967</v>
      </c>
      <c r="B215" s="328">
        <v>4.29</v>
      </c>
      <c r="C215" s="328">
        <v>5.88</v>
      </c>
      <c r="D215" s="328">
        <f t="shared" si="3"/>
        <v>1.5899999999999999</v>
      </c>
      <c r="I215" s="329"/>
    </row>
    <row r="216" spans="1:9">
      <c r="A216" s="329">
        <v>37974</v>
      </c>
      <c r="B216" s="328">
        <v>4.2</v>
      </c>
      <c r="C216" s="328">
        <v>5.82</v>
      </c>
      <c r="D216" s="328">
        <f t="shared" si="3"/>
        <v>1.62</v>
      </c>
      <c r="I216" s="329"/>
    </row>
    <row r="217" spans="1:9">
      <c r="A217" s="329">
        <v>37981</v>
      </c>
      <c r="B217" s="328">
        <v>4.21</v>
      </c>
      <c r="C217" s="328">
        <v>5.81</v>
      </c>
      <c r="D217" s="328">
        <f t="shared" si="3"/>
        <v>1.5999999999999996</v>
      </c>
      <c r="I217" s="329"/>
    </row>
    <row r="218" spans="1:9">
      <c r="A218" s="329">
        <v>37988</v>
      </c>
      <c r="B218" s="328">
        <v>4.3</v>
      </c>
      <c r="C218" s="328">
        <v>5.85</v>
      </c>
      <c r="D218" s="328">
        <f t="shared" si="3"/>
        <v>1.5499999999999998</v>
      </c>
      <c r="I218" s="329"/>
    </row>
    <row r="219" spans="1:9">
      <c r="A219" s="329">
        <v>37995</v>
      </c>
      <c r="B219" s="328">
        <v>4.2699999999999996</v>
      </c>
      <c r="C219" s="328">
        <v>5.87</v>
      </c>
      <c r="D219" s="328">
        <f t="shared" si="3"/>
        <v>1.6000000000000005</v>
      </c>
      <c r="I219" s="329"/>
    </row>
    <row r="220" spans="1:9">
      <c r="A220" s="329">
        <v>38002</v>
      </c>
      <c r="B220" s="328">
        <v>4.04</v>
      </c>
      <c r="C220" s="328">
        <v>5.66</v>
      </c>
      <c r="D220" s="328">
        <f t="shared" si="3"/>
        <v>1.62</v>
      </c>
      <c r="I220" s="329"/>
    </row>
    <row r="221" spans="1:9">
      <c r="A221" s="329">
        <v>38009</v>
      </c>
      <c r="B221" s="328">
        <v>4.05</v>
      </c>
      <c r="C221" s="328">
        <v>5.64</v>
      </c>
      <c r="D221" s="328">
        <f t="shared" si="3"/>
        <v>1.5899999999999999</v>
      </c>
      <c r="I221" s="329"/>
    </row>
    <row r="222" spans="1:9">
      <c r="A222" s="329">
        <v>38016</v>
      </c>
      <c r="B222" s="328">
        <v>4.17</v>
      </c>
      <c r="C222" s="328">
        <v>5.68</v>
      </c>
      <c r="D222" s="328">
        <f t="shared" si="3"/>
        <v>1.5099999999999998</v>
      </c>
      <c r="I222" s="329"/>
    </row>
    <row r="223" spans="1:9">
      <c r="A223" s="329">
        <v>38023</v>
      </c>
      <c r="B223" s="328">
        <v>4.16</v>
      </c>
      <c r="C223" s="328">
        <v>5.72</v>
      </c>
      <c r="D223" s="328">
        <f t="shared" si="3"/>
        <v>1.5599999999999996</v>
      </c>
      <c r="I223" s="329"/>
    </row>
    <row r="224" spans="1:9">
      <c r="A224" s="329">
        <v>38030</v>
      </c>
      <c r="B224" s="328">
        <v>4.08</v>
      </c>
      <c r="C224" s="328">
        <v>5.66</v>
      </c>
      <c r="D224" s="328">
        <f t="shared" si="3"/>
        <v>1.58</v>
      </c>
      <c r="I224" s="329"/>
    </row>
    <row r="225" spans="1:9">
      <c r="A225" s="329">
        <v>38037</v>
      </c>
      <c r="B225" s="328">
        <v>4.0599999999999996</v>
      </c>
      <c r="C225" s="328">
        <v>5.58</v>
      </c>
      <c r="D225" s="328">
        <f t="shared" si="3"/>
        <v>1.5200000000000005</v>
      </c>
      <c r="I225" s="329"/>
    </row>
    <row r="226" spans="1:9">
      <c r="A226" s="329">
        <v>38044</v>
      </c>
      <c r="B226" s="328">
        <v>4.03</v>
      </c>
      <c r="C226" s="328">
        <v>5.58</v>
      </c>
      <c r="D226" s="328">
        <f t="shared" si="3"/>
        <v>1.5499999999999998</v>
      </c>
      <c r="I226" s="329"/>
    </row>
    <row r="227" spans="1:9">
      <c r="A227" s="329">
        <v>38051</v>
      </c>
      <c r="B227" s="328">
        <v>4</v>
      </c>
      <c r="C227" s="328">
        <v>5.59</v>
      </c>
      <c r="D227" s="328">
        <f t="shared" si="3"/>
        <v>1.5899999999999999</v>
      </c>
      <c r="I227" s="329"/>
    </row>
    <row r="228" spans="1:9">
      <c r="A228" s="329">
        <v>38058</v>
      </c>
      <c r="B228" s="328">
        <v>3.75</v>
      </c>
      <c r="C228" s="328">
        <v>5.41</v>
      </c>
      <c r="D228" s="328">
        <f t="shared" si="3"/>
        <v>1.6600000000000001</v>
      </c>
      <c r="I228" s="329"/>
    </row>
    <row r="229" spans="1:9">
      <c r="A229" s="329">
        <v>38065</v>
      </c>
      <c r="B229" s="328">
        <v>3.75</v>
      </c>
      <c r="C229" s="328">
        <v>5.38</v>
      </c>
      <c r="D229" s="328">
        <f t="shared" si="3"/>
        <v>1.63</v>
      </c>
      <c r="I229" s="329"/>
    </row>
    <row r="230" spans="1:9">
      <c r="A230" s="329">
        <v>38072</v>
      </c>
      <c r="B230" s="328">
        <v>3.76</v>
      </c>
      <c r="C230" s="328">
        <v>5.4</v>
      </c>
      <c r="D230" s="328">
        <f t="shared" si="3"/>
        <v>1.6400000000000006</v>
      </c>
      <c r="I230" s="329"/>
    </row>
    <row r="231" spans="1:9">
      <c r="A231" s="329">
        <v>38079</v>
      </c>
      <c r="B231" s="328">
        <v>3.95</v>
      </c>
      <c r="C231" s="328">
        <v>5.52</v>
      </c>
      <c r="D231" s="328">
        <f t="shared" si="3"/>
        <v>1.5699999999999994</v>
      </c>
      <c r="I231" s="329"/>
    </row>
    <row r="232" spans="1:9">
      <c r="A232" s="329">
        <v>38086</v>
      </c>
      <c r="B232" s="328">
        <v>4.21</v>
      </c>
      <c r="C232" s="328">
        <v>5.79</v>
      </c>
      <c r="D232" s="328">
        <f t="shared" si="3"/>
        <v>1.58</v>
      </c>
      <c r="I232" s="329"/>
    </row>
    <row r="233" spans="1:9">
      <c r="A233" s="329">
        <v>38093</v>
      </c>
      <c r="B233" s="328">
        <v>4.3600000000000003</v>
      </c>
      <c r="C233" s="328">
        <v>5.89</v>
      </c>
      <c r="D233" s="328">
        <f t="shared" si="3"/>
        <v>1.5299999999999994</v>
      </c>
      <c r="I233" s="329"/>
    </row>
    <row r="234" spans="1:9">
      <c r="A234" s="329">
        <v>38100</v>
      </c>
      <c r="B234" s="328">
        <v>4.43</v>
      </c>
      <c r="C234" s="328">
        <v>5.94</v>
      </c>
      <c r="D234" s="328">
        <f t="shared" si="3"/>
        <v>1.5100000000000007</v>
      </c>
      <c r="I234" s="329"/>
    </row>
    <row r="235" spans="1:9">
      <c r="A235" s="329">
        <v>38107</v>
      </c>
      <c r="B235" s="328">
        <v>4.49</v>
      </c>
      <c r="C235" s="328">
        <v>6.01</v>
      </c>
      <c r="D235" s="328">
        <f t="shared" si="3"/>
        <v>1.5199999999999996</v>
      </c>
      <c r="I235" s="329"/>
    </row>
    <row r="236" spans="1:9">
      <c r="A236" s="329">
        <v>38114</v>
      </c>
      <c r="B236" s="328">
        <v>4.62</v>
      </c>
      <c r="C236" s="328">
        <v>6.12</v>
      </c>
      <c r="D236" s="328">
        <f t="shared" si="3"/>
        <v>1.5</v>
      </c>
      <c r="I236" s="329"/>
    </row>
    <row r="237" spans="1:9">
      <c r="A237" s="329">
        <v>38121</v>
      </c>
      <c r="B237" s="328">
        <v>4.8099999999999996</v>
      </c>
      <c r="C237" s="328">
        <v>6.34</v>
      </c>
      <c r="D237" s="328">
        <f t="shared" si="3"/>
        <v>1.5300000000000002</v>
      </c>
      <c r="I237" s="329"/>
    </row>
    <row r="238" spans="1:9">
      <c r="A238" s="329">
        <v>38128</v>
      </c>
      <c r="B238" s="328">
        <v>4.74</v>
      </c>
      <c r="C238" s="328">
        <v>6.3</v>
      </c>
      <c r="D238" s="328">
        <f t="shared" si="3"/>
        <v>1.5599999999999996</v>
      </c>
      <c r="I238" s="329"/>
    </row>
    <row r="239" spans="1:9">
      <c r="A239" s="329">
        <v>38135</v>
      </c>
      <c r="B239" s="328">
        <v>4.68</v>
      </c>
      <c r="C239" s="328">
        <v>6.32</v>
      </c>
      <c r="D239" s="328">
        <f t="shared" si="3"/>
        <v>1.6400000000000006</v>
      </c>
      <c r="I239" s="329"/>
    </row>
    <row r="240" spans="1:9">
      <c r="A240" s="329">
        <v>38142</v>
      </c>
      <c r="B240" s="328">
        <v>4.74</v>
      </c>
      <c r="C240" s="328">
        <v>6.28</v>
      </c>
      <c r="D240" s="328">
        <f t="shared" si="3"/>
        <v>1.54</v>
      </c>
      <c r="I240" s="329"/>
    </row>
    <row r="241" spans="1:9">
      <c r="A241" s="329">
        <v>38149</v>
      </c>
      <c r="B241" s="328">
        <v>4.8</v>
      </c>
      <c r="C241" s="328">
        <v>6.3</v>
      </c>
      <c r="D241" s="328">
        <f t="shared" si="3"/>
        <v>1.5</v>
      </c>
      <c r="I241" s="329"/>
    </row>
    <row r="242" spans="1:9">
      <c r="A242" s="329">
        <v>38156</v>
      </c>
      <c r="B242" s="328">
        <v>4.75</v>
      </c>
      <c r="C242" s="328">
        <v>6.32</v>
      </c>
      <c r="D242" s="328">
        <f t="shared" si="3"/>
        <v>1.5700000000000003</v>
      </c>
      <c r="I242" s="329"/>
    </row>
    <row r="243" spans="1:9">
      <c r="A243" s="329">
        <v>38163</v>
      </c>
      <c r="B243" s="328">
        <v>4.6900000000000004</v>
      </c>
      <c r="C243" s="328">
        <v>6.25</v>
      </c>
      <c r="D243" s="328">
        <f t="shared" si="3"/>
        <v>1.5599999999999996</v>
      </c>
      <c r="I243" s="329"/>
    </row>
    <row r="244" spans="1:9">
      <c r="A244" s="329">
        <v>38170</v>
      </c>
      <c r="B244" s="328">
        <v>4.63</v>
      </c>
      <c r="C244" s="328">
        <v>6.21</v>
      </c>
      <c r="D244" s="328">
        <f t="shared" si="3"/>
        <v>1.58</v>
      </c>
      <c r="I244" s="329"/>
    </row>
    <row r="245" spans="1:9">
      <c r="A245" s="329">
        <v>38177</v>
      </c>
      <c r="B245" s="328">
        <v>4.49</v>
      </c>
      <c r="C245" s="328">
        <v>6.01</v>
      </c>
      <c r="D245" s="328">
        <f t="shared" si="3"/>
        <v>1.5199999999999996</v>
      </c>
      <c r="I245" s="329"/>
    </row>
    <row r="246" spans="1:9">
      <c r="A246" s="329">
        <v>38184</v>
      </c>
      <c r="B246" s="328">
        <v>4.47</v>
      </c>
      <c r="C246" s="328">
        <v>6</v>
      </c>
      <c r="D246" s="328">
        <f t="shared" si="3"/>
        <v>1.5300000000000002</v>
      </c>
      <c r="I246" s="329"/>
    </row>
    <row r="247" spans="1:9">
      <c r="A247" s="329">
        <v>38191</v>
      </c>
      <c r="B247" s="328">
        <v>4.46</v>
      </c>
      <c r="C247" s="328">
        <v>5.98</v>
      </c>
      <c r="D247" s="328">
        <f t="shared" si="3"/>
        <v>1.5200000000000005</v>
      </c>
      <c r="I247" s="329"/>
    </row>
    <row r="248" spans="1:9">
      <c r="A248" s="329">
        <v>38198</v>
      </c>
      <c r="B248" s="328">
        <v>4.5599999999999996</v>
      </c>
      <c r="C248" s="328">
        <v>6.08</v>
      </c>
      <c r="D248" s="328">
        <f t="shared" si="3"/>
        <v>1.5200000000000005</v>
      </c>
      <c r="I248" s="329"/>
    </row>
    <row r="249" spans="1:9">
      <c r="A249" s="329">
        <v>38205</v>
      </c>
      <c r="B249" s="328">
        <v>4.41</v>
      </c>
      <c r="C249" s="328">
        <v>5.99</v>
      </c>
      <c r="D249" s="328">
        <f t="shared" si="3"/>
        <v>1.58</v>
      </c>
      <c r="I249" s="329"/>
    </row>
    <row r="250" spans="1:9">
      <c r="A250" s="329">
        <v>38212</v>
      </c>
      <c r="B250" s="328">
        <v>4.28</v>
      </c>
      <c r="C250" s="328">
        <v>5.85</v>
      </c>
      <c r="D250" s="328">
        <f t="shared" si="3"/>
        <v>1.5699999999999994</v>
      </c>
      <c r="I250" s="329"/>
    </row>
    <row r="251" spans="1:9">
      <c r="A251" s="329">
        <v>38219</v>
      </c>
      <c r="B251" s="328">
        <v>4.2300000000000004</v>
      </c>
      <c r="C251" s="328">
        <v>5.81</v>
      </c>
      <c r="D251" s="328">
        <f t="shared" si="3"/>
        <v>1.5799999999999992</v>
      </c>
      <c r="I251" s="329"/>
    </row>
    <row r="252" spans="1:9">
      <c r="A252" s="329">
        <v>38226</v>
      </c>
      <c r="B252" s="328">
        <v>4.25</v>
      </c>
      <c r="C252" s="328">
        <v>5.82</v>
      </c>
      <c r="D252" s="328">
        <f t="shared" si="3"/>
        <v>1.5700000000000003</v>
      </c>
      <c r="I252" s="329"/>
    </row>
    <row r="253" spans="1:9">
      <c r="A253" s="329">
        <v>38233</v>
      </c>
      <c r="B253" s="328">
        <v>4.1900000000000004</v>
      </c>
      <c r="C253" s="328">
        <v>5.77</v>
      </c>
      <c r="D253" s="328">
        <f t="shared" si="3"/>
        <v>1.5799999999999992</v>
      </c>
      <c r="I253" s="329"/>
    </row>
    <row r="254" spans="1:9">
      <c r="A254" s="329">
        <v>38240</v>
      </c>
      <c r="B254" s="328">
        <v>4.21</v>
      </c>
      <c r="C254" s="328">
        <v>5.83</v>
      </c>
      <c r="D254" s="328">
        <f t="shared" si="3"/>
        <v>1.62</v>
      </c>
      <c r="I254" s="329"/>
    </row>
    <row r="255" spans="1:9">
      <c r="A255" s="329">
        <v>38247</v>
      </c>
      <c r="B255" s="328">
        <v>4.1399999999999997</v>
      </c>
      <c r="C255" s="328">
        <v>5.75</v>
      </c>
      <c r="D255" s="328">
        <f t="shared" si="3"/>
        <v>1.6100000000000003</v>
      </c>
      <c r="I255" s="329"/>
    </row>
    <row r="256" spans="1:9">
      <c r="A256" s="329">
        <v>38254</v>
      </c>
      <c r="B256" s="328">
        <v>4.04</v>
      </c>
      <c r="C256" s="328">
        <v>5.7</v>
      </c>
      <c r="D256" s="328">
        <f t="shared" si="3"/>
        <v>1.6600000000000001</v>
      </c>
      <c r="I256" s="329"/>
    </row>
    <row r="257" spans="1:9">
      <c r="A257" s="329">
        <v>38261</v>
      </c>
      <c r="B257" s="328">
        <v>4.0999999999999996</v>
      </c>
      <c r="C257" s="328">
        <v>5.72</v>
      </c>
      <c r="D257" s="328">
        <f t="shared" si="3"/>
        <v>1.62</v>
      </c>
      <c r="I257" s="329"/>
    </row>
    <row r="258" spans="1:9">
      <c r="A258" s="329">
        <v>38268</v>
      </c>
      <c r="B258" s="328">
        <v>4.2</v>
      </c>
      <c r="C258" s="328">
        <v>5.82</v>
      </c>
      <c r="D258" s="328">
        <f t="shared" si="3"/>
        <v>1.62</v>
      </c>
      <c r="I258" s="329"/>
    </row>
    <row r="259" spans="1:9">
      <c r="A259" s="329">
        <v>38275</v>
      </c>
      <c r="B259" s="328">
        <v>4.08</v>
      </c>
      <c r="C259" s="328">
        <v>5.74</v>
      </c>
      <c r="D259" s="328">
        <f t="shared" si="3"/>
        <v>1.6600000000000001</v>
      </c>
      <c r="I259" s="329"/>
    </row>
    <row r="260" spans="1:9">
      <c r="A260" s="329">
        <v>38282</v>
      </c>
      <c r="B260" s="328">
        <v>4.03</v>
      </c>
      <c r="C260" s="328">
        <v>5.69</v>
      </c>
      <c r="D260" s="328">
        <f t="shared" si="3"/>
        <v>1.6600000000000001</v>
      </c>
      <c r="I260" s="329"/>
    </row>
    <row r="261" spans="1:9">
      <c r="A261" s="329">
        <v>38289</v>
      </c>
      <c r="B261" s="328">
        <v>4.05</v>
      </c>
      <c r="C261" s="328">
        <v>5.64</v>
      </c>
      <c r="D261" s="328">
        <f t="shared" si="3"/>
        <v>1.5899999999999999</v>
      </c>
      <c r="I261" s="329"/>
    </row>
    <row r="262" spans="1:9">
      <c r="A262" s="329">
        <v>38296</v>
      </c>
      <c r="B262" s="328">
        <v>4.12</v>
      </c>
      <c r="C262" s="328">
        <v>5.7</v>
      </c>
      <c r="D262" s="328">
        <f t="shared" si="3"/>
        <v>1.58</v>
      </c>
      <c r="I262" s="329"/>
    </row>
    <row r="263" spans="1:9">
      <c r="A263" s="329">
        <v>38303</v>
      </c>
      <c r="B263" s="328">
        <v>4.22</v>
      </c>
      <c r="C263" s="328">
        <v>5.76</v>
      </c>
      <c r="D263" s="328">
        <f t="shared" si="3"/>
        <v>1.54</v>
      </c>
      <c r="I263" s="329"/>
    </row>
    <row r="264" spans="1:9">
      <c r="A264" s="329">
        <v>38310</v>
      </c>
      <c r="B264" s="328">
        <v>4.17</v>
      </c>
      <c r="C264" s="328">
        <v>5.74</v>
      </c>
      <c r="D264" s="328">
        <f t="shared" si="3"/>
        <v>1.5700000000000003</v>
      </c>
      <c r="I264" s="329"/>
    </row>
    <row r="265" spans="1:9">
      <c r="A265" s="329">
        <v>38317</v>
      </c>
      <c r="B265" s="328">
        <v>4.2</v>
      </c>
      <c r="C265" s="328">
        <v>5.72</v>
      </c>
      <c r="D265" s="328">
        <f t="shared" si="3"/>
        <v>1.5199999999999996</v>
      </c>
      <c r="I265" s="329"/>
    </row>
    <row r="266" spans="1:9">
      <c r="A266" s="329">
        <v>38324</v>
      </c>
      <c r="B266" s="328">
        <v>4.3499999999999996</v>
      </c>
      <c r="C266" s="328">
        <v>5.81</v>
      </c>
      <c r="D266" s="328">
        <f t="shared" ref="D266:D329" si="4">C266-B266</f>
        <v>1.46</v>
      </c>
      <c r="I266" s="329"/>
    </row>
    <row r="267" spans="1:9">
      <c r="A267" s="329">
        <v>38331</v>
      </c>
      <c r="B267" s="328">
        <v>4.1900000000000004</v>
      </c>
      <c r="C267" s="328">
        <v>5.71</v>
      </c>
      <c r="D267" s="328">
        <f t="shared" si="4"/>
        <v>1.5199999999999996</v>
      </c>
      <c r="I267" s="329"/>
    </row>
    <row r="268" spans="1:9">
      <c r="A268" s="329">
        <v>38338</v>
      </c>
      <c r="B268" s="328">
        <v>4.16</v>
      </c>
      <c r="C268" s="328">
        <v>5.68</v>
      </c>
      <c r="D268" s="328">
        <f t="shared" si="4"/>
        <v>1.5199999999999996</v>
      </c>
      <c r="I268" s="329"/>
    </row>
    <row r="269" spans="1:9">
      <c r="A269" s="329">
        <v>38345</v>
      </c>
      <c r="B269" s="328">
        <v>4.21</v>
      </c>
      <c r="C269" s="328">
        <v>5.75</v>
      </c>
      <c r="D269" s="328">
        <f t="shared" si="4"/>
        <v>1.54</v>
      </c>
      <c r="I269" s="329"/>
    </row>
    <row r="270" spans="1:9">
      <c r="A270" s="329">
        <v>38352</v>
      </c>
      <c r="B270" s="328">
        <v>4.29</v>
      </c>
      <c r="C270" s="328">
        <v>5.81</v>
      </c>
      <c r="D270" s="328">
        <f t="shared" si="4"/>
        <v>1.5199999999999996</v>
      </c>
      <c r="I270" s="329"/>
    </row>
    <row r="271" spans="1:9">
      <c r="A271" s="329">
        <v>38359</v>
      </c>
      <c r="B271" s="328">
        <v>4.28</v>
      </c>
      <c r="C271" s="328">
        <v>5.77</v>
      </c>
      <c r="D271" s="328">
        <f t="shared" si="4"/>
        <v>1.4899999999999993</v>
      </c>
      <c r="I271" s="329"/>
    </row>
    <row r="272" spans="1:9">
      <c r="A272" s="329">
        <v>38366</v>
      </c>
      <c r="B272" s="328">
        <v>4.25</v>
      </c>
      <c r="C272" s="328">
        <v>5.74</v>
      </c>
      <c r="D272" s="328">
        <f t="shared" si="4"/>
        <v>1.4900000000000002</v>
      </c>
      <c r="I272" s="329"/>
    </row>
    <row r="273" spans="1:9">
      <c r="A273" s="329">
        <v>38373</v>
      </c>
      <c r="B273" s="328">
        <v>4.1900000000000004</v>
      </c>
      <c r="C273" s="328">
        <v>5.67</v>
      </c>
      <c r="D273" s="328">
        <f t="shared" si="4"/>
        <v>1.4799999999999995</v>
      </c>
      <c r="I273" s="329"/>
    </row>
    <row r="274" spans="1:9">
      <c r="A274" s="329">
        <v>38380</v>
      </c>
      <c r="B274" s="328">
        <v>4.1900000000000004</v>
      </c>
      <c r="C274" s="328">
        <v>5.66</v>
      </c>
      <c r="D274" s="328">
        <f t="shared" si="4"/>
        <v>1.4699999999999998</v>
      </c>
      <c r="I274" s="329"/>
    </row>
    <row r="275" spans="1:9">
      <c r="A275" s="329">
        <v>38387</v>
      </c>
      <c r="B275" s="328">
        <v>4.1399999999999997</v>
      </c>
      <c r="C275" s="328">
        <v>5.63</v>
      </c>
      <c r="D275" s="328">
        <f t="shared" si="4"/>
        <v>1.4900000000000002</v>
      </c>
      <c r="I275" s="329"/>
    </row>
    <row r="276" spans="1:9">
      <c r="A276" s="329">
        <v>38394</v>
      </c>
      <c r="B276" s="328">
        <v>4.0599999999999996</v>
      </c>
      <c r="C276" s="328">
        <v>5.57</v>
      </c>
      <c r="D276" s="328">
        <f t="shared" si="4"/>
        <v>1.5100000000000007</v>
      </c>
      <c r="I276" s="329"/>
    </row>
    <row r="277" spans="1:9">
      <c r="A277" s="329">
        <v>38401</v>
      </c>
      <c r="B277" s="328">
        <v>4.16</v>
      </c>
      <c r="C277" s="328">
        <v>5.62</v>
      </c>
      <c r="D277" s="328">
        <f t="shared" si="4"/>
        <v>1.46</v>
      </c>
      <c r="I277" s="329"/>
    </row>
    <row r="278" spans="1:9">
      <c r="A278" s="329">
        <v>38408</v>
      </c>
      <c r="B278" s="328">
        <v>4.28</v>
      </c>
      <c r="C278" s="328">
        <v>5.69</v>
      </c>
      <c r="D278" s="328">
        <f t="shared" si="4"/>
        <v>1.4100000000000001</v>
      </c>
      <c r="I278" s="329"/>
    </row>
    <row r="279" spans="1:9">
      <c r="A279" s="329">
        <v>38415</v>
      </c>
      <c r="B279" s="328">
        <v>4.37</v>
      </c>
      <c r="C279" s="328">
        <v>5.79</v>
      </c>
      <c r="D279" s="328">
        <f t="shared" si="4"/>
        <v>1.42</v>
      </c>
      <c r="I279" s="329"/>
    </row>
    <row r="280" spans="1:9">
      <c r="A280" s="329">
        <v>38422</v>
      </c>
      <c r="B280" s="328">
        <v>4.45</v>
      </c>
      <c r="C280" s="328">
        <v>5.85</v>
      </c>
      <c r="D280" s="328">
        <f t="shared" si="4"/>
        <v>1.3999999999999995</v>
      </c>
      <c r="I280" s="329"/>
    </row>
    <row r="281" spans="1:9">
      <c r="A281" s="329">
        <v>38429</v>
      </c>
      <c r="B281" s="328">
        <v>4.51</v>
      </c>
      <c r="C281" s="328">
        <v>5.95</v>
      </c>
      <c r="D281" s="328">
        <f t="shared" si="4"/>
        <v>1.4400000000000004</v>
      </c>
      <c r="I281" s="329"/>
    </row>
    <row r="282" spans="1:9">
      <c r="A282" s="329">
        <v>38436</v>
      </c>
      <c r="B282" s="328">
        <v>4.59</v>
      </c>
      <c r="C282" s="328">
        <v>6.01</v>
      </c>
      <c r="D282" s="328">
        <f t="shared" si="4"/>
        <v>1.42</v>
      </c>
      <c r="I282" s="329"/>
    </row>
    <row r="283" spans="1:9">
      <c r="A283" s="329">
        <v>38443</v>
      </c>
      <c r="B283" s="328">
        <v>4.55</v>
      </c>
      <c r="C283" s="328">
        <v>6.04</v>
      </c>
      <c r="D283" s="328">
        <f t="shared" si="4"/>
        <v>1.4900000000000002</v>
      </c>
      <c r="I283" s="329"/>
    </row>
    <row r="284" spans="1:9">
      <c r="A284" s="329">
        <v>38450</v>
      </c>
      <c r="B284" s="328">
        <v>4.4800000000000004</v>
      </c>
      <c r="C284" s="328">
        <v>5.93</v>
      </c>
      <c r="D284" s="328">
        <f t="shared" si="4"/>
        <v>1.4499999999999993</v>
      </c>
      <c r="I284" s="329"/>
    </row>
    <row r="285" spans="1:9">
      <c r="A285" s="329">
        <v>38457</v>
      </c>
      <c r="B285" s="328">
        <v>4.37</v>
      </c>
      <c r="C285" s="328">
        <v>5.91</v>
      </c>
      <c r="D285" s="328">
        <f t="shared" si="4"/>
        <v>1.54</v>
      </c>
      <c r="I285" s="329"/>
    </row>
    <row r="286" spans="1:9">
      <c r="A286" s="329">
        <v>38464</v>
      </c>
      <c r="B286" s="328">
        <v>4.26</v>
      </c>
      <c r="C286" s="328">
        <v>5.8</v>
      </c>
      <c r="D286" s="328">
        <f t="shared" si="4"/>
        <v>1.54</v>
      </c>
      <c r="I286" s="329"/>
    </row>
    <row r="287" spans="1:9">
      <c r="A287" s="329">
        <v>38471</v>
      </c>
      <c r="B287" s="328">
        <v>4.24</v>
      </c>
      <c r="C287" s="328">
        <v>5.78</v>
      </c>
      <c r="D287" s="328">
        <f t="shared" si="4"/>
        <v>1.54</v>
      </c>
      <c r="I287" s="329"/>
    </row>
    <row r="288" spans="1:9">
      <c r="A288" s="329">
        <v>38478</v>
      </c>
      <c r="B288" s="328">
        <v>4.22</v>
      </c>
      <c r="C288" s="328">
        <v>5.75</v>
      </c>
      <c r="D288" s="328">
        <f t="shared" si="4"/>
        <v>1.5300000000000002</v>
      </c>
      <c r="I288" s="329"/>
    </row>
    <row r="289" spans="1:9">
      <c r="A289" s="329">
        <v>38485</v>
      </c>
      <c r="B289" s="328">
        <v>4.21</v>
      </c>
      <c r="C289" s="328">
        <v>5.77</v>
      </c>
      <c r="D289" s="328">
        <f t="shared" si="4"/>
        <v>1.5599999999999996</v>
      </c>
      <c r="I289" s="329"/>
    </row>
    <row r="290" spans="1:9">
      <c r="A290" s="329">
        <v>38492</v>
      </c>
      <c r="B290" s="328">
        <v>4.1100000000000003</v>
      </c>
      <c r="C290" s="328">
        <v>5.71</v>
      </c>
      <c r="D290" s="328">
        <f t="shared" si="4"/>
        <v>1.5999999999999996</v>
      </c>
      <c r="I290" s="329"/>
    </row>
    <row r="291" spans="1:9">
      <c r="A291" s="329">
        <v>38499</v>
      </c>
      <c r="B291" s="328">
        <v>4.07</v>
      </c>
      <c r="C291" s="328">
        <v>5.65</v>
      </c>
      <c r="D291" s="328">
        <f t="shared" si="4"/>
        <v>1.58</v>
      </c>
      <c r="I291" s="329"/>
    </row>
    <row r="292" spans="1:9">
      <c r="A292" s="329">
        <v>38506</v>
      </c>
      <c r="B292" s="328">
        <v>3.95</v>
      </c>
      <c r="C292" s="328">
        <v>5.62</v>
      </c>
      <c r="D292" s="328">
        <f t="shared" si="4"/>
        <v>1.67</v>
      </c>
      <c r="I292" s="329"/>
    </row>
    <row r="293" spans="1:9">
      <c r="A293" s="329">
        <v>38513</v>
      </c>
      <c r="B293" s="328">
        <v>3.97</v>
      </c>
      <c r="C293" s="328">
        <v>5.56</v>
      </c>
      <c r="D293" s="328">
        <f t="shared" si="4"/>
        <v>1.5899999999999994</v>
      </c>
      <c r="I293" s="329"/>
    </row>
    <row r="294" spans="1:9">
      <c r="A294" s="329">
        <v>38520</v>
      </c>
      <c r="B294" s="328">
        <v>4.0999999999999996</v>
      </c>
      <c r="C294" s="328">
        <v>5.63</v>
      </c>
      <c r="D294" s="328">
        <f t="shared" si="4"/>
        <v>1.5300000000000002</v>
      </c>
      <c r="I294" s="329"/>
    </row>
    <row r="295" spans="1:9">
      <c r="A295" s="329">
        <v>38527</v>
      </c>
      <c r="B295" s="328">
        <v>4</v>
      </c>
      <c r="C295" s="328">
        <v>5.57</v>
      </c>
      <c r="D295" s="328">
        <f t="shared" si="4"/>
        <v>1.5700000000000003</v>
      </c>
      <c r="I295" s="329"/>
    </row>
    <row r="296" spans="1:9">
      <c r="A296" s="329">
        <v>38534</v>
      </c>
      <c r="B296" s="328">
        <v>3.97</v>
      </c>
      <c r="C296" s="328">
        <v>5.53</v>
      </c>
      <c r="D296" s="328">
        <f t="shared" si="4"/>
        <v>1.56</v>
      </c>
      <c r="I296" s="329"/>
    </row>
    <row r="297" spans="1:9">
      <c r="A297" s="329">
        <v>38541</v>
      </c>
      <c r="B297" s="328">
        <v>4.09</v>
      </c>
      <c r="C297" s="328">
        <v>5.62</v>
      </c>
      <c r="D297" s="328">
        <f t="shared" si="4"/>
        <v>1.5300000000000002</v>
      </c>
      <c r="I297" s="329"/>
    </row>
    <row r="298" spans="1:9">
      <c r="A298" s="329">
        <v>38548</v>
      </c>
      <c r="B298" s="328">
        <v>4.16</v>
      </c>
      <c r="C298" s="328">
        <v>5.66</v>
      </c>
      <c r="D298" s="328">
        <f t="shared" si="4"/>
        <v>1.5</v>
      </c>
      <c r="I298" s="329"/>
    </row>
    <row r="299" spans="1:9">
      <c r="A299" s="329">
        <v>38555</v>
      </c>
      <c r="B299" s="328">
        <v>4.22</v>
      </c>
      <c r="C299" s="328">
        <v>5.73</v>
      </c>
      <c r="D299" s="328">
        <f t="shared" si="4"/>
        <v>1.5100000000000007</v>
      </c>
      <c r="I299" s="329"/>
    </row>
    <row r="300" spans="1:9">
      <c r="A300" s="329">
        <v>38562</v>
      </c>
      <c r="B300" s="328">
        <v>4.25</v>
      </c>
      <c r="C300" s="328">
        <v>5.77</v>
      </c>
      <c r="D300" s="328">
        <f t="shared" si="4"/>
        <v>1.5199999999999996</v>
      </c>
      <c r="I300" s="329"/>
    </row>
    <row r="301" spans="1:9">
      <c r="A301" s="329">
        <v>38569</v>
      </c>
      <c r="B301" s="328">
        <v>4.34</v>
      </c>
      <c r="C301" s="328">
        <v>5.82</v>
      </c>
      <c r="D301" s="328">
        <f t="shared" si="4"/>
        <v>1.4800000000000004</v>
      </c>
      <c r="I301" s="329"/>
    </row>
    <row r="302" spans="1:9">
      <c r="A302" s="329">
        <v>38576</v>
      </c>
      <c r="B302" s="328">
        <v>4.3600000000000003</v>
      </c>
      <c r="C302" s="328">
        <v>5.89</v>
      </c>
      <c r="D302" s="328">
        <f t="shared" si="4"/>
        <v>1.5299999999999994</v>
      </c>
      <c r="I302" s="329"/>
    </row>
    <row r="303" spans="1:9">
      <c r="A303" s="329">
        <v>38583</v>
      </c>
      <c r="B303" s="328">
        <v>4.24</v>
      </c>
      <c r="C303" s="328">
        <v>5.8</v>
      </c>
      <c r="D303" s="328">
        <f t="shared" si="4"/>
        <v>1.5599999999999996</v>
      </c>
      <c r="I303" s="329"/>
    </row>
    <row r="304" spans="1:9">
      <c r="A304" s="329">
        <v>38590</v>
      </c>
      <c r="B304" s="328">
        <v>4.2</v>
      </c>
      <c r="C304" s="328">
        <v>5.77</v>
      </c>
      <c r="D304" s="328">
        <f t="shared" si="4"/>
        <v>1.5699999999999994</v>
      </c>
      <c r="I304" s="329"/>
    </row>
    <row r="305" spans="1:9">
      <c r="A305" s="329">
        <v>38597</v>
      </c>
      <c r="B305" s="328">
        <v>4.09</v>
      </c>
      <c r="C305" s="328">
        <v>5.71</v>
      </c>
      <c r="D305" s="328">
        <f t="shared" si="4"/>
        <v>1.62</v>
      </c>
      <c r="I305" s="329"/>
    </row>
    <row r="306" spans="1:9">
      <c r="A306" s="329">
        <v>38604</v>
      </c>
      <c r="B306" s="328">
        <v>4.13</v>
      </c>
      <c r="C306" s="328">
        <v>5.71</v>
      </c>
      <c r="D306" s="328">
        <f t="shared" si="4"/>
        <v>1.58</v>
      </c>
      <c r="I306" s="329"/>
    </row>
    <row r="307" spans="1:9">
      <c r="A307" s="329">
        <v>38611</v>
      </c>
      <c r="B307" s="328">
        <v>4.1900000000000004</v>
      </c>
      <c r="C307" s="328">
        <v>5.74</v>
      </c>
      <c r="D307" s="328">
        <f t="shared" si="4"/>
        <v>1.5499999999999998</v>
      </c>
      <c r="I307" s="329"/>
    </row>
    <row r="308" spans="1:9">
      <c r="A308" s="329">
        <v>38618</v>
      </c>
      <c r="B308" s="328">
        <v>4.2300000000000004</v>
      </c>
      <c r="C308" s="328">
        <v>5.8</v>
      </c>
      <c r="D308" s="328">
        <f t="shared" si="4"/>
        <v>1.5699999999999994</v>
      </c>
      <c r="I308" s="329"/>
    </row>
    <row r="309" spans="1:9">
      <c r="A309" s="329">
        <v>38625</v>
      </c>
      <c r="B309" s="328">
        <v>4.3</v>
      </c>
      <c r="C309" s="328">
        <v>5.91</v>
      </c>
      <c r="D309" s="328">
        <f t="shared" si="4"/>
        <v>1.6100000000000003</v>
      </c>
      <c r="I309" s="329"/>
    </row>
    <row r="310" spans="1:9">
      <c r="A310" s="329">
        <v>38632</v>
      </c>
      <c r="B310" s="328">
        <v>4.37</v>
      </c>
      <c r="C310" s="328">
        <v>5.98</v>
      </c>
      <c r="D310" s="328">
        <f t="shared" si="4"/>
        <v>1.6100000000000003</v>
      </c>
      <c r="I310" s="329"/>
    </row>
    <row r="311" spans="1:9">
      <c r="A311" s="329">
        <v>38639</v>
      </c>
      <c r="B311" s="328">
        <v>4.45</v>
      </c>
      <c r="C311" s="328">
        <v>6.03</v>
      </c>
      <c r="D311" s="328">
        <f t="shared" si="4"/>
        <v>1.58</v>
      </c>
      <c r="I311" s="329"/>
    </row>
    <row r="312" spans="1:9">
      <c r="A312" s="329">
        <v>38646</v>
      </c>
      <c r="B312" s="328">
        <v>4.46</v>
      </c>
      <c r="C312" s="328">
        <v>6.1</v>
      </c>
      <c r="D312" s="328">
        <f t="shared" si="4"/>
        <v>1.6399999999999997</v>
      </c>
      <c r="I312" s="329"/>
    </row>
    <row r="313" spans="1:9">
      <c r="A313" s="329">
        <v>38653</v>
      </c>
      <c r="B313" s="328">
        <v>4.55</v>
      </c>
      <c r="C313" s="328">
        <v>6.15</v>
      </c>
      <c r="D313" s="328">
        <f t="shared" si="4"/>
        <v>1.6000000000000005</v>
      </c>
      <c r="I313" s="329"/>
    </row>
    <row r="314" spans="1:9">
      <c r="A314" s="329">
        <v>38660</v>
      </c>
      <c r="B314" s="328">
        <v>4.6100000000000003</v>
      </c>
      <c r="C314" s="328">
        <v>6.31</v>
      </c>
      <c r="D314" s="328">
        <f t="shared" si="4"/>
        <v>1.6999999999999993</v>
      </c>
      <c r="I314" s="329"/>
    </row>
    <row r="315" spans="1:9">
      <c r="A315" s="329">
        <v>38667</v>
      </c>
      <c r="B315" s="328">
        <v>4.5999999999999996</v>
      </c>
      <c r="C315" s="328">
        <v>6.36</v>
      </c>
      <c r="D315" s="328">
        <f t="shared" si="4"/>
        <v>1.7600000000000007</v>
      </c>
      <c r="I315" s="329"/>
    </row>
    <row r="316" spans="1:9">
      <c r="A316" s="329">
        <v>38674</v>
      </c>
      <c r="B316" s="328">
        <v>4.5199999999999996</v>
      </c>
      <c r="C316" s="328">
        <v>6.37</v>
      </c>
      <c r="D316" s="328">
        <f t="shared" si="4"/>
        <v>1.8500000000000005</v>
      </c>
      <c r="I316" s="329"/>
    </row>
    <row r="317" spans="1:9">
      <c r="A317" s="329">
        <v>38681</v>
      </c>
      <c r="B317" s="328">
        <v>4.45</v>
      </c>
      <c r="C317" s="328">
        <v>6.28</v>
      </c>
      <c r="D317" s="328">
        <f t="shared" si="4"/>
        <v>1.83</v>
      </c>
      <c r="I317" s="329"/>
    </row>
    <row r="318" spans="1:9">
      <c r="A318" s="329">
        <v>38688</v>
      </c>
      <c r="B318" s="328">
        <v>4.4800000000000004</v>
      </c>
      <c r="C318" s="328">
        <v>6.26</v>
      </c>
      <c r="D318" s="328">
        <f t="shared" si="4"/>
        <v>1.7799999999999994</v>
      </c>
      <c r="I318" s="329"/>
    </row>
    <row r="319" spans="1:9">
      <c r="A319" s="329">
        <v>38695</v>
      </c>
      <c r="B319" s="328">
        <v>4.5199999999999996</v>
      </c>
      <c r="C319" s="328">
        <v>6.32</v>
      </c>
      <c r="D319" s="328">
        <f t="shared" si="4"/>
        <v>1.8000000000000007</v>
      </c>
      <c r="I319" s="329"/>
    </row>
    <row r="320" spans="1:9">
      <c r="A320" s="329">
        <v>38702</v>
      </c>
      <c r="B320" s="328">
        <v>4.49</v>
      </c>
      <c r="C320" s="328">
        <v>6.3</v>
      </c>
      <c r="D320" s="328">
        <f t="shared" si="4"/>
        <v>1.8099999999999996</v>
      </c>
      <c r="I320" s="329"/>
    </row>
    <row r="321" spans="1:9">
      <c r="A321" s="329">
        <v>38709</v>
      </c>
      <c r="B321" s="328">
        <v>4.45</v>
      </c>
      <c r="C321" s="328">
        <v>6.26</v>
      </c>
      <c r="D321" s="328">
        <f t="shared" si="4"/>
        <v>1.8099999999999996</v>
      </c>
      <c r="I321" s="329"/>
    </row>
    <row r="322" spans="1:9">
      <c r="A322" s="329">
        <v>38716</v>
      </c>
      <c r="B322" s="328">
        <v>4.37</v>
      </c>
      <c r="C322" s="328">
        <v>6.22</v>
      </c>
      <c r="D322" s="328">
        <f t="shared" si="4"/>
        <v>1.8499999999999996</v>
      </c>
      <c r="I322" s="329"/>
    </row>
    <row r="323" spans="1:9">
      <c r="A323" s="329">
        <v>38723</v>
      </c>
      <c r="B323" s="328">
        <v>4.37</v>
      </c>
      <c r="C323" s="328">
        <v>6.21</v>
      </c>
      <c r="D323" s="328">
        <f t="shared" si="4"/>
        <v>1.8399999999999999</v>
      </c>
      <c r="I323" s="329"/>
    </row>
    <row r="324" spans="1:9">
      <c r="A324" s="329">
        <v>38730</v>
      </c>
      <c r="B324" s="328">
        <v>4.41</v>
      </c>
      <c r="C324" s="328">
        <v>6.15</v>
      </c>
      <c r="D324" s="328">
        <f t="shared" si="4"/>
        <v>1.7400000000000002</v>
      </c>
      <c r="I324" s="329"/>
    </row>
    <row r="325" spans="1:9">
      <c r="A325" s="329">
        <v>38737</v>
      </c>
      <c r="B325" s="328">
        <v>4.3600000000000003</v>
      </c>
      <c r="C325" s="328">
        <v>6.1</v>
      </c>
      <c r="D325" s="328">
        <f t="shared" si="4"/>
        <v>1.7399999999999993</v>
      </c>
      <c r="I325" s="329"/>
    </row>
    <row r="326" spans="1:9">
      <c r="A326" s="329">
        <v>38744</v>
      </c>
      <c r="B326" s="328">
        <v>4.46</v>
      </c>
      <c r="C326" s="328">
        <v>6.12</v>
      </c>
      <c r="D326" s="328">
        <f t="shared" si="4"/>
        <v>1.6600000000000001</v>
      </c>
      <c r="I326" s="329"/>
    </row>
    <row r="327" spans="1:9">
      <c r="A327" s="329">
        <v>38751</v>
      </c>
      <c r="B327" s="328">
        <v>4.55</v>
      </c>
      <c r="C327" s="328">
        <v>6.23</v>
      </c>
      <c r="D327" s="328">
        <f t="shared" si="4"/>
        <v>1.6800000000000006</v>
      </c>
      <c r="I327" s="329"/>
    </row>
    <row r="328" spans="1:9">
      <c r="A328" s="329">
        <v>38758</v>
      </c>
      <c r="B328" s="328">
        <v>4.5599999999999996</v>
      </c>
      <c r="C328" s="328">
        <v>6.24</v>
      </c>
      <c r="D328" s="328">
        <f t="shared" si="4"/>
        <v>1.6800000000000006</v>
      </c>
      <c r="I328" s="329"/>
    </row>
    <row r="329" spans="1:9">
      <c r="A329" s="329">
        <v>38765</v>
      </c>
      <c r="B329" s="328">
        <v>4.59</v>
      </c>
      <c r="C329" s="328">
        <v>6.28</v>
      </c>
      <c r="D329" s="328">
        <f t="shared" si="4"/>
        <v>1.6900000000000004</v>
      </c>
      <c r="I329" s="329"/>
    </row>
    <row r="330" spans="1:9">
      <c r="A330" s="329">
        <v>38772</v>
      </c>
      <c r="B330" s="328">
        <v>4.5599999999999996</v>
      </c>
      <c r="C330" s="328">
        <v>6.26</v>
      </c>
      <c r="D330" s="328">
        <f t="shared" ref="D330:D393" si="5">C330-B330</f>
        <v>1.7000000000000002</v>
      </c>
      <c r="I330" s="329"/>
    </row>
    <row r="331" spans="1:9">
      <c r="A331" s="329">
        <v>38779</v>
      </c>
      <c r="B331" s="328">
        <v>4.6100000000000003</v>
      </c>
      <c r="C331" s="328">
        <v>6.24</v>
      </c>
      <c r="D331" s="328">
        <f t="shared" si="5"/>
        <v>1.63</v>
      </c>
      <c r="I331" s="329"/>
    </row>
    <row r="332" spans="1:9">
      <c r="A332" s="329">
        <v>38786</v>
      </c>
      <c r="B332" s="328">
        <v>4.74</v>
      </c>
      <c r="C332" s="328">
        <v>6.37</v>
      </c>
      <c r="D332" s="328">
        <f t="shared" si="5"/>
        <v>1.63</v>
      </c>
      <c r="I332" s="329"/>
    </row>
    <row r="333" spans="1:9">
      <c r="A333" s="329">
        <v>38793</v>
      </c>
      <c r="B333" s="328">
        <v>4.71</v>
      </c>
      <c r="C333" s="328">
        <v>6.34</v>
      </c>
      <c r="D333" s="328">
        <f t="shared" si="5"/>
        <v>1.63</v>
      </c>
      <c r="I333" s="329"/>
    </row>
    <row r="334" spans="1:9">
      <c r="A334" s="329">
        <v>38800</v>
      </c>
      <c r="B334" s="328">
        <v>4.6900000000000004</v>
      </c>
      <c r="C334" s="328">
        <v>6.32</v>
      </c>
      <c r="D334" s="328">
        <f t="shared" si="5"/>
        <v>1.63</v>
      </c>
      <c r="I334" s="329"/>
    </row>
    <row r="335" spans="1:9">
      <c r="A335" s="329">
        <v>38807</v>
      </c>
      <c r="B335" s="328">
        <v>4.8</v>
      </c>
      <c r="C335" s="328">
        <v>6.35</v>
      </c>
      <c r="D335" s="328">
        <f t="shared" si="5"/>
        <v>1.5499999999999998</v>
      </c>
      <c r="I335" s="329"/>
    </row>
    <row r="336" spans="1:9">
      <c r="A336" s="329">
        <v>38814</v>
      </c>
      <c r="B336" s="328">
        <v>4.8899999999999997</v>
      </c>
      <c r="C336" s="328">
        <v>6.43</v>
      </c>
      <c r="D336" s="328">
        <f t="shared" si="5"/>
        <v>1.54</v>
      </c>
      <c r="I336" s="329"/>
    </row>
    <row r="337" spans="1:9">
      <c r="A337" s="329">
        <v>38821</v>
      </c>
      <c r="B337" s="328">
        <v>4.9800000000000004</v>
      </c>
      <c r="C337" s="328">
        <v>6.49</v>
      </c>
      <c r="D337" s="328">
        <f t="shared" si="5"/>
        <v>1.5099999999999998</v>
      </c>
      <c r="I337" s="329"/>
    </row>
    <row r="338" spans="1:9">
      <c r="A338" s="329">
        <v>38828</v>
      </c>
      <c r="B338" s="328">
        <v>5.0199999999999996</v>
      </c>
      <c r="C338" s="328">
        <v>6.53</v>
      </c>
      <c r="D338" s="328">
        <f t="shared" si="5"/>
        <v>1.5100000000000007</v>
      </c>
      <c r="I338" s="329"/>
    </row>
    <row r="339" spans="1:9">
      <c r="A339" s="329">
        <v>38835</v>
      </c>
      <c r="B339" s="328">
        <v>5.07</v>
      </c>
      <c r="C339" s="328">
        <v>6.58</v>
      </c>
      <c r="D339" s="328">
        <f t="shared" si="5"/>
        <v>1.5099999999999998</v>
      </c>
      <c r="I339" s="329"/>
    </row>
    <row r="340" spans="1:9">
      <c r="A340" s="329">
        <v>38842</v>
      </c>
      <c r="B340" s="328">
        <v>5.14</v>
      </c>
      <c r="C340" s="328">
        <v>6.59</v>
      </c>
      <c r="D340" s="328">
        <f t="shared" si="5"/>
        <v>1.4500000000000002</v>
      </c>
      <c r="I340" s="329"/>
    </row>
    <row r="341" spans="1:9">
      <c r="A341" s="329">
        <v>38849</v>
      </c>
      <c r="B341" s="328">
        <v>5.14</v>
      </c>
      <c r="C341" s="328">
        <v>6.58</v>
      </c>
      <c r="D341" s="328">
        <f t="shared" si="5"/>
        <v>1.4400000000000004</v>
      </c>
      <c r="I341" s="329"/>
    </row>
    <row r="342" spans="1:9">
      <c r="A342" s="329">
        <v>38856</v>
      </c>
      <c r="B342" s="328">
        <v>5.1100000000000003</v>
      </c>
      <c r="C342" s="328">
        <v>6.6</v>
      </c>
      <c r="D342" s="328">
        <f t="shared" si="5"/>
        <v>1.4899999999999993</v>
      </c>
      <c r="I342" s="329"/>
    </row>
    <row r="343" spans="1:9">
      <c r="A343" s="329">
        <v>38863</v>
      </c>
      <c r="B343" s="328">
        <v>5.05</v>
      </c>
      <c r="C343" s="328">
        <v>6.62</v>
      </c>
      <c r="D343" s="328">
        <f t="shared" si="5"/>
        <v>1.5700000000000003</v>
      </c>
      <c r="I343" s="329"/>
    </row>
    <row r="344" spans="1:9">
      <c r="A344" s="329">
        <v>38870</v>
      </c>
      <c r="B344" s="328">
        <v>5.08</v>
      </c>
      <c r="C344" s="328">
        <v>6.67</v>
      </c>
      <c r="D344" s="328">
        <f t="shared" si="5"/>
        <v>1.5899999999999999</v>
      </c>
      <c r="I344" s="329"/>
    </row>
    <row r="345" spans="1:9">
      <c r="A345" s="329">
        <v>38877</v>
      </c>
      <c r="B345" s="328">
        <v>5.01</v>
      </c>
      <c r="C345" s="328">
        <v>6.62</v>
      </c>
      <c r="D345" s="328">
        <f t="shared" si="5"/>
        <v>1.6100000000000003</v>
      </c>
      <c r="I345" s="329"/>
    </row>
    <row r="346" spans="1:9">
      <c r="A346" s="329">
        <v>38884</v>
      </c>
      <c r="B346" s="328">
        <v>5.05</v>
      </c>
      <c r="C346" s="328">
        <v>6.63</v>
      </c>
      <c r="D346" s="328">
        <f t="shared" si="5"/>
        <v>1.58</v>
      </c>
      <c r="I346" s="329"/>
    </row>
    <row r="347" spans="1:9">
      <c r="A347" s="329">
        <v>38891</v>
      </c>
      <c r="B347" s="328">
        <v>5.18</v>
      </c>
      <c r="C347" s="328">
        <v>6.71</v>
      </c>
      <c r="D347" s="328">
        <f t="shared" si="5"/>
        <v>1.5300000000000002</v>
      </c>
      <c r="I347" s="329"/>
    </row>
    <row r="348" spans="1:9">
      <c r="A348" s="329">
        <v>38898</v>
      </c>
      <c r="B348" s="328">
        <v>5.22</v>
      </c>
      <c r="C348" s="328">
        <v>6.78</v>
      </c>
      <c r="D348" s="328">
        <f t="shared" si="5"/>
        <v>1.5600000000000005</v>
      </c>
      <c r="I348" s="329"/>
    </row>
    <row r="349" spans="1:9">
      <c r="A349" s="329">
        <v>38905</v>
      </c>
      <c r="B349" s="328">
        <v>5.18</v>
      </c>
      <c r="C349" s="328">
        <v>6.79</v>
      </c>
      <c r="D349" s="328">
        <f t="shared" si="5"/>
        <v>1.6100000000000003</v>
      </c>
      <c r="I349" s="329"/>
    </row>
    <row r="350" spans="1:9">
      <c r="A350" s="329">
        <v>38912</v>
      </c>
      <c r="B350" s="328">
        <v>5.0999999999999996</v>
      </c>
      <c r="C350" s="328">
        <v>6.74</v>
      </c>
      <c r="D350" s="328">
        <f t="shared" si="5"/>
        <v>1.6400000000000006</v>
      </c>
      <c r="I350" s="329"/>
    </row>
    <row r="351" spans="1:9">
      <c r="A351" s="329">
        <v>38919</v>
      </c>
      <c r="B351" s="328">
        <v>5.07</v>
      </c>
      <c r="C351" s="328">
        <v>6.8</v>
      </c>
      <c r="D351" s="328">
        <f t="shared" si="5"/>
        <v>1.7299999999999995</v>
      </c>
      <c r="I351" s="329"/>
    </row>
    <row r="352" spans="1:9">
      <c r="A352" s="329">
        <v>38926</v>
      </c>
      <c r="B352" s="328">
        <v>5.05</v>
      </c>
      <c r="C352" s="328">
        <v>6.72</v>
      </c>
      <c r="D352" s="328">
        <f t="shared" si="5"/>
        <v>1.67</v>
      </c>
      <c r="I352" s="329"/>
    </row>
    <row r="353" spans="1:9">
      <c r="A353" s="329">
        <v>38933</v>
      </c>
      <c r="B353" s="328">
        <v>4.96</v>
      </c>
      <c r="C353" s="328">
        <v>6.63</v>
      </c>
      <c r="D353" s="328">
        <f t="shared" si="5"/>
        <v>1.67</v>
      </c>
      <c r="I353" s="329"/>
    </row>
    <row r="354" spans="1:9">
      <c r="A354" s="329">
        <v>38940</v>
      </c>
      <c r="B354" s="328">
        <v>4.9400000000000004</v>
      </c>
      <c r="C354" s="328">
        <v>6.55</v>
      </c>
      <c r="D354" s="328">
        <f t="shared" si="5"/>
        <v>1.6099999999999994</v>
      </c>
      <c r="I354" s="329"/>
    </row>
    <row r="355" spans="1:9">
      <c r="A355" s="329">
        <v>38947</v>
      </c>
      <c r="B355" s="328">
        <v>4.9000000000000004</v>
      </c>
      <c r="C355" s="328">
        <v>6.52</v>
      </c>
      <c r="D355" s="328">
        <f t="shared" si="5"/>
        <v>1.6199999999999992</v>
      </c>
      <c r="I355" s="329"/>
    </row>
    <row r="356" spans="1:9">
      <c r="A356" s="329">
        <v>38954</v>
      </c>
      <c r="B356" s="328">
        <v>4.8099999999999996</v>
      </c>
      <c r="C356" s="328">
        <v>6.48</v>
      </c>
      <c r="D356" s="328">
        <f t="shared" si="5"/>
        <v>1.6700000000000008</v>
      </c>
      <c r="I356" s="329"/>
    </row>
    <row r="357" spans="1:9">
      <c r="A357" s="329">
        <v>38961</v>
      </c>
      <c r="B357" s="328">
        <v>4.76</v>
      </c>
      <c r="C357" s="328">
        <v>6.44</v>
      </c>
      <c r="D357" s="328">
        <f t="shared" si="5"/>
        <v>1.6800000000000006</v>
      </c>
      <c r="I357" s="329"/>
    </row>
    <row r="358" spans="1:9">
      <c r="A358" s="329">
        <v>38968</v>
      </c>
      <c r="B358" s="328">
        <v>4.79</v>
      </c>
      <c r="C358" s="328">
        <v>6.47</v>
      </c>
      <c r="D358" s="328">
        <f t="shared" si="5"/>
        <v>1.6799999999999997</v>
      </c>
      <c r="I358" s="329"/>
    </row>
    <row r="359" spans="1:9">
      <c r="A359" s="329">
        <v>38975</v>
      </c>
      <c r="B359" s="328">
        <v>4.79</v>
      </c>
      <c r="C359" s="328">
        <v>6.43</v>
      </c>
      <c r="D359" s="328">
        <f t="shared" si="5"/>
        <v>1.6399999999999997</v>
      </c>
      <c r="I359" s="329"/>
    </row>
    <row r="360" spans="1:9">
      <c r="A360" s="329">
        <v>38982</v>
      </c>
      <c r="B360" s="328">
        <v>4.71</v>
      </c>
      <c r="C360" s="328">
        <v>6.4</v>
      </c>
      <c r="D360" s="328">
        <f t="shared" si="5"/>
        <v>1.6900000000000004</v>
      </c>
      <c r="I360" s="329"/>
    </row>
    <row r="361" spans="1:9">
      <c r="A361" s="329">
        <v>38989</v>
      </c>
      <c r="B361" s="328">
        <v>4.5999999999999996</v>
      </c>
      <c r="C361" s="328">
        <v>6.31</v>
      </c>
      <c r="D361" s="328">
        <f t="shared" si="5"/>
        <v>1.71</v>
      </c>
      <c r="I361" s="329"/>
    </row>
    <row r="362" spans="1:9">
      <c r="A362" s="329">
        <v>38996</v>
      </c>
      <c r="B362" s="328">
        <v>4.62</v>
      </c>
      <c r="C362" s="328">
        <v>6.3</v>
      </c>
      <c r="D362" s="328">
        <f t="shared" si="5"/>
        <v>1.6799999999999997</v>
      </c>
      <c r="I362" s="329"/>
    </row>
    <row r="363" spans="1:9">
      <c r="A363" s="329">
        <v>39003</v>
      </c>
      <c r="B363" s="328">
        <v>4.78</v>
      </c>
      <c r="C363" s="328">
        <v>6.37</v>
      </c>
      <c r="D363" s="328">
        <f t="shared" si="5"/>
        <v>1.5899999999999999</v>
      </c>
      <c r="I363" s="329"/>
    </row>
    <row r="364" spans="1:9">
      <c r="A364" s="329">
        <v>39010</v>
      </c>
      <c r="B364" s="328">
        <v>4.78</v>
      </c>
      <c r="C364" s="328">
        <v>6.36</v>
      </c>
      <c r="D364" s="328">
        <f t="shared" si="5"/>
        <v>1.58</v>
      </c>
      <c r="I364" s="329"/>
    </row>
    <row r="365" spans="1:9">
      <c r="A365" s="329">
        <v>39017</v>
      </c>
      <c r="B365" s="328">
        <v>4.7699999999999996</v>
      </c>
      <c r="C365" s="328">
        <v>6.4</v>
      </c>
      <c r="D365" s="328">
        <f t="shared" si="5"/>
        <v>1.6300000000000008</v>
      </c>
      <c r="I365" s="329"/>
    </row>
    <row r="366" spans="1:9">
      <c r="A366" s="329">
        <v>39024</v>
      </c>
      <c r="B366" s="328">
        <v>4.6399999999999997</v>
      </c>
      <c r="C366" s="328">
        <v>6.31</v>
      </c>
      <c r="D366" s="328">
        <f t="shared" si="5"/>
        <v>1.67</v>
      </c>
      <c r="I366" s="329"/>
    </row>
    <row r="367" spans="1:9">
      <c r="A367" s="329">
        <v>39031</v>
      </c>
      <c r="B367" s="328">
        <v>4.6399999999999997</v>
      </c>
      <c r="C367" s="328">
        <v>6.33</v>
      </c>
      <c r="D367" s="328">
        <f t="shared" si="5"/>
        <v>1.6900000000000004</v>
      </c>
      <c r="I367" s="329"/>
    </row>
    <row r="368" spans="1:9">
      <c r="A368" s="329">
        <v>39038</v>
      </c>
      <c r="B368" s="328">
        <v>4.6100000000000003</v>
      </c>
      <c r="C368" s="328">
        <v>6.24</v>
      </c>
      <c r="D368" s="328">
        <f t="shared" si="5"/>
        <v>1.63</v>
      </c>
      <c r="I368" s="329"/>
    </row>
    <row r="369" spans="1:9">
      <c r="A369" s="329">
        <v>39045</v>
      </c>
      <c r="B369" s="328">
        <v>4.58</v>
      </c>
      <c r="C369" s="328">
        <v>6.18</v>
      </c>
      <c r="D369" s="328">
        <f t="shared" si="5"/>
        <v>1.5999999999999996</v>
      </c>
      <c r="I369" s="329"/>
    </row>
    <row r="370" spans="1:9">
      <c r="A370" s="329">
        <v>39052</v>
      </c>
      <c r="B370" s="328">
        <v>4.49</v>
      </c>
      <c r="C370" s="328">
        <v>6.14</v>
      </c>
      <c r="D370" s="328">
        <f t="shared" si="5"/>
        <v>1.6499999999999995</v>
      </c>
      <c r="I370" s="329"/>
    </row>
    <row r="371" spans="1:9">
      <c r="A371" s="329">
        <v>39059</v>
      </c>
      <c r="B371" s="328">
        <v>4.4800000000000004</v>
      </c>
      <c r="C371" s="328">
        <v>6.11</v>
      </c>
      <c r="D371" s="328">
        <f t="shared" si="5"/>
        <v>1.63</v>
      </c>
      <c r="I371" s="329"/>
    </row>
    <row r="372" spans="1:9">
      <c r="A372" s="329">
        <v>39066</v>
      </c>
      <c r="B372" s="328">
        <v>4.5599999999999996</v>
      </c>
      <c r="C372" s="328">
        <v>6.12</v>
      </c>
      <c r="D372" s="328">
        <f t="shared" si="5"/>
        <v>1.5600000000000005</v>
      </c>
      <c r="I372" s="329"/>
    </row>
    <row r="373" spans="1:9">
      <c r="A373" s="329">
        <v>39073</v>
      </c>
      <c r="B373" s="328">
        <v>4.5999999999999996</v>
      </c>
      <c r="C373" s="328">
        <v>6.13</v>
      </c>
      <c r="D373" s="328">
        <f t="shared" si="5"/>
        <v>1.5300000000000002</v>
      </c>
      <c r="I373" s="329"/>
    </row>
    <row r="374" spans="1:9">
      <c r="A374" s="329">
        <v>39080</v>
      </c>
      <c r="B374" s="328">
        <v>4.67</v>
      </c>
      <c r="C374" s="328">
        <v>6.18</v>
      </c>
      <c r="D374" s="328">
        <f t="shared" si="5"/>
        <v>1.5099999999999998</v>
      </c>
      <c r="I374" s="329"/>
    </row>
    <row r="375" spans="1:9">
      <c r="A375" s="329">
        <v>39087</v>
      </c>
      <c r="B375" s="328">
        <v>4.66</v>
      </c>
      <c r="C375" s="328">
        <v>6.18</v>
      </c>
      <c r="D375" s="328">
        <f t="shared" si="5"/>
        <v>1.5199999999999996</v>
      </c>
      <c r="I375" s="329"/>
    </row>
    <row r="376" spans="1:9">
      <c r="A376" s="329">
        <v>39094</v>
      </c>
      <c r="B376" s="328">
        <v>4.7</v>
      </c>
      <c r="C376" s="328">
        <v>6.21</v>
      </c>
      <c r="D376" s="328">
        <f t="shared" si="5"/>
        <v>1.5099999999999998</v>
      </c>
      <c r="I376" s="329"/>
    </row>
    <row r="377" spans="1:9">
      <c r="A377" s="329">
        <v>39101</v>
      </c>
      <c r="B377" s="328">
        <v>4.7699999999999996</v>
      </c>
      <c r="C377" s="328">
        <v>6.23</v>
      </c>
      <c r="D377" s="328">
        <f t="shared" si="5"/>
        <v>1.4600000000000009</v>
      </c>
      <c r="I377" s="329"/>
    </row>
    <row r="378" spans="1:9">
      <c r="A378" s="329">
        <v>39108</v>
      </c>
      <c r="B378" s="328">
        <v>4.83</v>
      </c>
      <c r="C378" s="328">
        <v>6.25</v>
      </c>
      <c r="D378" s="328">
        <f t="shared" si="5"/>
        <v>1.42</v>
      </c>
      <c r="I378" s="329"/>
    </row>
    <row r="379" spans="1:9">
      <c r="A379" s="329">
        <v>39115</v>
      </c>
      <c r="B379" s="328">
        <v>4.8600000000000003</v>
      </c>
      <c r="C379" s="328">
        <v>6.34</v>
      </c>
      <c r="D379" s="328">
        <f t="shared" si="5"/>
        <v>1.4799999999999995</v>
      </c>
      <c r="I379" s="329"/>
    </row>
    <row r="380" spans="1:9">
      <c r="A380" s="329">
        <v>39122</v>
      </c>
      <c r="B380" s="328">
        <v>4.7699999999999996</v>
      </c>
      <c r="C380" s="328">
        <v>6.28</v>
      </c>
      <c r="D380" s="328">
        <f t="shared" si="5"/>
        <v>1.5100000000000007</v>
      </c>
      <c r="I380" s="329"/>
    </row>
    <row r="381" spans="1:9">
      <c r="A381" s="329">
        <v>39129</v>
      </c>
      <c r="B381" s="328">
        <v>4.75</v>
      </c>
      <c r="C381" s="328">
        <v>6.3</v>
      </c>
      <c r="D381" s="328">
        <f t="shared" si="5"/>
        <v>1.5499999999999998</v>
      </c>
      <c r="I381" s="329"/>
    </row>
    <row r="382" spans="1:9">
      <c r="A382" s="329">
        <v>39136</v>
      </c>
      <c r="B382" s="328">
        <v>4.7</v>
      </c>
      <c r="C382" s="328">
        <v>6.22</v>
      </c>
      <c r="D382" s="328">
        <f t="shared" si="5"/>
        <v>1.5199999999999996</v>
      </c>
      <c r="I382" s="329"/>
    </row>
    <row r="383" spans="1:9">
      <c r="A383" s="329">
        <v>39143</v>
      </c>
      <c r="B383" s="328">
        <v>4.55</v>
      </c>
      <c r="C383" s="328">
        <v>6.18</v>
      </c>
      <c r="D383" s="328">
        <f t="shared" si="5"/>
        <v>1.63</v>
      </c>
      <c r="I383" s="329"/>
    </row>
    <row r="384" spans="1:9">
      <c r="A384" s="329">
        <v>39150</v>
      </c>
      <c r="B384" s="328">
        <v>4.53</v>
      </c>
      <c r="C384" s="328">
        <v>6.14</v>
      </c>
      <c r="D384" s="328">
        <f t="shared" si="5"/>
        <v>1.6099999999999994</v>
      </c>
      <c r="I384" s="329"/>
    </row>
    <row r="385" spans="1:9">
      <c r="A385" s="329">
        <v>39157</v>
      </c>
      <c r="B385" s="328">
        <v>4.54</v>
      </c>
      <c r="C385" s="328">
        <v>6.14</v>
      </c>
      <c r="D385" s="328">
        <f t="shared" si="5"/>
        <v>1.5999999999999996</v>
      </c>
      <c r="I385" s="329"/>
    </row>
    <row r="386" spans="1:9">
      <c r="A386" s="329">
        <v>39164</v>
      </c>
      <c r="B386" s="328">
        <v>4.58</v>
      </c>
      <c r="C386" s="328">
        <v>6.16</v>
      </c>
      <c r="D386" s="328">
        <f t="shared" si="5"/>
        <v>1.58</v>
      </c>
      <c r="I386" s="329"/>
    </row>
    <row r="387" spans="1:9">
      <c r="A387" s="329">
        <v>39171</v>
      </c>
      <c r="B387" s="328">
        <v>4.63</v>
      </c>
      <c r="C387" s="328">
        <v>6.16</v>
      </c>
      <c r="D387" s="328">
        <f t="shared" si="5"/>
        <v>1.5300000000000002</v>
      </c>
      <c r="I387" s="329"/>
    </row>
    <row r="388" spans="1:9">
      <c r="A388" s="329">
        <v>39178</v>
      </c>
      <c r="B388" s="328">
        <v>4.68</v>
      </c>
      <c r="C388" s="328">
        <v>6.17</v>
      </c>
      <c r="D388" s="328">
        <f t="shared" si="5"/>
        <v>1.4900000000000002</v>
      </c>
      <c r="I388" s="329"/>
    </row>
    <row r="389" spans="1:9">
      <c r="A389" s="329">
        <v>39185</v>
      </c>
      <c r="B389" s="328">
        <v>4.74</v>
      </c>
      <c r="C389" s="328">
        <v>6.22</v>
      </c>
      <c r="D389" s="328">
        <f t="shared" si="5"/>
        <v>1.4799999999999995</v>
      </c>
      <c r="I389" s="329"/>
    </row>
    <row r="390" spans="1:9">
      <c r="A390" s="329">
        <v>39192</v>
      </c>
      <c r="B390" s="328">
        <v>4.6900000000000004</v>
      </c>
      <c r="C390" s="328">
        <v>6.17</v>
      </c>
      <c r="D390" s="328">
        <f t="shared" si="5"/>
        <v>1.4799999999999995</v>
      </c>
      <c r="I390" s="329"/>
    </row>
    <row r="391" spans="1:9">
      <c r="A391" s="329">
        <v>39199</v>
      </c>
      <c r="B391" s="328">
        <v>4.67</v>
      </c>
      <c r="C391" s="328">
        <v>6.16</v>
      </c>
      <c r="D391" s="328">
        <f t="shared" si="5"/>
        <v>1.4900000000000002</v>
      </c>
      <c r="I391" s="329"/>
    </row>
    <row r="392" spans="1:9">
      <c r="A392" s="329">
        <v>39206</v>
      </c>
      <c r="B392" s="328">
        <v>4.6500000000000004</v>
      </c>
      <c r="C392" s="328">
        <v>6.16</v>
      </c>
      <c r="D392" s="328">
        <f t="shared" si="5"/>
        <v>1.5099999999999998</v>
      </c>
      <c r="I392" s="329"/>
    </row>
    <row r="393" spans="1:9">
      <c r="A393" s="329">
        <v>39213</v>
      </c>
      <c r="B393" s="328">
        <v>4.6500000000000004</v>
      </c>
      <c r="C393" s="328">
        <v>6.15</v>
      </c>
      <c r="D393" s="328">
        <f t="shared" si="5"/>
        <v>1.5</v>
      </c>
      <c r="I393" s="329"/>
    </row>
    <row r="394" spans="1:9">
      <c r="A394" s="329">
        <v>39220</v>
      </c>
      <c r="B394" s="328">
        <v>4.74</v>
      </c>
      <c r="C394" s="328">
        <v>6.21</v>
      </c>
      <c r="D394" s="328">
        <f t="shared" ref="D394:D457" si="6">C394-B394</f>
        <v>1.4699999999999998</v>
      </c>
      <c r="I394" s="329"/>
    </row>
    <row r="395" spans="1:9">
      <c r="A395" s="329">
        <v>39227</v>
      </c>
      <c r="B395" s="328">
        <v>4.84</v>
      </c>
      <c r="C395" s="328">
        <v>6.37</v>
      </c>
      <c r="D395" s="328">
        <f t="shared" si="6"/>
        <v>1.5300000000000002</v>
      </c>
      <c r="I395" s="329"/>
    </row>
    <row r="396" spans="1:9">
      <c r="A396" s="329">
        <v>39234</v>
      </c>
      <c r="B396" s="328">
        <v>4.9000000000000004</v>
      </c>
      <c r="C396" s="328">
        <v>6.42</v>
      </c>
      <c r="D396" s="328">
        <f t="shared" si="6"/>
        <v>1.5199999999999996</v>
      </c>
      <c r="I396" s="329"/>
    </row>
    <row r="397" spans="1:9">
      <c r="A397" s="329">
        <v>39241</v>
      </c>
      <c r="B397" s="328">
        <v>5.0199999999999996</v>
      </c>
      <c r="C397" s="328">
        <v>6.53</v>
      </c>
      <c r="D397" s="328">
        <f t="shared" si="6"/>
        <v>1.5100000000000007</v>
      </c>
      <c r="I397" s="329"/>
    </row>
    <row r="398" spans="1:9">
      <c r="A398" s="329">
        <v>39248</v>
      </c>
      <c r="B398" s="328">
        <v>5.2</v>
      </c>
      <c r="C398" s="328">
        <v>6.74</v>
      </c>
      <c r="D398" s="328">
        <f t="shared" si="6"/>
        <v>1.54</v>
      </c>
      <c r="I398" s="329"/>
    </row>
    <row r="399" spans="1:9">
      <c r="A399" s="329">
        <v>39255</v>
      </c>
      <c r="B399" s="328">
        <v>5.14</v>
      </c>
      <c r="C399" s="328">
        <v>6.69</v>
      </c>
      <c r="D399" s="328">
        <f t="shared" si="6"/>
        <v>1.5500000000000007</v>
      </c>
      <c r="I399" s="329"/>
    </row>
    <row r="400" spans="1:9">
      <c r="A400" s="329">
        <v>39262</v>
      </c>
      <c r="B400" s="328">
        <v>5.09</v>
      </c>
      <c r="C400" s="328">
        <v>6.67</v>
      </c>
      <c r="D400" s="328">
        <f t="shared" si="6"/>
        <v>1.58</v>
      </c>
      <c r="I400" s="329"/>
    </row>
    <row r="401" spans="1:9">
      <c r="A401" s="329">
        <v>39269</v>
      </c>
      <c r="B401" s="328">
        <v>5.0999999999999996</v>
      </c>
      <c r="C401" s="328">
        <v>6.63</v>
      </c>
      <c r="D401" s="328">
        <f t="shared" si="6"/>
        <v>1.5300000000000002</v>
      </c>
      <c r="I401" s="329"/>
    </row>
    <row r="402" spans="1:9">
      <c r="A402" s="329">
        <v>39276</v>
      </c>
      <c r="B402" s="328">
        <v>5.0999999999999996</v>
      </c>
      <c r="C402" s="328">
        <v>6.73</v>
      </c>
      <c r="D402" s="328">
        <f t="shared" si="6"/>
        <v>1.6300000000000008</v>
      </c>
      <c r="I402" s="329"/>
    </row>
    <row r="403" spans="1:9">
      <c r="A403" s="329">
        <v>39283</v>
      </c>
      <c r="B403" s="328">
        <v>5.03</v>
      </c>
      <c r="C403" s="328">
        <v>6.73</v>
      </c>
      <c r="D403" s="328">
        <f t="shared" si="6"/>
        <v>1.7000000000000002</v>
      </c>
      <c r="I403" s="329"/>
    </row>
    <row r="404" spans="1:9">
      <c r="A404" s="329">
        <v>39290</v>
      </c>
      <c r="B404" s="328">
        <v>4.88</v>
      </c>
      <c r="C404" s="328">
        <v>6.69</v>
      </c>
      <c r="D404" s="328">
        <f t="shared" si="6"/>
        <v>1.8100000000000005</v>
      </c>
      <c r="I404" s="329"/>
    </row>
    <row r="405" spans="1:9">
      <c r="A405" s="329">
        <v>39297</v>
      </c>
      <c r="B405" s="328">
        <v>4.7699999999999996</v>
      </c>
      <c r="C405" s="328">
        <v>6.68</v>
      </c>
      <c r="D405" s="328">
        <f t="shared" si="6"/>
        <v>1.9100000000000001</v>
      </c>
      <c r="I405" s="329"/>
    </row>
    <row r="406" spans="1:9">
      <c r="A406" s="329">
        <v>39304</v>
      </c>
      <c r="B406" s="328">
        <v>4.79</v>
      </c>
      <c r="C406" s="328">
        <v>6.59</v>
      </c>
      <c r="D406" s="328">
        <f t="shared" si="6"/>
        <v>1.7999999999999998</v>
      </c>
      <c r="I406" s="329"/>
    </row>
    <row r="407" spans="1:9">
      <c r="A407" s="329">
        <v>39311</v>
      </c>
      <c r="B407" s="328">
        <v>4.7</v>
      </c>
      <c r="C407" s="328">
        <v>6.62</v>
      </c>
      <c r="D407" s="328">
        <f t="shared" si="6"/>
        <v>1.92</v>
      </c>
      <c r="I407" s="329"/>
    </row>
    <row r="408" spans="1:9">
      <c r="A408" s="329">
        <v>39318</v>
      </c>
      <c r="B408" s="328">
        <v>4.62</v>
      </c>
      <c r="C408" s="328">
        <v>6.52</v>
      </c>
      <c r="D408" s="328">
        <f t="shared" si="6"/>
        <v>1.8999999999999995</v>
      </c>
      <c r="I408" s="329"/>
    </row>
    <row r="409" spans="1:9">
      <c r="A409" s="329">
        <v>39325</v>
      </c>
      <c r="B409" s="328">
        <v>4.55</v>
      </c>
      <c r="C409" s="328">
        <v>6.45</v>
      </c>
      <c r="D409" s="328">
        <f t="shared" si="6"/>
        <v>1.9000000000000004</v>
      </c>
      <c r="I409" s="329"/>
    </row>
    <row r="410" spans="1:9">
      <c r="A410" s="329">
        <v>39332</v>
      </c>
      <c r="B410" s="328">
        <v>4.4800000000000004</v>
      </c>
      <c r="C410" s="328">
        <v>6.46</v>
      </c>
      <c r="D410" s="328">
        <f t="shared" si="6"/>
        <v>1.9799999999999995</v>
      </c>
      <c r="I410" s="329"/>
    </row>
    <row r="411" spans="1:9">
      <c r="A411" s="329">
        <v>39339</v>
      </c>
      <c r="B411" s="328">
        <v>4.42</v>
      </c>
      <c r="C411" s="328">
        <v>6.31</v>
      </c>
      <c r="D411" s="328">
        <f t="shared" si="6"/>
        <v>1.8899999999999997</v>
      </c>
      <c r="I411" s="329"/>
    </row>
    <row r="412" spans="1:9">
      <c r="A412" s="329">
        <v>39346</v>
      </c>
      <c r="B412" s="328">
        <v>4.57</v>
      </c>
      <c r="C412" s="328">
        <v>6.34</v>
      </c>
      <c r="D412" s="328">
        <f t="shared" si="6"/>
        <v>1.7699999999999996</v>
      </c>
      <c r="I412" s="329"/>
    </row>
    <row r="413" spans="1:9">
      <c r="A413" s="329">
        <v>39353</v>
      </c>
      <c r="B413" s="328">
        <v>4.6100000000000003</v>
      </c>
      <c r="C413" s="328">
        <v>6.42</v>
      </c>
      <c r="D413" s="328">
        <f t="shared" si="6"/>
        <v>1.8099999999999996</v>
      </c>
      <c r="I413" s="329"/>
    </row>
    <row r="414" spans="1:9">
      <c r="A414" s="329">
        <v>39360</v>
      </c>
      <c r="B414" s="328">
        <v>4.57</v>
      </c>
      <c r="C414" s="328">
        <v>6.37</v>
      </c>
      <c r="D414" s="328">
        <f t="shared" si="6"/>
        <v>1.7999999999999998</v>
      </c>
      <c r="I414" s="329"/>
    </row>
    <row r="415" spans="1:9">
      <c r="A415" s="329">
        <v>39367</v>
      </c>
      <c r="B415" s="328">
        <v>4.67</v>
      </c>
      <c r="C415" s="328">
        <v>6.4</v>
      </c>
      <c r="D415" s="328">
        <f t="shared" si="6"/>
        <v>1.7300000000000004</v>
      </c>
      <c r="I415" s="329"/>
    </row>
    <row r="416" spans="1:9">
      <c r="A416" s="329">
        <v>39374</v>
      </c>
      <c r="B416" s="328">
        <v>4.57</v>
      </c>
      <c r="C416" s="328">
        <v>6.4</v>
      </c>
      <c r="D416" s="328">
        <f t="shared" si="6"/>
        <v>1.83</v>
      </c>
      <c r="I416" s="329"/>
    </row>
    <row r="417" spans="1:9">
      <c r="A417" s="329">
        <v>39381</v>
      </c>
      <c r="B417" s="328">
        <v>4.3899999999999997</v>
      </c>
      <c r="C417" s="328">
        <v>6.33</v>
      </c>
      <c r="D417" s="328">
        <f t="shared" si="6"/>
        <v>1.9400000000000004</v>
      </c>
      <c r="I417" s="329"/>
    </row>
    <row r="418" spans="1:9">
      <c r="A418" s="329">
        <v>39388</v>
      </c>
      <c r="B418" s="328">
        <v>4.3899999999999997</v>
      </c>
      <c r="C418" s="328">
        <v>6.26</v>
      </c>
      <c r="D418" s="328">
        <f t="shared" si="6"/>
        <v>1.87</v>
      </c>
      <c r="I418" s="329"/>
    </row>
    <row r="419" spans="1:9">
      <c r="A419" s="329">
        <v>39395</v>
      </c>
      <c r="B419" s="328">
        <v>4.32</v>
      </c>
      <c r="C419" s="328">
        <v>6.24</v>
      </c>
      <c r="D419" s="328">
        <f t="shared" si="6"/>
        <v>1.92</v>
      </c>
      <c r="I419" s="329"/>
    </row>
    <row r="420" spans="1:9">
      <c r="A420" s="329">
        <v>39402</v>
      </c>
      <c r="B420" s="328">
        <v>4.22</v>
      </c>
      <c r="C420" s="328">
        <v>6.24</v>
      </c>
      <c r="D420" s="328">
        <f t="shared" si="6"/>
        <v>2.0200000000000005</v>
      </c>
      <c r="I420" s="329"/>
    </row>
    <row r="421" spans="1:9">
      <c r="A421" s="329">
        <v>39409</v>
      </c>
      <c r="B421" s="328">
        <v>4.04</v>
      </c>
      <c r="C421" s="328">
        <v>6.2</v>
      </c>
      <c r="D421" s="328">
        <f t="shared" si="6"/>
        <v>2.16</v>
      </c>
      <c r="I421" s="329"/>
    </row>
    <row r="422" spans="1:9">
      <c r="A422" s="329">
        <v>39416</v>
      </c>
      <c r="B422" s="328">
        <v>3.94</v>
      </c>
      <c r="C422" s="328">
        <v>6.1</v>
      </c>
      <c r="D422" s="328">
        <f t="shared" si="6"/>
        <v>2.1599999999999997</v>
      </c>
      <c r="I422" s="329"/>
    </row>
    <row r="423" spans="1:9">
      <c r="A423" s="329">
        <v>39423</v>
      </c>
      <c r="B423" s="328">
        <v>3.97</v>
      </c>
      <c r="C423" s="328">
        <v>5.96</v>
      </c>
      <c r="D423" s="328">
        <f t="shared" si="6"/>
        <v>1.9899999999999998</v>
      </c>
      <c r="I423" s="329"/>
    </row>
    <row r="424" spans="1:9">
      <c r="A424" s="329">
        <v>39430</v>
      </c>
      <c r="B424" s="328">
        <v>4.12</v>
      </c>
      <c r="C424" s="328">
        <v>6.11</v>
      </c>
      <c r="D424" s="328">
        <f t="shared" si="6"/>
        <v>1.9900000000000002</v>
      </c>
      <c r="I424" s="329"/>
    </row>
    <row r="425" spans="1:9">
      <c r="A425" s="329">
        <v>39437</v>
      </c>
      <c r="B425" s="328">
        <v>4.12</v>
      </c>
      <c r="C425" s="328">
        <v>6.14</v>
      </c>
      <c r="D425" s="328">
        <f t="shared" si="6"/>
        <v>2.0199999999999996</v>
      </c>
      <c r="I425" s="329"/>
    </row>
    <row r="426" spans="1:9">
      <c r="A426" s="329">
        <v>39444</v>
      </c>
      <c r="B426" s="328">
        <v>4.21</v>
      </c>
      <c r="C426" s="328">
        <v>6.17</v>
      </c>
      <c r="D426" s="328">
        <f t="shared" si="6"/>
        <v>1.96</v>
      </c>
      <c r="I426" s="329"/>
    </row>
    <row r="427" spans="1:9">
      <c r="A427" s="329">
        <v>39451</v>
      </c>
      <c r="B427" s="328">
        <v>3.94</v>
      </c>
      <c r="C427" s="328">
        <v>6.07</v>
      </c>
      <c r="D427" s="328">
        <f t="shared" si="6"/>
        <v>2.1300000000000003</v>
      </c>
      <c r="I427" s="329"/>
    </row>
    <row r="428" spans="1:9">
      <c r="A428" s="329">
        <v>39458</v>
      </c>
      <c r="B428" s="328">
        <v>3.85</v>
      </c>
      <c r="C428" s="328">
        <v>5.87</v>
      </c>
      <c r="D428" s="328">
        <f t="shared" si="6"/>
        <v>2.02</v>
      </c>
      <c r="I428" s="329"/>
    </row>
    <row r="429" spans="1:9">
      <c r="A429" s="329">
        <v>39465</v>
      </c>
      <c r="B429" s="328">
        <v>3.72</v>
      </c>
      <c r="C429" s="328">
        <v>5.69</v>
      </c>
      <c r="D429" s="328">
        <f t="shared" si="6"/>
        <v>1.9700000000000002</v>
      </c>
      <c r="I429" s="329"/>
    </row>
    <row r="430" spans="1:9">
      <c r="A430" s="329">
        <v>39472</v>
      </c>
      <c r="B430" s="328">
        <v>3.58</v>
      </c>
      <c r="C430" s="328">
        <v>5.48</v>
      </c>
      <c r="D430" s="328">
        <f t="shared" si="6"/>
        <v>1.9000000000000004</v>
      </c>
      <c r="I430" s="329"/>
    </row>
    <row r="431" spans="1:9">
      <c r="A431" s="329">
        <v>39479</v>
      </c>
      <c r="B431" s="328">
        <v>3.67</v>
      </c>
      <c r="C431" s="328">
        <v>5.68</v>
      </c>
      <c r="D431" s="328">
        <f t="shared" si="6"/>
        <v>2.0099999999999998</v>
      </c>
      <c r="I431" s="329"/>
    </row>
    <row r="432" spans="1:9">
      <c r="A432" s="329">
        <v>39486</v>
      </c>
      <c r="B432" s="328">
        <v>3.66</v>
      </c>
      <c r="C432" s="328">
        <v>5.67</v>
      </c>
      <c r="D432" s="328">
        <f t="shared" si="6"/>
        <v>2.0099999999999998</v>
      </c>
      <c r="I432" s="329"/>
    </row>
    <row r="433" spans="1:9">
      <c r="A433" s="329">
        <v>39493</v>
      </c>
      <c r="B433" s="328">
        <v>3.72</v>
      </c>
      <c r="C433" s="328">
        <v>5.72</v>
      </c>
      <c r="D433" s="328">
        <f t="shared" si="6"/>
        <v>1.9999999999999996</v>
      </c>
      <c r="I433" s="329"/>
    </row>
    <row r="434" spans="1:9">
      <c r="A434" s="329">
        <v>39500</v>
      </c>
      <c r="B434" s="328">
        <v>3.85</v>
      </c>
      <c r="C434" s="328">
        <v>6.04</v>
      </c>
      <c r="D434" s="328">
        <f t="shared" si="6"/>
        <v>2.19</v>
      </c>
      <c r="I434" s="329"/>
    </row>
    <row r="435" spans="1:9">
      <c r="A435" s="329">
        <v>39507</v>
      </c>
      <c r="B435" s="328">
        <v>3.78</v>
      </c>
      <c r="C435" s="328">
        <v>6.24</v>
      </c>
      <c r="D435" s="328">
        <f t="shared" si="6"/>
        <v>2.4600000000000004</v>
      </c>
      <c r="I435" s="329"/>
    </row>
    <row r="436" spans="1:9">
      <c r="A436" s="329">
        <v>39514</v>
      </c>
      <c r="B436" s="328">
        <v>3.61</v>
      </c>
      <c r="C436" s="328">
        <v>6.03</v>
      </c>
      <c r="D436" s="328">
        <f t="shared" si="6"/>
        <v>2.4200000000000004</v>
      </c>
      <c r="I436" s="329"/>
    </row>
    <row r="437" spans="1:9">
      <c r="A437" s="329">
        <v>39521</v>
      </c>
      <c r="B437" s="328">
        <v>3.51</v>
      </c>
      <c r="C437" s="328">
        <v>6.13</v>
      </c>
      <c r="D437" s="328">
        <f t="shared" si="6"/>
        <v>2.62</v>
      </c>
      <c r="I437" s="329"/>
    </row>
    <row r="438" spans="1:9">
      <c r="A438" s="329">
        <v>39528</v>
      </c>
      <c r="B438" s="328">
        <v>3.39</v>
      </c>
      <c r="C438" s="328">
        <v>5.87</v>
      </c>
      <c r="D438" s="328">
        <f t="shared" si="6"/>
        <v>2.48</v>
      </c>
      <c r="I438" s="329"/>
    </row>
    <row r="439" spans="1:9">
      <c r="A439" s="329">
        <v>39535</v>
      </c>
      <c r="B439" s="328">
        <v>3.52</v>
      </c>
      <c r="C439" s="328">
        <v>5.85</v>
      </c>
      <c r="D439" s="328">
        <f t="shared" si="6"/>
        <v>2.3299999999999996</v>
      </c>
      <c r="I439" s="329"/>
    </row>
    <row r="440" spans="1:9">
      <c r="A440" s="329">
        <v>39542</v>
      </c>
      <c r="B440" s="328">
        <v>3.55</v>
      </c>
      <c r="C440" s="328">
        <v>5.88</v>
      </c>
      <c r="D440" s="328">
        <f t="shared" si="6"/>
        <v>2.33</v>
      </c>
      <c r="I440" s="329"/>
    </row>
    <row r="441" spans="1:9">
      <c r="A441" s="329">
        <v>39549</v>
      </c>
      <c r="B441" s="328">
        <v>3.54</v>
      </c>
      <c r="C441" s="328">
        <v>5.88</v>
      </c>
      <c r="D441" s="328">
        <f t="shared" si="6"/>
        <v>2.34</v>
      </c>
      <c r="I441" s="329"/>
    </row>
    <row r="442" spans="1:9">
      <c r="A442" s="329">
        <v>39556</v>
      </c>
      <c r="B442" s="328">
        <v>3.67</v>
      </c>
      <c r="C442" s="328">
        <v>5.88</v>
      </c>
      <c r="D442" s="328">
        <f t="shared" si="6"/>
        <v>2.21</v>
      </c>
      <c r="I442" s="329"/>
    </row>
    <row r="443" spans="1:9">
      <c r="A443" s="329">
        <v>39563</v>
      </c>
      <c r="B443" s="328">
        <v>3.81</v>
      </c>
      <c r="C443" s="328">
        <v>6.03</v>
      </c>
      <c r="D443" s="328">
        <f t="shared" si="6"/>
        <v>2.2200000000000002</v>
      </c>
      <c r="I443" s="329"/>
    </row>
    <row r="444" spans="1:9">
      <c r="A444" s="329">
        <v>39570</v>
      </c>
      <c r="B444" s="328">
        <v>3.83</v>
      </c>
      <c r="C444" s="328">
        <v>6.06</v>
      </c>
      <c r="D444" s="328">
        <f t="shared" si="6"/>
        <v>2.2299999999999995</v>
      </c>
      <c r="I444" s="329"/>
    </row>
    <row r="445" spans="1:9">
      <c r="A445" s="329">
        <v>39577</v>
      </c>
      <c r="B445" s="328">
        <v>3.85</v>
      </c>
      <c r="C445" s="328">
        <v>6.05</v>
      </c>
      <c r="D445" s="328">
        <f t="shared" si="6"/>
        <v>2.1999999999999997</v>
      </c>
      <c r="I445" s="329"/>
    </row>
    <row r="446" spans="1:9">
      <c r="A446" s="329">
        <v>39584</v>
      </c>
      <c r="B446" s="328">
        <v>3.86</v>
      </c>
      <c r="C446" s="328">
        <v>6.01</v>
      </c>
      <c r="D446" s="328">
        <f t="shared" si="6"/>
        <v>2.15</v>
      </c>
      <c r="I446" s="329"/>
    </row>
    <row r="447" spans="1:9">
      <c r="A447" s="329">
        <v>39591</v>
      </c>
      <c r="B447" s="328">
        <v>3.84</v>
      </c>
      <c r="C447" s="328">
        <v>5.98</v>
      </c>
      <c r="D447" s="328">
        <f t="shared" si="6"/>
        <v>2.1400000000000006</v>
      </c>
      <c r="I447" s="329"/>
    </row>
    <row r="448" spans="1:9">
      <c r="A448" s="329">
        <v>39598</v>
      </c>
      <c r="B448" s="328">
        <v>4.03</v>
      </c>
      <c r="C448" s="328">
        <v>6.08</v>
      </c>
      <c r="D448" s="328">
        <f t="shared" si="6"/>
        <v>2.0499999999999998</v>
      </c>
      <c r="I448" s="329"/>
    </row>
    <row r="449" spans="1:9">
      <c r="A449" s="329">
        <v>39605</v>
      </c>
      <c r="B449" s="328">
        <v>3.98</v>
      </c>
      <c r="C449" s="328">
        <v>6.09</v>
      </c>
      <c r="D449" s="328">
        <f t="shared" si="6"/>
        <v>2.11</v>
      </c>
      <c r="I449" s="329"/>
    </row>
    <row r="450" spans="1:9">
      <c r="A450" s="329">
        <v>39612</v>
      </c>
      <c r="B450" s="328">
        <v>4.1500000000000004</v>
      </c>
      <c r="C450" s="328">
        <v>6.32</v>
      </c>
      <c r="D450" s="328">
        <f t="shared" si="6"/>
        <v>2.17</v>
      </c>
      <c r="I450" s="329"/>
    </row>
    <row r="451" spans="1:9">
      <c r="A451" s="329">
        <v>39619</v>
      </c>
      <c r="B451" s="328">
        <v>4.2</v>
      </c>
      <c r="C451" s="328">
        <v>6.42</v>
      </c>
      <c r="D451" s="328">
        <f t="shared" si="6"/>
        <v>2.2199999999999998</v>
      </c>
      <c r="I451" s="329"/>
    </row>
    <row r="452" spans="1:9">
      <c r="A452" s="329">
        <v>39626</v>
      </c>
      <c r="B452" s="328">
        <v>4.09</v>
      </c>
      <c r="C452" s="328">
        <v>6.45</v>
      </c>
      <c r="D452" s="328">
        <f t="shared" si="6"/>
        <v>2.3600000000000003</v>
      </c>
      <c r="I452" s="329"/>
    </row>
    <row r="453" spans="1:9">
      <c r="A453" s="329">
        <v>39633</v>
      </c>
      <c r="B453" s="328">
        <v>4</v>
      </c>
      <c r="C453" s="328">
        <v>6.35</v>
      </c>
      <c r="D453" s="328">
        <f t="shared" si="6"/>
        <v>2.3499999999999996</v>
      </c>
      <c r="I453" s="329"/>
    </row>
    <row r="454" spans="1:9">
      <c r="A454" s="329">
        <v>39640</v>
      </c>
      <c r="B454" s="328">
        <v>3.9</v>
      </c>
      <c r="C454" s="328">
        <v>6.37</v>
      </c>
      <c r="D454" s="328">
        <f t="shared" si="6"/>
        <v>2.4700000000000002</v>
      </c>
      <c r="I454" s="329"/>
    </row>
    <row r="455" spans="1:9">
      <c r="A455" s="329">
        <v>39647</v>
      </c>
      <c r="B455" s="328">
        <v>3.98</v>
      </c>
      <c r="C455" s="328">
        <v>6.26</v>
      </c>
      <c r="D455" s="328">
        <f t="shared" si="6"/>
        <v>2.2799999999999998</v>
      </c>
      <c r="I455" s="329"/>
    </row>
    <row r="456" spans="1:9">
      <c r="A456" s="329">
        <v>39654</v>
      </c>
      <c r="B456" s="328">
        <v>4.1100000000000003</v>
      </c>
      <c r="C456" s="328">
        <v>6.63</v>
      </c>
      <c r="D456" s="328">
        <f t="shared" si="6"/>
        <v>2.5199999999999996</v>
      </c>
      <c r="I456" s="329"/>
    </row>
    <row r="457" spans="1:9">
      <c r="A457" s="329">
        <v>39661</v>
      </c>
      <c r="B457" s="328">
        <v>4.04</v>
      </c>
      <c r="C457" s="328">
        <v>6.52</v>
      </c>
      <c r="D457" s="328">
        <f t="shared" si="6"/>
        <v>2.4799999999999995</v>
      </c>
      <c r="I457" s="329"/>
    </row>
    <row r="458" spans="1:9">
      <c r="A458" s="329">
        <v>39668</v>
      </c>
      <c r="B458" s="328">
        <v>3.99</v>
      </c>
      <c r="C458" s="328">
        <v>6.52</v>
      </c>
      <c r="D458" s="328">
        <f t="shared" ref="D458:D521" si="7">C458-B458</f>
        <v>2.5299999999999994</v>
      </c>
      <c r="I458" s="329"/>
    </row>
    <row r="459" spans="1:9">
      <c r="A459" s="329">
        <v>39675</v>
      </c>
      <c r="B459" s="328">
        <v>3.91</v>
      </c>
      <c r="C459" s="328">
        <v>6.52</v>
      </c>
      <c r="D459" s="328">
        <f t="shared" si="7"/>
        <v>2.6099999999999994</v>
      </c>
      <c r="I459" s="329"/>
    </row>
    <row r="460" spans="1:9">
      <c r="A460" s="329">
        <v>39682</v>
      </c>
      <c r="B460" s="328">
        <v>3.83</v>
      </c>
      <c r="C460" s="328">
        <v>6.47</v>
      </c>
      <c r="D460" s="328">
        <f t="shared" si="7"/>
        <v>2.6399999999999997</v>
      </c>
      <c r="I460" s="329"/>
    </row>
    <row r="461" spans="1:9">
      <c r="A461" s="329">
        <v>39689</v>
      </c>
      <c r="B461" s="328">
        <v>3.79</v>
      </c>
      <c r="C461" s="328">
        <v>6.4</v>
      </c>
      <c r="D461" s="328">
        <f t="shared" si="7"/>
        <v>2.6100000000000003</v>
      </c>
      <c r="I461" s="329"/>
    </row>
    <row r="462" spans="1:9">
      <c r="A462" s="329">
        <v>39696</v>
      </c>
      <c r="B462" s="328">
        <v>3.69</v>
      </c>
      <c r="C462" s="328">
        <v>6.35</v>
      </c>
      <c r="D462" s="328">
        <f t="shared" si="7"/>
        <v>2.6599999999999997</v>
      </c>
      <c r="I462" s="329"/>
    </row>
    <row r="463" spans="1:9">
      <c r="A463" s="329">
        <v>39703</v>
      </c>
      <c r="B463" s="328">
        <v>3.66</v>
      </c>
      <c r="C463" s="328">
        <v>5.93</v>
      </c>
      <c r="D463" s="328">
        <f t="shared" si="7"/>
        <v>2.2699999999999996</v>
      </c>
      <c r="I463" s="329"/>
    </row>
    <row r="464" spans="1:9">
      <c r="A464" s="329">
        <v>39710</v>
      </c>
      <c r="B464" s="328">
        <v>3.54</v>
      </c>
      <c r="C464" s="328">
        <v>5.78</v>
      </c>
      <c r="D464" s="328">
        <f t="shared" si="7"/>
        <v>2.2400000000000002</v>
      </c>
      <c r="I464" s="329"/>
    </row>
    <row r="465" spans="1:9">
      <c r="A465" s="329">
        <v>39717</v>
      </c>
      <c r="B465" s="328">
        <v>3.84</v>
      </c>
      <c r="C465" s="328">
        <v>6.09</v>
      </c>
      <c r="D465" s="328">
        <f t="shared" si="7"/>
        <v>2.25</v>
      </c>
      <c r="I465" s="329"/>
    </row>
    <row r="466" spans="1:9">
      <c r="A466" s="329">
        <v>39724</v>
      </c>
      <c r="B466" s="328">
        <v>3.7</v>
      </c>
      <c r="C466" s="328">
        <v>6.1</v>
      </c>
      <c r="D466" s="328">
        <f t="shared" si="7"/>
        <v>2.3999999999999995</v>
      </c>
      <c r="I466" s="329"/>
    </row>
    <row r="467" spans="1:9">
      <c r="A467" s="329">
        <v>39731</v>
      </c>
      <c r="B467" s="328">
        <v>3.69</v>
      </c>
      <c r="C467" s="328">
        <v>5.94</v>
      </c>
      <c r="D467" s="328">
        <f t="shared" si="7"/>
        <v>2.2500000000000004</v>
      </c>
      <c r="I467" s="329"/>
    </row>
    <row r="468" spans="1:9">
      <c r="A468" s="329">
        <v>39738</v>
      </c>
      <c r="B468" s="328">
        <v>4.0199999999999996</v>
      </c>
      <c r="C468" s="328">
        <v>6.46</v>
      </c>
      <c r="D468" s="328">
        <f t="shared" si="7"/>
        <v>2.4400000000000004</v>
      </c>
      <c r="I468" s="329"/>
    </row>
    <row r="469" spans="1:9">
      <c r="A469" s="329">
        <v>39745</v>
      </c>
      <c r="B469" s="328">
        <v>3.74</v>
      </c>
      <c r="C469" s="328">
        <v>6.04</v>
      </c>
      <c r="D469" s="328">
        <f t="shared" si="7"/>
        <v>2.2999999999999998</v>
      </c>
      <c r="I469" s="329"/>
    </row>
    <row r="470" spans="1:9">
      <c r="A470" s="329">
        <v>39752</v>
      </c>
      <c r="B470" s="328">
        <v>3.92</v>
      </c>
      <c r="C470" s="328">
        <v>6.46</v>
      </c>
      <c r="D470" s="328">
        <f t="shared" si="7"/>
        <v>2.54</v>
      </c>
      <c r="I470" s="329"/>
    </row>
    <row r="471" spans="1:9">
      <c r="A471" s="329">
        <v>39759</v>
      </c>
      <c r="B471" s="328">
        <v>3.82</v>
      </c>
      <c r="C471" s="328">
        <v>6.2</v>
      </c>
      <c r="D471" s="328">
        <f t="shared" si="7"/>
        <v>2.3800000000000003</v>
      </c>
      <c r="I471" s="329"/>
    </row>
    <row r="472" spans="1:9">
      <c r="A472" s="329">
        <v>39766</v>
      </c>
      <c r="B472" s="328">
        <v>3.78</v>
      </c>
      <c r="C472" s="328">
        <v>6.14</v>
      </c>
      <c r="D472" s="328">
        <f t="shared" si="7"/>
        <v>2.36</v>
      </c>
      <c r="I472" s="329"/>
    </row>
    <row r="473" spans="1:9">
      <c r="A473" s="329">
        <v>39773</v>
      </c>
      <c r="B473" s="328">
        <v>3.38</v>
      </c>
      <c r="C473" s="328">
        <v>6.04</v>
      </c>
      <c r="D473" s="328">
        <f t="shared" si="7"/>
        <v>2.66</v>
      </c>
      <c r="I473" s="329"/>
    </row>
    <row r="474" spans="1:9">
      <c r="A474" s="329">
        <v>39780</v>
      </c>
      <c r="B474" s="328">
        <v>3.1</v>
      </c>
      <c r="C474" s="328">
        <v>5.97</v>
      </c>
      <c r="D474" s="328">
        <f t="shared" si="7"/>
        <v>2.8699999999999997</v>
      </c>
      <c r="I474" s="329"/>
    </row>
    <row r="475" spans="1:9">
      <c r="A475" s="329">
        <v>39787</v>
      </c>
      <c r="B475" s="328">
        <v>2.66</v>
      </c>
      <c r="C475" s="328">
        <v>5.53</v>
      </c>
      <c r="D475" s="328">
        <f t="shared" si="7"/>
        <v>2.87</v>
      </c>
      <c r="I475" s="329"/>
    </row>
    <row r="476" spans="1:9">
      <c r="A476" s="329">
        <v>39794</v>
      </c>
      <c r="B476" s="328">
        <v>2.67</v>
      </c>
      <c r="C476" s="328">
        <v>5.47</v>
      </c>
      <c r="D476" s="328">
        <f t="shared" si="7"/>
        <v>2.8</v>
      </c>
      <c r="I476" s="329"/>
    </row>
    <row r="477" spans="1:9">
      <c r="A477" s="329">
        <v>39801</v>
      </c>
      <c r="B477" s="328">
        <v>2.2599999999999998</v>
      </c>
      <c r="C477" s="328">
        <v>5.19</v>
      </c>
      <c r="D477" s="328">
        <f t="shared" si="7"/>
        <v>2.9300000000000006</v>
      </c>
      <c r="I477" s="329"/>
    </row>
    <row r="478" spans="1:9">
      <c r="A478" s="329">
        <v>39808</v>
      </c>
      <c r="B478" s="328">
        <v>2.1800000000000002</v>
      </c>
      <c r="C478" s="328">
        <v>5.14</v>
      </c>
      <c r="D478" s="328">
        <f t="shared" si="7"/>
        <v>2.9599999999999995</v>
      </c>
      <c r="I478" s="329"/>
    </row>
    <row r="479" spans="1:9">
      <c r="A479" s="329">
        <v>39815</v>
      </c>
      <c r="B479" s="328">
        <v>2.2400000000000002</v>
      </c>
      <c r="C479" s="328">
        <v>5.0999999999999996</v>
      </c>
      <c r="D479" s="328">
        <f t="shared" si="7"/>
        <v>2.8599999999999994</v>
      </c>
      <c r="I479" s="329"/>
    </row>
    <row r="480" spans="1:9">
      <c r="A480" s="329">
        <v>39822</v>
      </c>
      <c r="B480" s="328">
        <v>2.48</v>
      </c>
      <c r="C480" s="328">
        <v>5.01</v>
      </c>
      <c r="D480" s="328">
        <f t="shared" si="7"/>
        <v>2.5299999999999998</v>
      </c>
      <c r="I480" s="329"/>
    </row>
    <row r="481" spans="1:9">
      <c r="A481" s="329">
        <v>39829</v>
      </c>
      <c r="B481" s="328">
        <v>2.2999999999999998</v>
      </c>
      <c r="C481" s="328">
        <v>4.96</v>
      </c>
      <c r="D481" s="328">
        <f t="shared" si="7"/>
        <v>2.66</v>
      </c>
      <c r="I481" s="329"/>
    </row>
    <row r="482" spans="1:9">
      <c r="A482" s="329">
        <v>39836</v>
      </c>
      <c r="B482" s="328">
        <v>2.56</v>
      </c>
      <c r="C482" s="328">
        <v>5.12</v>
      </c>
      <c r="D482" s="328">
        <f t="shared" si="7"/>
        <v>2.56</v>
      </c>
      <c r="I482" s="329"/>
    </row>
    <row r="483" spans="1:9">
      <c r="A483" s="329">
        <v>39843</v>
      </c>
      <c r="B483" s="328">
        <v>2.75</v>
      </c>
      <c r="C483" s="328">
        <v>5.0999999999999996</v>
      </c>
      <c r="D483" s="328">
        <f t="shared" si="7"/>
        <v>2.3499999999999996</v>
      </c>
      <c r="I483" s="329"/>
    </row>
    <row r="484" spans="1:9">
      <c r="A484" s="329">
        <v>39850</v>
      </c>
      <c r="B484" s="328">
        <v>2.92</v>
      </c>
      <c r="C484" s="328">
        <v>5.25</v>
      </c>
      <c r="D484" s="328">
        <f t="shared" si="7"/>
        <v>2.33</v>
      </c>
      <c r="I484" s="329"/>
    </row>
    <row r="485" spans="1:9">
      <c r="A485" s="329">
        <v>39857</v>
      </c>
      <c r="B485" s="328">
        <v>2.88</v>
      </c>
      <c r="C485" s="328">
        <v>5.16</v>
      </c>
      <c r="D485" s="328">
        <f t="shared" si="7"/>
        <v>2.2800000000000002</v>
      </c>
      <c r="I485" s="329"/>
    </row>
    <row r="486" spans="1:9">
      <c r="A486" s="329">
        <v>39864</v>
      </c>
      <c r="B486" s="328">
        <v>2.75</v>
      </c>
      <c r="C486" s="328">
        <v>5.04</v>
      </c>
      <c r="D486" s="328">
        <f t="shared" si="7"/>
        <v>2.29</v>
      </c>
      <c r="I486" s="329"/>
    </row>
    <row r="487" spans="1:9">
      <c r="A487" s="329">
        <v>39871</v>
      </c>
      <c r="B487" s="328">
        <v>2.91</v>
      </c>
      <c r="C487" s="328">
        <v>5.07</v>
      </c>
      <c r="D487" s="328">
        <f t="shared" si="7"/>
        <v>2.16</v>
      </c>
      <c r="I487" s="329"/>
    </row>
    <row r="488" spans="1:9">
      <c r="A488" s="329">
        <v>39878</v>
      </c>
      <c r="B488" s="328">
        <v>2.9</v>
      </c>
      <c r="C488" s="328">
        <v>5.15</v>
      </c>
      <c r="D488" s="328">
        <f t="shared" si="7"/>
        <v>2.2500000000000004</v>
      </c>
      <c r="I488" s="329"/>
    </row>
    <row r="489" spans="1:9">
      <c r="A489" s="329">
        <v>39885</v>
      </c>
      <c r="B489" s="328">
        <v>2.92</v>
      </c>
      <c r="C489" s="328">
        <v>5.03</v>
      </c>
      <c r="D489" s="328">
        <f t="shared" si="7"/>
        <v>2.1100000000000003</v>
      </c>
      <c r="I489" s="329"/>
    </row>
    <row r="490" spans="1:9">
      <c r="A490" s="329">
        <v>39892</v>
      </c>
      <c r="B490" s="328">
        <v>2.75</v>
      </c>
      <c r="C490" s="328">
        <v>4.9800000000000004</v>
      </c>
      <c r="D490" s="328">
        <f t="shared" si="7"/>
        <v>2.2300000000000004</v>
      </c>
      <c r="I490" s="329"/>
    </row>
    <row r="491" spans="1:9">
      <c r="A491" s="329">
        <v>39899</v>
      </c>
      <c r="B491" s="328">
        <v>2.74</v>
      </c>
      <c r="C491" s="328">
        <v>4.8499999999999996</v>
      </c>
      <c r="D491" s="328">
        <f t="shared" si="7"/>
        <v>2.1099999999999994</v>
      </c>
      <c r="I491" s="329"/>
    </row>
    <row r="492" spans="1:9">
      <c r="A492" s="329">
        <v>39906</v>
      </c>
      <c r="B492" s="328">
        <v>2.76</v>
      </c>
      <c r="C492" s="328">
        <v>4.78</v>
      </c>
      <c r="D492" s="328">
        <f t="shared" si="7"/>
        <v>2.0200000000000005</v>
      </c>
      <c r="I492" s="329"/>
    </row>
    <row r="493" spans="1:9">
      <c r="A493" s="329">
        <v>39913</v>
      </c>
      <c r="B493" s="328">
        <v>2.93</v>
      </c>
      <c r="C493" s="328">
        <v>4.87</v>
      </c>
      <c r="D493" s="328">
        <f t="shared" si="7"/>
        <v>1.94</v>
      </c>
      <c r="I493" s="329"/>
    </row>
    <row r="494" spans="1:9">
      <c r="A494" s="329">
        <v>39920</v>
      </c>
      <c r="B494" s="328">
        <v>2.87</v>
      </c>
      <c r="C494" s="328">
        <v>4.82</v>
      </c>
      <c r="D494" s="328">
        <f t="shared" si="7"/>
        <v>1.9500000000000002</v>
      </c>
      <c r="I494" s="329"/>
    </row>
    <row r="495" spans="1:9">
      <c r="A495" s="329">
        <v>39927</v>
      </c>
      <c r="B495" s="328">
        <v>2.96</v>
      </c>
      <c r="C495" s="328">
        <v>4.8</v>
      </c>
      <c r="D495" s="328">
        <f t="shared" si="7"/>
        <v>1.8399999999999999</v>
      </c>
      <c r="I495" s="329"/>
    </row>
    <row r="496" spans="1:9">
      <c r="A496" s="329">
        <v>39934</v>
      </c>
      <c r="B496" s="328">
        <v>3.1</v>
      </c>
      <c r="C496" s="328">
        <v>4.78</v>
      </c>
      <c r="D496" s="328">
        <f t="shared" si="7"/>
        <v>1.6800000000000002</v>
      </c>
      <c r="I496" s="329"/>
    </row>
    <row r="497" spans="1:9">
      <c r="A497" s="329">
        <v>39941</v>
      </c>
      <c r="B497" s="328">
        <v>3.23</v>
      </c>
      <c r="C497" s="328">
        <v>4.84</v>
      </c>
      <c r="D497" s="328">
        <f t="shared" si="7"/>
        <v>1.6099999999999999</v>
      </c>
      <c r="I497" s="329"/>
    </row>
    <row r="498" spans="1:9">
      <c r="A498" s="329">
        <v>39948</v>
      </c>
      <c r="B498" s="328">
        <v>3.14</v>
      </c>
      <c r="C498" s="328">
        <v>4.8600000000000003</v>
      </c>
      <c r="D498" s="328">
        <f t="shared" si="7"/>
        <v>1.7200000000000002</v>
      </c>
      <c r="I498" s="329"/>
    </row>
    <row r="499" spans="1:9">
      <c r="A499" s="329">
        <v>39955</v>
      </c>
      <c r="B499" s="328">
        <v>3.29</v>
      </c>
      <c r="C499" s="328">
        <v>4.82</v>
      </c>
      <c r="D499" s="328">
        <f t="shared" si="7"/>
        <v>1.5300000000000002</v>
      </c>
      <c r="I499" s="329"/>
    </row>
    <row r="500" spans="1:9">
      <c r="A500" s="329">
        <v>39962</v>
      </c>
      <c r="B500" s="328">
        <v>3.59</v>
      </c>
      <c r="C500" s="328">
        <v>4.91</v>
      </c>
      <c r="D500" s="328">
        <f t="shared" si="7"/>
        <v>1.3200000000000003</v>
      </c>
      <c r="I500" s="329"/>
    </row>
    <row r="501" spans="1:9">
      <c r="A501" s="329">
        <v>39969</v>
      </c>
      <c r="B501" s="328">
        <v>3.7</v>
      </c>
      <c r="C501" s="328">
        <v>5.29</v>
      </c>
      <c r="D501" s="328">
        <f t="shared" si="7"/>
        <v>1.5899999999999999</v>
      </c>
      <c r="I501" s="329"/>
    </row>
    <row r="502" spans="1:9">
      <c r="A502" s="329">
        <v>39976</v>
      </c>
      <c r="B502" s="328">
        <v>3.89</v>
      </c>
      <c r="C502" s="328">
        <v>5.59</v>
      </c>
      <c r="D502" s="328">
        <f t="shared" si="7"/>
        <v>1.6999999999999997</v>
      </c>
      <c r="I502" s="329"/>
    </row>
    <row r="503" spans="1:9">
      <c r="A503" s="329">
        <v>39983</v>
      </c>
      <c r="B503" s="328">
        <v>3.75</v>
      </c>
      <c r="C503" s="328">
        <v>5.38</v>
      </c>
      <c r="D503" s="328">
        <f t="shared" si="7"/>
        <v>1.63</v>
      </c>
      <c r="I503" s="329"/>
    </row>
    <row r="504" spans="1:9">
      <c r="A504" s="329">
        <v>39990</v>
      </c>
      <c r="B504" s="328">
        <v>3.63</v>
      </c>
      <c r="C504" s="328">
        <v>5.42</v>
      </c>
      <c r="D504" s="328">
        <f t="shared" si="7"/>
        <v>1.79</v>
      </c>
      <c r="I504" s="329"/>
    </row>
    <row r="505" spans="1:9">
      <c r="A505" s="329">
        <v>39997</v>
      </c>
      <c r="B505" s="328">
        <v>3.53</v>
      </c>
      <c r="C505" s="328">
        <v>5.32</v>
      </c>
      <c r="D505" s="328">
        <f t="shared" si="7"/>
        <v>1.7900000000000005</v>
      </c>
      <c r="I505" s="329"/>
    </row>
    <row r="506" spans="1:9">
      <c r="A506" s="329">
        <v>40004</v>
      </c>
      <c r="B506" s="328">
        <v>3.42</v>
      </c>
      <c r="C506" s="328">
        <v>5.2</v>
      </c>
      <c r="D506" s="328">
        <f t="shared" si="7"/>
        <v>1.7800000000000002</v>
      </c>
      <c r="I506" s="329"/>
    </row>
    <row r="507" spans="1:9">
      <c r="A507" s="329">
        <v>40011</v>
      </c>
      <c r="B507" s="328">
        <v>3.55</v>
      </c>
      <c r="C507" s="328">
        <v>5.14</v>
      </c>
      <c r="D507" s="328">
        <f t="shared" si="7"/>
        <v>1.5899999999999999</v>
      </c>
      <c r="I507" s="329"/>
    </row>
    <row r="508" spans="1:9">
      <c r="A508" s="329">
        <v>40018</v>
      </c>
      <c r="B508" s="328">
        <v>3.62</v>
      </c>
      <c r="C508" s="328">
        <v>5.2</v>
      </c>
      <c r="D508" s="328">
        <f t="shared" si="7"/>
        <v>1.58</v>
      </c>
      <c r="I508" s="329"/>
    </row>
    <row r="509" spans="1:9">
      <c r="A509" s="329">
        <v>40025</v>
      </c>
      <c r="B509" s="328">
        <v>3.67</v>
      </c>
      <c r="C509" s="328">
        <v>5.25</v>
      </c>
      <c r="D509" s="328">
        <f t="shared" si="7"/>
        <v>1.58</v>
      </c>
      <c r="I509" s="329"/>
    </row>
    <row r="510" spans="1:9">
      <c r="A510" s="329">
        <v>40032</v>
      </c>
      <c r="B510" s="328">
        <v>3.77</v>
      </c>
      <c r="C510" s="328">
        <v>5.22</v>
      </c>
      <c r="D510" s="328">
        <f t="shared" si="7"/>
        <v>1.4499999999999997</v>
      </c>
      <c r="I510" s="329"/>
    </row>
    <row r="511" spans="1:9">
      <c r="A511" s="329">
        <v>40039</v>
      </c>
      <c r="B511" s="328">
        <v>3.67</v>
      </c>
      <c r="C511" s="328">
        <v>5.29</v>
      </c>
      <c r="D511" s="328">
        <f t="shared" si="7"/>
        <v>1.62</v>
      </c>
      <c r="I511" s="329"/>
    </row>
    <row r="512" spans="1:9">
      <c r="A512" s="329">
        <v>40046</v>
      </c>
      <c r="B512" s="328">
        <v>3.48</v>
      </c>
      <c r="C512" s="328">
        <v>5.12</v>
      </c>
      <c r="D512" s="328">
        <f t="shared" si="7"/>
        <v>1.6400000000000001</v>
      </c>
      <c r="I512" s="329"/>
    </row>
    <row r="513" spans="1:9">
      <c r="A513" s="329">
        <v>40053</v>
      </c>
      <c r="B513" s="328">
        <v>3.46</v>
      </c>
      <c r="C513" s="328">
        <v>5.14</v>
      </c>
      <c r="D513" s="328">
        <f t="shared" si="7"/>
        <v>1.6799999999999997</v>
      </c>
      <c r="I513" s="329"/>
    </row>
    <row r="514" spans="1:9">
      <c r="A514" s="329">
        <v>40060</v>
      </c>
      <c r="B514" s="328">
        <v>3.37</v>
      </c>
      <c r="C514" s="328">
        <v>5.08</v>
      </c>
      <c r="D514" s="328">
        <f t="shared" si="7"/>
        <v>1.71</v>
      </c>
      <c r="I514" s="329"/>
    </row>
    <row r="515" spans="1:9">
      <c r="A515" s="329">
        <v>40067</v>
      </c>
      <c r="B515" s="328">
        <v>3.41</v>
      </c>
      <c r="C515" s="328">
        <v>5.07</v>
      </c>
      <c r="D515" s="328">
        <f t="shared" si="7"/>
        <v>1.6600000000000001</v>
      </c>
      <c r="I515" s="329"/>
    </row>
    <row r="516" spans="1:9">
      <c r="A516" s="329">
        <v>40074</v>
      </c>
      <c r="B516" s="328">
        <v>3.46</v>
      </c>
      <c r="C516" s="328">
        <v>5.04</v>
      </c>
      <c r="D516" s="328">
        <f t="shared" si="7"/>
        <v>1.58</v>
      </c>
      <c r="I516" s="329"/>
    </row>
    <row r="517" spans="1:9">
      <c r="A517" s="329">
        <v>40081</v>
      </c>
      <c r="B517" s="328">
        <v>3.43</v>
      </c>
      <c r="C517" s="328">
        <v>5.04</v>
      </c>
      <c r="D517" s="328">
        <f t="shared" si="7"/>
        <v>1.6099999999999999</v>
      </c>
      <c r="I517" s="329"/>
    </row>
    <row r="518" spans="1:9">
      <c r="A518" s="329">
        <v>40088</v>
      </c>
      <c r="B518" s="328">
        <v>3.28</v>
      </c>
      <c r="C518" s="328">
        <v>4.9400000000000004</v>
      </c>
      <c r="D518" s="328">
        <f t="shared" si="7"/>
        <v>1.6600000000000006</v>
      </c>
      <c r="I518" s="329"/>
    </row>
    <row r="519" spans="1:9">
      <c r="A519" s="329">
        <v>40095</v>
      </c>
      <c r="B519" s="328">
        <v>3.28</v>
      </c>
      <c r="C519" s="328">
        <v>4.87</v>
      </c>
      <c r="D519" s="328">
        <f t="shared" si="7"/>
        <v>1.5900000000000003</v>
      </c>
      <c r="I519" s="329"/>
    </row>
    <row r="520" spans="1:9">
      <c r="A520" s="329">
        <v>40102</v>
      </c>
      <c r="B520" s="328">
        <v>3.43</v>
      </c>
      <c r="C520" s="328">
        <v>4.92</v>
      </c>
      <c r="D520" s="328">
        <f t="shared" si="7"/>
        <v>1.4899999999999998</v>
      </c>
      <c r="I520" s="329"/>
    </row>
    <row r="521" spans="1:9">
      <c r="A521" s="329">
        <v>40109</v>
      </c>
      <c r="B521" s="328">
        <v>3.43</v>
      </c>
      <c r="C521" s="328">
        <v>5</v>
      </c>
      <c r="D521" s="328">
        <f t="shared" si="7"/>
        <v>1.5699999999999998</v>
      </c>
      <c r="I521" s="329"/>
    </row>
    <row r="522" spans="1:9">
      <c r="A522" s="329">
        <v>40116</v>
      </c>
      <c r="B522" s="328">
        <v>3.49</v>
      </c>
      <c r="C522" s="328">
        <v>5.03</v>
      </c>
      <c r="D522" s="328">
        <f t="shared" ref="D522:D585" si="8">C522-B522</f>
        <v>1.54</v>
      </c>
      <c r="I522" s="329"/>
    </row>
    <row r="523" spans="1:9">
      <c r="A523" s="329">
        <v>40123</v>
      </c>
      <c r="B523" s="328">
        <v>3.53</v>
      </c>
      <c r="C523" s="328">
        <v>4.9800000000000004</v>
      </c>
      <c r="D523" s="328">
        <f t="shared" si="8"/>
        <v>1.4500000000000006</v>
      </c>
      <c r="I523" s="329"/>
    </row>
    <row r="524" spans="1:9">
      <c r="A524" s="329">
        <v>40130</v>
      </c>
      <c r="B524" s="328">
        <v>3.48</v>
      </c>
      <c r="C524" s="328">
        <v>4.91</v>
      </c>
      <c r="D524" s="328">
        <f t="shared" si="8"/>
        <v>1.4300000000000002</v>
      </c>
      <c r="I524" s="329"/>
    </row>
    <row r="525" spans="1:9">
      <c r="A525" s="329">
        <v>40137</v>
      </c>
      <c r="B525" s="328">
        <v>3.35</v>
      </c>
      <c r="C525" s="328">
        <v>4.83</v>
      </c>
      <c r="D525" s="328">
        <f t="shared" si="8"/>
        <v>1.48</v>
      </c>
      <c r="I525" s="329"/>
    </row>
    <row r="526" spans="1:9">
      <c r="A526" s="329">
        <v>40144</v>
      </c>
      <c r="B526" s="328">
        <v>3.3</v>
      </c>
      <c r="C526" s="328">
        <v>4.78</v>
      </c>
      <c r="D526" s="328">
        <f t="shared" si="8"/>
        <v>1.4800000000000004</v>
      </c>
      <c r="I526" s="329"/>
    </row>
    <row r="527" spans="1:9">
      <c r="A527" s="329">
        <v>40151</v>
      </c>
      <c r="B527" s="328">
        <v>3.34</v>
      </c>
      <c r="C527" s="328">
        <v>4.71</v>
      </c>
      <c r="D527" s="328">
        <f t="shared" si="8"/>
        <v>1.37</v>
      </c>
      <c r="I527" s="329"/>
    </row>
    <row r="528" spans="1:9">
      <c r="A528" s="329">
        <v>40158</v>
      </c>
      <c r="B528" s="328">
        <v>3.47</v>
      </c>
      <c r="C528" s="328">
        <v>4.8099999999999996</v>
      </c>
      <c r="D528" s="328">
        <f t="shared" si="8"/>
        <v>1.3399999999999994</v>
      </c>
      <c r="I528" s="329"/>
    </row>
    <row r="529" spans="1:9">
      <c r="A529" s="329">
        <v>40165</v>
      </c>
      <c r="B529" s="328">
        <v>3.56</v>
      </c>
      <c r="C529" s="328">
        <v>4.9400000000000004</v>
      </c>
      <c r="D529" s="328">
        <f t="shared" si="8"/>
        <v>1.3800000000000003</v>
      </c>
      <c r="I529" s="329"/>
    </row>
    <row r="530" spans="1:9">
      <c r="A530" s="329">
        <v>40172</v>
      </c>
      <c r="B530" s="328">
        <v>3.76</v>
      </c>
      <c r="C530" s="328">
        <v>5.05</v>
      </c>
      <c r="D530" s="328">
        <f t="shared" si="8"/>
        <v>1.29</v>
      </c>
      <c r="I530" s="329"/>
    </row>
    <row r="531" spans="1:9">
      <c r="A531" s="329">
        <v>40179</v>
      </c>
      <c r="B531" s="328">
        <v>3.83</v>
      </c>
      <c r="C531" s="328">
        <v>5.14</v>
      </c>
      <c r="D531" s="328">
        <f t="shared" si="8"/>
        <v>1.3099999999999996</v>
      </c>
      <c r="I531" s="329"/>
    </row>
    <row r="532" spans="1:9">
      <c r="A532" s="329">
        <v>40186</v>
      </c>
      <c r="B532" s="328">
        <v>3.83</v>
      </c>
      <c r="C532" s="328">
        <v>5.09</v>
      </c>
      <c r="D532" s="328">
        <f t="shared" si="8"/>
        <v>1.2599999999999998</v>
      </c>
      <c r="I532" s="329"/>
    </row>
    <row r="533" spans="1:9">
      <c r="A533" s="329">
        <v>40193</v>
      </c>
      <c r="B533" s="328">
        <v>3.77</v>
      </c>
      <c r="C533" s="328">
        <v>5.0599999999999996</v>
      </c>
      <c r="D533" s="328">
        <f t="shared" si="8"/>
        <v>1.2899999999999996</v>
      </c>
      <c r="I533" s="329"/>
    </row>
    <row r="534" spans="1:9">
      <c r="A534" s="329">
        <v>40200</v>
      </c>
      <c r="B534" s="328">
        <v>3.66</v>
      </c>
      <c r="C534" s="328">
        <v>4.99</v>
      </c>
      <c r="D534" s="328">
        <f t="shared" si="8"/>
        <v>1.33</v>
      </c>
      <c r="I534" s="329"/>
    </row>
    <row r="535" spans="1:9">
      <c r="A535" s="329">
        <v>40207</v>
      </c>
      <c r="B535" s="328">
        <v>3.66</v>
      </c>
      <c r="C535" s="328">
        <v>4.9800000000000004</v>
      </c>
      <c r="D535" s="328">
        <f t="shared" si="8"/>
        <v>1.3200000000000003</v>
      </c>
      <c r="I535" s="329"/>
    </row>
    <row r="536" spans="1:9">
      <c r="A536" s="329">
        <v>40214</v>
      </c>
      <c r="B536" s="328">
        <v>3.66</v>
      </c>
      <c r="C536" s="328">
        <v>5.01</v>
      </c>
      <c r="D536" s="328">
        <f t="shared" si="8"/>
        <v>1.3499999999999996</v>
      </c>
      <c r="I536" s="329"/>
    </row>
    <row r="537" spans="1:9">
      <c r="A537" s="329">
        <v>40221</v>
      </c>
      <c r="B537" s="328">
        <v>3.69</v>
      </c>
      <c r="C537" s="328">
        <v>4.97</v>
      </c>
      <c r="D537" s="328">
        <f t="shared" si="8"/>
        <v>1.2799999999999998</v>
      </c>
      <c r="I537" s="329"/>
    </row>
    <row r="538" spans="1:9">
      <c r="A538" s="329">
        <v>40228</v>
      </c>
      <c r="B538" s="328">
        <v>3.74</v>
      </c>
      <c r="C538" s="328">
        <v>4.93</v>
      </c>
      <c r="D538" s="328">
        <f t="shared" si="8"/>
        <v>1.1899999999999995</v>
      </c>
      <c r="I538" s="329"/>
    </row>
    <row r="539" spans="1:9">
      <c r="A539" s="329">
        <v>40235</v>
      </c>
      <c r="B539" s="328">
        <v>3.69</v>
      </c>
      <c r="C539" s="328">
        <v>5.05</v>
      </c>
      <c r="D539" s="328">
        <f t="shared" si="8"/>
        <v>1.3599999999999999</v>
      </c>
      <c r="I539" s="329"/>
    </row>
    <row r="540" spans="1:9">
      <c r="A540" s="329">
        <v>40242</v>
      </c>
      <c r="B540" s="328">
        <v>3.63</v>
      </c>
      <c r="C540" s="328">
        <v>4.97</v>
      </c>
      <c r="D540" s="328">
        <f t="shared" si="8"/>
        <v>1.3399999999999999</v>
      </c>
      <c r="I540" s="329"/>
    </row>
    <row r="541" spans="1:9">
      <c r="A541" s="329">
        <v>40249</v>
      </c>
      <c r="B541" s="328">
        <v>3.72</v>
      </c>
      <c r="C541" s="328">
        <v>4.95</v>
      </c>
      <c r="D541" s="328">
        <f t="shared" si="8"/>
        <v>1.23</v>
      </c>
      <c r="I541" s="329"/>
    </row>
    <row r="542" spans="1:9">
      <c r="A542" s="329">
        <v>40256</v>
      </c>
      <c r="B542" s="328">
        <v>3.68</v>
      </c>
      <c r="C542" s="328">
        <v>4.96</v>
      </c>
      <c r="D542" s="328">
        <f t="shared" si="8"/>
        <v>1.2799999999999998</v>
      </c>
      <c r="I542" s="329"/>
    </row>
    <row r="543" spans="1:9">
      <c r="A543" s="329">
        <v>40263</v>
      </c>
      <c r="B543" s="328">
        <v>3.79</v>
      </c>
      <c r="C543" s="328">
        <v>4.99</v>
      </c>
      <c r="D543" s="328">
        <f t="shared" si="8"/>
        <v>1.2000000000000002</v>
      </c>
      <c r="I543" s="329"/>
    </row>
    <row r="544" spans="1:9">
      <c r="A544" s="329">
        <v>40270</v>
      </c>
      <c r="B544" s="328">
        <v>3.89</v>
      </c>
      <c r="C544" s="328">
        <v>5.08</v>
      </c>
      <c r="D544" s="328">
        <f t="shared" si="8"/>
        <v>1.19</v>
      </c>
      <c r="I544" s="329"/>
    </row>
    <row r="545" spans="1:9">
      <c r="A545" s="329">
        <v>40277</v>
      </c>
      <c r="B545" s="328">
        <v>3.94</v>
      </c>
      <c r="C545" s="328">
        <v>5.21</v>
      </c>
      <c r="D545" s="328">
        <f t="shared" si="8"/>
        <v>1.27</v>
      </c>
      <c r="I545" s="329"/>
    </row>
    <row r="546" spans="1:9">
      <c r="A546" s="329">
        <v>40284</v>
      </c>
      <c r="B546" s="328">
        <v>3.85</v>
      </c>
      <c r="C546" s="328">
        <v>5.07</v>
      </c>
      <c r="D546" s="328">
        <f t="shared" si="8"/>
        <v>1.2200000000000002</v>
      </c>
      <c r="I546" s="329"/>
    </row>
    <row r="547" spans="1:9">
      <c r="A547" s="329">
        <v>40291</v>
      </c>
      <c r="B547" s="328">
        <v>3.81</v>
      </c>
      <c r="C547" s="328">
        <v>5.07</v>
      </c>
      <c r="D547" s="328">
        <f t="shared" si="8"/>
        <v>1.2600000000000002</v>
      </c>
      <c r="I547" s="329"/>
    </row>
    <row r="548" spans="1:9">
      <c r="A548" s="329">
        <v>40298</v>
      </c>
      <c r="B548" s="328">
        <v>3.76</v>
      </c>
      <c r="C548" s="328">
        <v>5.0599999999999996</v>
      </c>
      <c r="D548" s="328">
        <f t="shared" si="8"/>
        <v>1.2999999999999998</v>
      </c>
      <c r="I548" s="329"/>
    </row>
    <row r="549" spans="1:9">
      <c r="A549" s="329">
        <v>40305</v>
      </c>
      <c r="B549" s="328">
        <v>3.56</v>
      </c>
      <c r="C549" s="328">
        <v>5</v>
      </c>
      <c r="D549" s="328">
        <f t="shared" si="8"/>
        <v>1.44</v>
      </c>
      <c r="I549" s="329"/>
    </row>
    <row r="550" spans="1:9">
      <c r="A550" s="329">
        <v>40312</v>
      </c>
      <c r="B550" s="328">
        <v>3.54</v>
      </c>
      <c r="C550" s="328">
        <v>4.93</v>
      </c>
      <c r="D550" s="328">
        <f t="shared" si="8"/>
        <v>1.3899999999999997</v>
      </c>
      <c r="I550" s="329"/>
    </row>
    <row r="551" spans="1:9">
      <c r="A551" s="329">
        <v>40319</v>
      </c>
      <c r="B551" s="328">
        <v>3.33</v>
      </c>
      <c r="C551" s="328">
        <v>4.84</v>
      </c>
      <c r="D551" s="328">
        <f t="shared" si="8"/>
        <v>1.5099999999999998</v>
      </c>
      <c r="I551" s="329"/>
    </row>
    <row r="552" spans="1:9">
      <c r="A552" s="329">
        <v>40326</v>
      </c>
      <c r="B552" s="328">
        <v>3.25</v>
      </c>
      <c r="C552" s="328">
        <v>4.78</v>
      </c>
      <c r="D552" s="328">
        <f t="shared" si="8"/>
        <v>1.5300000000000002</v>
      </c>
      <c r="I552" s="329"/>
    </row>
    <row r="553" spans="1:9">
      <c r="A553" s="329">
        <v>40333</v>
      </c>
      <c r="B553" s="328">
        <v>3.31</v>
      </c>
      <c r="C553" s="328">
        <v>4.79</v>
      </c>
      <c r="D553" s="328">
        <f t="shared" si="8"/>
        <v>1.48</v>
      </c>
      <c r="I553" s="329"/>
    </row>
    <row r="554" spans="1:9">
      <c r="A554" s="329">
        <v>40340</v>
      </c>
      <c r="B554" s="328">
        <v>3.22</v>
      </c>
      <c r="C554" s="328">
        <v>4.72</v>
      </c>
      <c r="D554" s="328">
        <f t="shared" si="8"/>
        <v>1.4999999999999996</v>
      </c>
      <c r="I554" s="329"/>
    </row>
    <row r="555" spans="1:9">
      <c r="A555" s="329">
        <v>40347</v>
      </c>
      <c r="B555" s="328">
        <v>3.26</v>
      </c>
      <c r="C555" s="328">
        <v>4.75</v>
      </c>
      <c r="D555" s="328">
        <f t="shared" si="8"/>
        <v>1.4900000000000002</v>
      </c>
      <c r="I555" s="329"/>
    </row>
    <row r="556" spans="1:9">
      <c r="A556" s="329">
        <v>40354</v>
      </c>
      <c r="B556" s="328">
        <v>3.17</v>
      </c>
      <c r="C556" s="328">
        <v>4.6900000000000004</v>
      </c>
      <c r="D556" s="328">
        <f t="shared" si="8"/>
        <v>1.5200000000000005</v>
      </c>
      <c r="I556" s="329"/>
    </row>
    <row r="557" spans="1:9">
      <c r="A557" s="329">
        <v>40361</v>
      </c>
      <c r="B557" s="328">
        <v>2.99</v>
      </c>
      <c r="C557" s="328">
        <v>4.58</v>
      </c>
      <c r="D557" s="328">
        <f t="shared" si="8"/>
        <v>1.5899999999999999</v>
      </c>
      <c r="I557" s="329"/>
    </row>
    <row r="558" spans="1:9">
      <c r="A558" s="329">
        <v>40368</v>
      </c>
      <c r="B558" s="328">
        <v>3.02</v>
      </c>
      <c r="C558" s="328">
        <v>4.57</v>
      </c>
      <c r="D558" s="328">
        <f t="shared" si="8"/>
        <v>1.5500000000000003</v>
      </c>
      <c r="I558" s="329"/>
    </row>
    <row r="559" spans="1:9">
      <c r="A559" s="329">
        <v>40375</v>
      </c>
      <c r="B559" s="328">
        <v>3.05</v>
      </c>
      <c r="C559" s="328">
        <v>4.57</v>
      </c>
      <c r="D559" s="328">
        <f t="shared" si="8"/>
        <v>1.5200000000000005</v>
      </c>
      <c r="I559" s="329"/>
    </row>
    <row r="560" spans="1:9">
      <c r="A560" s="329">
        <v>40382</v>
      </c>
      <c r="B560" s="328">
        <v>2.97</v>
      </c>
      <c r="C560" s="328">
        <v>4.5599999999999996</v>
      </c>
      <c r="D560" s="328">
        <f t="shared" si="8"/>
        <v>1.5899999999999994</v>
      </c>
      <c r="I560" s="329"/>
    </row>
    <row r="561" spans="1:9">
      <c r="A561" s="329">
        <v>40389</v>
      </c>
      <c r="B561" s="328">
        <v>3.02</v>
      </c>
      <c r="C561" s="328">
        <v>4.54</v>
      </c>
      <c r="D561" s="328">
        <f t="shared" si="8"/>
        <v>1.52</v>
      </c>
      <c r="I561" s="329"/>
    </row>
    <row r="562" spans="1:9">
      <c r="A562" s="329">
        <v>40396</v>
      </c>
      <c r="B562" s="328">
        <v>2.94</v>
      </c>
      <c r="C562" s="328">
        <v>4.49</v>
      </c>
      <c r="D562" s="328">
        <f t="shared" si="8"/>
        <v>1.5500000000000003</v>
      </c>
      <c r="I562" s="329"/>
    </row>
    <row r="563" spans="1:9">
      <c r="A563" s="329">
        <v>40403</v>
      </c>
      <c r="B563" s="328">
        <v>2.76</v>
      </c>
      <c r="C563" s="328">
        <v>4.4400000000000004</v>
      </c>
      <c r="D563" s="328">
        <f t="shared" si="8"/>
        <v>1.6800000000000006</v>
      </c>
      <c r="I563" s="329"/>
    </row>
    <row r="564" spans="1:9">
      <c r="A564" s="329">
        <v>40410</v>
      </c>
      <c r="B564" s="328">
        <v>2.61</v>
      </c>
      <c r="C564" s="328">
        <v>4.42</v>
      </c>
      <c r="D564" s="328">
        <f t="shared" si="8"/>
        <v>1.81</v>
      </c>
      <c r="I564" s="329"/>
    </row>
    <row r="565" spans="1:9">
      <c r="A565" s="329">
        <v>40417</v>
      </c>
      <c r="B565" s="328">
        <v>2.56</v>
      </c>
      <c r="C565" s="328">
        <v>4.3600000000000003</v>
      </c>
      <c r="D565" s="328">
        <f t="shared" si="8"/>
        <v>1.8000000000000003</v>
      </c>
      <c r="I565" s="329"/>
    </row>
    <row r="566" spans="1:9">
      <c r="A566" s="329">
        <v>40424</v>
      </c>
      <c r="B566" s="328">
        <v>2.59</v>
      </c>
      <c r="C566" s="328">
        <v>4.32</v>
      </c>
      <c r="D566" s="328">
        <f t="shared" si="8"/>
        <v>1.7300000000000004</v>
      </c>
      <c r="I566" s="329"/>
    </row>
    <row r="567" spans="1:9">
      <c r="A567" s="329">
        <v>40431</v>
      </c>
      <c r="B567" s="328">
        <v>2.71</v>
      </c>
      <c r="C567" s="328">
        <v>4.3499999999999996</v>
      </c>
      <c r="D567" s="328">
        <f t="shared" si="8"/>
        <v>1.6399999999999997</v>
      </c>
      <c r="I567" s="329"/>
    </row>
    <row r="568" spans="1:9">
      <c r="A568" s="329">
        <v>40438</v>
      </c>
      <c r="B568" s="328">
        <v>2.74</v>
      </c>
      <c r="C568" s="328">
        <v>4.37</v>
      </c>
      <c r="D568" s="328">
        <f t="shared" si="8"/>
        <v>1.63</v>
      </c>
      <c r="I568" s="329"/>
    </row>
    <row r="569" spans="1:9">
      <c r="A569" s="329">
        <v>40445</v>
      </c>
      <c r="B569" s="328">
        <v>2.61</v>
      </c>
      <c r="C569" s="328">
        <v>4.37</v>
      </c>
      <c r="D569" s="328">
        <f t="shared" si="8"/>
        <v>1.7600000000000002</v>
      </c>
      <c r="I569" s="329"/>
    </row>
    <row r="570" spans="1:9">
      <c r="A570" s="329">
        <v>40452</v>
      </c>
      <c r="B570" s="328">
        <v>2.52</v>
      </c>
      <c r="C570" s="328">
        <v>4.32</v>
      </c>
      <c r="D570" s="328">
        <f t="shared" si="8"/>
        <v>1.8000000000000003</v>
      </c>
      <c r="I570" s="329"/>
    </row>
    <row r="571" spans="1:9">
      <c r="A571" s="329">
        <v>40459</v>
      </c>
      <c r="B571" s="328">
        <v>2.4500000000000002</v>
      </c>
      <c r="C571" s="328">
        <v>4.2699999999999996</v>
      </c>
      <c r="D571" s="328">
        <f t="shared" si="8"/>
        <v>1.8199999999999994</v>
      </c>
      <c r="I571" s="329"/>
    </row>
    <row r="572" spans="1:9">
      <c r="A572" s="329">
        <v>40466</v>
      </c>
      <c r="B572" s="328">
        <v>2.5</v>
      </c>
      <c r="C572" s="328">
        <v>4.1900000000000004</v>
      </c>
      <c r="D572" s="328">
        <f t="shared" si="8"/>
        <v>1.6900000000000004</v>
      </c>
      <c r="I572" s="329"/>
    </row>
    <row r="573" spans="1:9">
      <c r="A573" s="329">
        <v>40473</v>
      </c>
      <c r="B573" s="328">
        <v>2.54</v>
      </c>
      <c r="C573" s="328">
        <v>4.21</v>
      </c>
      <c r="D573" s="328">
        <f t="shared" si="8"/>
        <v>1.67</v>
      </c>
      <c r="I573" s="329"/>
    </row>
    <row r="574" spans="1:9">
      <c r="A574" s="329">
        <v>40480</v>
      </c>
      <c r="B574" s="328">
        <v>2.67</v>
      </c>
      <c r="C574" s="328">
        <v>4.2300000000000004</v>
      </c>
      <c r="D574" s="328">
        <f t="shared" si="8"/>
        <v>1.5600000000000005</v>
      </c>
      <c r="I574" s="329"/>
    </row>
    <row r="575" spans="1:9">
      <c r="A575" s="329">
        <v>40487</v>
      </c>
      <c r="B575" s="328">
        <v>2.61</v>
      </c>
      <c r="C575" s="328">
        <v>4.24</v>
      </c>
      <c r="D575" s="328">
        <f t="shared" si="8"/>
        <v>1.6300000000000003</v>
      </c>
      <c r="I575" s="329"/>
    </row>
    <row r="576" spans="1:9">
      <c r="A576" s="329">
        <v>40494</v>
      </c>
      <c r="B576" s="328">
        <v>2.68</v>
      </c>
      <c r="C576" s="328">
        <v>4.17</v>
      </c>
      <c r="D576" s="328">
        <f t="shared" si="8"/>
        <v>1.4899999999999998</v>
      </c>
      <c r="I576" s="329"/>
    </row>
    <row r="577" spans="1:9">
      <c r="A577" s="329">
        <v>40501</v>
      </c>
      <c r="B577" s="328">
        <v>2.89</v>
      </c>
      <c r="C577" s="328">
        <v>4.3899999999999997</v>
      </c>
      <c r="D577" s="328">
        <f t="shared" si="8"/>
        <v>1.4999999999999996</v>
      </c>
      <c r="I577" s="329"/>
    </row>
    <row r="578" spans="1:9">
      <c r="A578" s="329">
        <v>40508</v>
      </c>
      <c r="B578" s="328">
        <v>2.84</v>
      </c>
      <c r="C578" s="328">
        <v>4.4000000000000004</v>
      </c>
      <c r="D578" s="328">
        <f t="shared" si="8"/>
        <v>1.5600000000000005</v>
      </c>
      <c r="I578" s="329"/>
    </row>
    <row r="579" spans="1:9">
      <c r="A579" s="329">
        <v>40515</v>
      </c>
      <c r="B579" s="328">
        <v>2.93</v>
      </c>
      <c r="C579" s="328">
        <v>4.46</v>
      </c>
      <c r="D579" s="328">
        <f t="shared" si="8"/>
        <v>1.5299999999999998</v>
      </c>
      <c r="I579" s="329"/>
    </row>
    <row r="580" spans="1:9">
      <c r="A580" s="329">
        <v>40522</v>
      </c>
      <c r="B580" s="328">
        <v>3.18</v>
      </c>
      <c r="C580" s="328">
        <v>4.6100000000000003</v>
      </c>
      <c r="D580" s="328">
        <f t="shared" si="8"/>
        <v>1.4300000000000002</v>
      </c>
      <c r="I580" s="329"/>
    </row>
    <row r="581" spans="1:9">
      <c r="A581" s="329">
        <v>40529</v>
      </c>
      <c r="B581" s="328">
        <v>3.42</v>
      </c>
      <c r="C581" s="328">
        <v>4.83</v>
      </c>
      <c r="D581" s="328">
        <f t="shared" si="8"/>
        <v>1.4100000000000001</v>
      </c>
      <c r="I581" s="329"/>
    </row>
    <row r="582" spans="1:9">
      <c r="A582" s="329">
        <v>40536</v>
      </c>
      <c r="B582" s="328">
        <v>3.37</v>
      </c>
      <c r="C582" s="328">
        <v>4.8099999999999996</v>
      </c>
      <c r="D582" s="328">
        <f t="shared" si="8"/>
        <v>1.4399999999999995</v>
      </c>
      <c r="I582" s="329"/>
    </row>
    <row r="583" spans="1:9">
      <c r="A583" s="329">
        <v>40543</v>
      </c>
      <c r="B583" s="328">
        <v>3.38</v>
      </c>
      <c r="C583" s="328">
        <v>4.8600000000000003</v>
      </c>
      <c r="D583" s="328">
        <f t="shared" si="8"/>
        <v>1.4800000000000004</v>
      </c>
      <c r="I583" s="329"/>
    </row>
    <row r="584" spans="1:9">
      <c r="A584" s="329">
        <v>40550</v>
      </c>
      <c r="B584" s="328">
        <v>3.4</v>
      </c>
      <c r="C584" s="328">
        <v>4.7699999999999996</v>
      </c>
      <c r="D584" s="328">
        <f t="shared" si="8"/>
        <v>1.3699999999999997</v>
      </c>
      <c r="I584" s="329"/>
    </row>
    <row r="585" spans="1:9">
      <c r="A585" s="329">
        <v>40557</v>
      </c>
      <c r="B585" s="328">
        <v>3.36</v>
      </c>
      <c r="C585" s="328">
        <v>4.71</v>
      </c>
      <c r="D585" s="328">
        <f t="shared" si="8"/>
        <v>1.35</v>
      </c>
      <c r="I585" s="329"/>
    </row>
    <row r="586" spans="1:9">
      <c r="A586" s="329">
        <v>40564</v>
      </c>
      <c r="B586" s="328">
        <v>3.42</v>
      </c>
      <c r="C586" s="328">
        <v>4.74</v>
      </c>
      <c r="D586" s="328">
        <f t="shared" ref="D586:D649" si="9">C586-B586</f>
        <v>1.3200000000000003</v>
      </c>
      <c r="I586" s="329"/>
    </row>
    <row r="587" spans="1:9">
      <c r="A587" s="329">
        <v>40571</v>
      </c>
      <c r="B587" s="328">
        <v>3.4</v>
      </c>
      <c r="C587" s="328">
        <v>4.8</v>
      </c>
      <c r="D587" s="328">
        <f t="shared" si="9"/>
        <v>1.4</v>
      </c>
      <c r="I587" s="329"/>
    </row>
    <row r="588" spans="1:9">
      <c r="A588" s="329">
        <v>40578</v>
      </c>
      <c r="B588" s="328">
        <v>3.54</v>
      </c>
      <c r="C588" s="328">
        <v>4.8099999999999996</v>
      </c>
      <c r="D588" s="328">
        <f t="shared" si="9"/>
        <v>1.2699999999999996</v>
      </c>
      <c r="I588" s="329"/>
    </row>
    <row r="589" spans="1:9">
      <c r="A589" s="329">
        <v>40585</v>
      </c>
      <c r="B589" s="328">
        <v>3.68</v>
      </c>
      <c r="C589" s="328">
        <v>5.05</v>
      </c>
      <c r="D589" s="328">
        <f t="shared" si="9"/>
        <v>1.3699999999999997</v>
      </c>
      <c r="I589" s="329"/>
    </row>
    <row r="590" spans="1:9">
      <c r="A590" s="329">
        <v>40592</v>
      </c>
      <c r="B590" s="328">
        <v>3.6</v>
      </c>
      <c r="C590" s="328">
        <v>5</v>
      </c>
      <c r="D590" s="328">
        <f t="shared" si="9"/>
        <v>1.4</v>
      </c>
      <c r="I590" s="329"/>
    </row>
    <row r="591" spans="1:9">
      <c r="A591" s="329">
        <v>40599</v>
      </c>
      <c r="B591" s="328">
        <v>3.46</v>
      </c>
      <c r="C591" s="328">
        <v>4.95</v>
      </c>
      <c r="D591" s="328">
        <f t="shared" si="9"/>
        <v>1.4900000000000002</v>
      </c>
      <c r="I591" s="329"/>
    </row>
    <row r="592" spans="1:9">
      <c r="A592" s="329">
        <v>40606</v>
      </c>
      <c r="B592" s="328">
        <v>3.47</v>
      </c>
      <c r="C592" s="328">
        <v>4.87</v>
      </c>
      <c r="D592" s="328">
        <f t="shared" si="9"/>
        <v>1.4</v>
      </c>
      <c r="I592" s="329"/>
    </row>
    <row r="593" spans="1:9">
      <c r="A593" s="329">
        <v>40613</v>
      </c>
      <c r="B593" s="328">
        <v>3.46</v>
      </c>
      <c r="C593" s="328">
        <v>4.88</v>
      </c>
      <c r="D593" s="328">
        <f t="shared" si="9"/>
        <v>1.42</v>
      </c>
      <c r="I593" s="329"/>
    </row>
    <row r="594" spans="1:9">
      <c r="A594" s="329">
        <v>40620</v>
      </c>
      <c r="B594" s="328">
        <v>3.29</v>
      </c>
      <c r="C594" s="328">
        <v>4.76</v>
      </c>
      <c r="D594" s="328">
        <f t="shared" si="9"/>
        <v>1.4699999999999998</v>
      </c>
      <c r="I594" s="329"/>
    </row>
    <row r="595" spans="1:9">
      <c r="A595" s="329">
        <v>40627</v>
      </c>
      <c r="B595" s="328">
        <v>3.38</v>
      </c>
      <c r="C595" s="328">
        <v>4.8099999999999996</v>
      </c>
      <c r="D595" s="328">
        <f t="shared" si="9"/>
        <v>1.4299999999999997</v>
      </c>
      <c r="I595" s="329"/>
    </row>
    <row r="596" spans="1:9">
      <c r="A596" s="329">
        <v>40634</v>
      </c>
      <c r="B596" s="328">
        <v>3.47</v>
      </c>
      <c r="C596" s="328">
        <v>4.8600000000000003</v>
      </c>
      <c r="D596" s="328">
        <f t="shared" si="9"/>
        <v>1.3900000000000001</v>
      </c>
      <c r="I596" s="329"/>
    </row>
    <row r="597" spans="1:9">
      <c r="A597" s="329">
        <v>40641</v>
      </c>
      <c r="B597" s="328">
        <v>3.54</v>
      </c>
      <c r="C597" s="328">
        <v>4.87</v>
      </c>
      <c r="D597" s="328">
        <f t="shared" si="9"/>
        <v>1.33</v>
      </c>
      <c r="I597" s="329"/>
    </row>
    <row r="598" spans="1:9">
      <c r="A598" s="329">
        <v>40648</v>
      </c>
      <c r="B598" s="328">
        <v>3.51</v>
      </c>
      <c r="C598" s="328">
        <v>4.91</v>
      </c>
      <c r="D598" s="328">
        <f t="shared" si="9"/>
        <v>1.4000000000000004</v>
      </c>
      <c r="I598" s="329"/>
    </row>
    <row r="599" spans="1:9">
      <c r="A599" s="329">
        <v>40655</v>
      </c>
      <c r="B599" s="328">
        <v>3.41</v>
      </c>
      <c r="C599" s="328">
        <v>4.8</v>
      </c>
      <c r="D599" s="328">
        <f t="shared" si="9"/>
        <v>1.3899999999999997</v>
      </c>
      <c r="I599" s="329"/>
    </row>
    <row r="600" spans="1:9">
      <c r="A600" s="329">
        <v>40662</v>
      </c>
      <c r="B600" s="328">
        <v>3.36</v>
      </c>
      <c r="C600" s="328">
        <v>4.78</v>
      </c>
      <c r="D600" s="328">
        <f t="shared" si="9"/>
        <v>1.4200000000000004</v>
      </c>
      <c r="I600" s="329"/>
    </row>
    <row r="601" spans="1:9">
      <c r="A601" s="329">
        <v>40669</v>
      </c>
      <c r="B601" s="328">
        <v>3.24</v>
      </c>
      <c r="C601" s="328">
        <v>4.71</v>
      </c>
      <c r="D601" s="328">
        <f t="shared" si="9"/>
        <v>1.4699999999999998</v>
      </c>
      <c r="I601" s="329"/>
    </row>
    <row r="602" spans="1:9">
      <c r="A602" s="329">
        <v>40676</v>
      </c>
      <c r="B602" s="328">
        <v>3.2</v>
      </c>
      <c r="C602" s="328">
        <v>4.63</v>
      </c>
      <c r="D602" s="328">
        <f t="shared" si="9"/>
        <v>1.4299999999999997</v>
      </c>
      <c r="I602" s="329"/>
    </row>
    <row r="603" spans="1:9">
      <c r="A603" s="329">
        <v>40683</v>
      </c>
      <c r="B603" s="328">
        <v>3.15</v>
      </c>
      <c r="C603" s="328">
        <v>4.6100000000000003</v>
      </c>
      <c r="D603" s="328">
        <f t="shared" si="9"/>
        <v>1.4600000000000004</v>
      </c>
      <c r="I603" s="329"/>
    </row>
    <row r="604" spans="1:9">
      <c r="A604" s="329">
        <v>40690</v>
      </c>
      <c r="B604" s="328">
        <v>3.1</v>
      </c>
      <c r="C604" s="328">
        <v>4.5999999999999996</v>
      </c>
      <c r="D604" s="328">
        <f t="shared" si="9"/>
        <v>1.4999999999999996</v>
      </c>
      <c r="I604" s="329"/>
    </row>
    <row r="605" spans="1:9">
      <c r="A605" s="329">
        <v>40697</v>
      </c>
      <c r="B605" s="328">
        <v>3.01</v>
      </c>
      <c r="C605" s="328">
        <v>4.55</v>
      </c>
      <c r="D605" s="328">
        <f t="shared" si="9"/>
        <v>1.54</v>
      </c>
      <c r="I605" s="329"/>
    </row>
    <row r="606" spans="1:9">
      <c r="A606" s="329">
        <v>40704</v>
      </c>
      <c r="B606" s="328">
        <v>3</v>
      </c>
      <c r="C606" s="328">
        <v>4.49</v>
      </c>
      <c r="D606" s="328">
        <f t="shared" si="9"/>
        <v>1.4900000000000002</v>
      </c>
      <c r="I606" s="329"/>
    </row>
    <row r="607" spans="1:9">
      <c r="A607" s="329">
        <v>40711</v>
      </c>
      <c r="B607" s="328">
        <v>2.99</v>
      </c>
      <c r="C607" s="328">
        <v>4.5</v>
      </c>
      <c r="D607" s="328">
        <f t="shared" si="9"/>
        <v>1.5099999999999998</v>
      </c>
      <c r="I607" s="329"/>
    </row>
    <row r="608" spans="1:9">
      <c r="A608" s="329">
        <v>40718</v>
      </c>
      <c r="B608" s="328">
        <v>2.96</v>
      </c>
      <c r="C608" s="328">
        <v>4.5</v>
      </c>
      <c r="D608" s="328">
        <f t="shared" si="9"/>
        <v>1.54</v>
      </c>
      <c r="I608" s="329"/>
    </row>
    <row r="609" spans="1:9">
      <c r="A609" s="329">
        <v>40725</v>
      </c>
      <c r="B609" s="328">
        <v>3.11</v>
      </c>
      <c r="C609" s="328">
        <v>4.51</v>
      </c>
      <c r="D609" s="328">
        <f t="shared" si="9"/>
        <v>1.4</v>
      </c>
      <c r="I609" s="329"/>
    </row>
    <row r="610" spans="1:9">
      <c r="A610" s="329">
        <v>40732</v>
      </c>
      <c r="B610" s="328">
        <v>3.12</v>
      </c>
      <c r="C610" s="328">
        <v>4.5999999999999996</v>
      </c>
      <c r="D610" s="328">
        <f t="shared" si="9"/>
        <v>1.4799999999999995</v>
      </c>
      <c r="I610" s="329"/>
    </row>
    <row r="611" spans="1:9">
      <c r="A611" s="329">
        <v>40739</v>
      </c>
      <c r="B611" s="328">
        <v>2.94</v>
      </c>
      <c r="C611" s="328">
        <v>4.51</v>
      </c>
      <c r="D611" s="328">
        <f t="shared" si="9"/>
        <v>1.5699999999999998</v>
      </c>
      <c r="I611" s="329"/>
    </row>
    <row r="612" spans="1:9">
      <c r="A612" s="329">
        <v>40746</v>
      </c>
      <c r="B612" s="328">
        <v>2.97</v>
      </c>
      <c r="C612" s="328">
        <v>4.5199999999999996</v>
      </c>
      <c r="D612" s="328">
        <f t="shared" si="9"/>
        <v>1.5499999999999994</v>
      </c>
      <c r="I612" s="329"/>
    </row>
    <row r="613" spans="1:9">
      <c r="A613" s="329">
        <v>40753</v>
      </c>
      <c r="B613" s="328">
        <v>2.97</v>
      </c>
      <c r="C613" s="328">
        <v>4.55</v>
      </c>
      <c r="D613" s="328">
        <f t="shared" si="9"/>
        <v>1.5799999999999996</v>
      </c>
      <c r="I613" s="329"/>
    </row>
    <row r="614" spans="1:9">
      <c r="A614" s="329">
        <v>40760</v>
      </c>
      <c r="B614" s="328">
        <v>2.62</v>
      </c>
      <c r="C614" s="328">
        <v>4.3899999999999997</v>
      </c>
      <c r="D614" s="328">
        <f t="shared" si="9"/>
        <v>1.7699999999999996</v>
      </c>
      <c r="I614" s="329"/>
    </row>
    <row r="615" spans="1:9">
      <c r="A615" s="329">
        <v>40767</v>
      </c>
      <c r="B615" s="328">
        <v>2.27</v>
      </c>
      <c r="C615" s="328">
        <v>4.32</v>
      </c>
      <c r="D615" s="328">
        <f t="shared" si="9"/>
        <v>2.0500000000000003</v>
      </c>
      <c r="I615" s="329"/>
    </row>
    <row r="616" spans="1:9">
      <c r="A616" s="329">
        <v>40774</v>
      </c>
      <c r="B616" s="328">
        <v>2.17</v>
      </c>
      <c r="C616" s="328">
        <v>4.1500000000000004</v>
      </c>
      <c r="D616" s="328">
        <f t="shared" si="9"/>
        <v>1.9800000000000004</v>
      </c>
      <c r="I616" s="329"/>
    </row>
    <row r="617" spans="1:9">
      <c r="A617" s="329">
        <v>40781</v>
      </c>
      <c r="B617" s="328">
        <v>2.19</v>
      </c>
      <c r="C617" s="328">
        <v>4.22</v>
      </c>
      <c r="D617" s="328">
        <f t="shared" si="9"/>
        <v>2.0299999999999998</v>
      </c>
      <c r="I617" s="329"/>
    </row>
    <row r="618" spans="1:9">
      <c r="A618" s="329">
        <v>40788</v>
      </c>
      <c r="B618" s="328">
        <v>2.17</v>
      </c>
      <c r="C618" s="328">
        <v>4.22</v>
      </c>
      <c r="D618" s="328">
        <f t="shared" si="9"/>
        <v>2.0499999999999998</v>
      </c>
      <c r="I618" s="329"/>
    </row>
    <row r="619" spans="1:9">
      <c r="A619" s="329">
        <v>40795</v>
      </c>
      <c r="B619" s="328">
        <v>1.99</v>
      </c>
      <c r="C619" s="328">
        <v>4.12</v>
      </c>
      <c r="D619" s="328">
        <f t="shared" si="9"/>
        <v>2.13</v>
      </c>
      <c r="I619" s="329"/>
    </row>
    <row r="620" spans="1:9">
      <c r="A620" s="329">
        <v>40802</v>
      </c>
      <c r="B620" s="328">
        <v>2.0299999999999998</v>
      </c>
      <c r="C620" s="328">
        <v>4.09</v>
      </c>
      <c r="D620" s="328">
        <f t="shared" si="9"/>
        <v>2.06</v>
      </c>
      <c r="I620" s="329"/>
    </row>
    <row r="621" spans="1:9">
      <c r="A621" s="329">
        <v>40809</v>
      </c>
      <c r="B621" s="328">
        <v>1.87</v>
      </c>
      <c r="C621" s="328">
        <v>4.09</v>
      </c>
      <c r="D621" s="328">
        <f t="shared" si="9"/>
        <v>2.2199999999999998</v>
      </c>
      <c r="I621" s="329"/>
    </row>
    <row r="622" spans="1:9">
      <c r="A622" s="329">
        <v>40816</v>
      </c>
      <c r="B622" s="328">
        <v>1.97</v>
      </c>
      <c r="C622" s="328">
        <v>4.01</v>
      </c>
      <c r="D622" s="328">
        <f t="shared" si="9"/>
        <v>2.04</v>
      </c>
      <c r="I622" s="329"/>
    </row>
    <row r="623" spans="1:9">
      <c r="A623" s="329">
        <v>40823</v>
      </c>
      <c r="B623" s="328">
        <v>1.93</v>
      </c>
      <c r="C623" s="328">
        <v>3.94</v>
      </c>
      <c r="D623" s="328">
        <f t="shared" si="9"/>
        <v>2.0099999999999998</v>
      </c>
      <c r="I623" s="329"/>
    </row>
    <row r="624" spans="1:9">
      <c r="A624" s="329">
        <v>40830</v>
      </c>
      <c r="B624" s="328">
        <v>2.2200000000000002</v>
      </c>
      <c r="C624" s="328">
        <v>4.12</v>
      </c>
      <c r="D624" s="328">
        <f t="shared" si="9"/>
        <v>1.9</v>
      </c>
      <c r="I624" s="329"/>
    </row>
    <row r="625" spans="1:9">
      <c r="A625" s="329">
        <v>40837</v>
      </c>
      <c r="B625" s="328">
        <v>2.2000000000000002</v>
      </c>
      <c r="C625" s="328">
        <v>4.1100000000000003</v>
      </c>
      <c r="D625" s="328">
        <f t="shared" si="9"/>
        <v>1.9100000000000001</v>
      </c>
      <c r="I625" s="329"/>
    </row>
    <row r="626" spans="1:9">
      <c r="A626" s="329">
        <v>40844</v>
      </c>
      <c r="B626" s="328">
        <v>2.2799999999999998</v>
      </c>
      <c r="C626" s="328">
        <v>4.0999999999999996</v>
      </c>
      <c r="D626" s="328">
        <f t="shared" si="9"/>
        <v>1.8199999999999998</v>
      </c>
      <c r="I626" s="329"/>
    </row>
    <row r="627" spans="1:9">
      <c r="A627" s="329">
        <v>40851</v>
      </c>
      <c r="B627" s="328">
        <v>2.0699999999999998</v>
      </c>
      <c r="C627" s="328">
        <v>4</v>
      </c>
      <c r="D627" s="328">
        <f t="shared" si="9"/>
        <v>1.9300000000000002</v>
      </c>
      <c r="I627" s="329"/>
    </row>
    <row r="628" spans="1:9">
      <c r="A628" s="329">
        <v>40858</v>
      </c>
      <c r="B628" s="328">
        <v>2.0499999999999998</v>
      </c>
      <c r="C628" s="328">
        <v>3.99</v>
      </c>
      <c r="D628" s="328">
        <f t="shared" si="9"/>
        <v>1.9400000000000004</v>
      </c>
      <c r="I628" s="329"/>
    </row>
    <row r="629" spans="1:9">
      <c r="A629" s="329">
        <v>40865</v>
      </c>
      <c r="B629" s="328">
        <v>2.02</v>
      </c>
      <c r="C629" s="328">
        <v>4</v>
      </c>
      <c r="D629" s="328">
        <f t="shared" si="9"/>
        <v>1.98</v>
      </c>
      <c r="I629" s="329"/>
    </row>
    <row r="630" spans="1:9">
      <c r="A630" s="329">
        <v>40872</v>
      </c>
      <c r="B630" s="328">
        <v>1.94</v>
      </c>
      <c r="C630" s="328">
        <v>3.98</v>
      </c>
      <c r="D630" s="328">
        <f t="shared" si="9"/>
        <v>2.04</v>
      </c>
      <c r="I630" s="329"/>
    </row>
    <row r="631" spans="1:9">
      <c r="A631" s="329">
        <v>40879</v>
      </c>
      <c r="B631" s="328">
        <v>2.04</v>
      </c>
      <c r="C631" s="328">
        <v>4</v>
      </c>
      <c r="D631" s="328">
        <f t="shared" si="9"/>
        <v>1.96</v>
      </c>
      <c r="I631" s="329"/>
    </row>
    <row r="632" spans="1:9">
      <c r="A632" s="329">
        <v>40886</v>
      </c>
      <c r="B632" s="328">
        <v>2.04</v>
      </c>
      <c r="C632" s="328">
        <v>3.99</v>
      </c>
      <c r="D632" s="328">
        <f t="shared" si="9"/>
        <v>1.9500000000000002</v>
      </c>
      <c r="I632" s="329"/>
    </row>
    <row r="633" spans="1:9">
      <c r="A633" s="329">
        <v>40893</v>
      </c>
      <c r="B633" s="328">
        <v>1.94</v>
      </c>
      <c r="C633" s="328">
        <v>3.94</v>
      </c>
      <c r="D633" s="328">
        <f t="shared" si="9"/>
        <v>2</v>
      </c>
      <c r="I633" s="329"/>
    </row>
    <row r="634" spans="1:9">
      <c r="A634" s="329">
        <v>40900</v>
      </c>
      <c r="B634" s="328">
        <v>1.95</v>
      </c>
      <c r="C634" s="328">
        <v>3.91</v>
      </c>
      <c r="D634" s="328">
        <f t="shared" si="9"/>
        <v>1.9600000000000002</v>
      </c>
      <c r="I634" s="329"/>
    </row>
    <row r="635" spans="1:9">
      <c r="A635" s="329">
        <v>40907</v>
      </c>
      <c r="B635" s="328">
        <v>1.94</v>
      </c>
      <c r="C635" s="328">
        <v>3.95</v>
      </c>
      <c r="D635" s="328">
        <f t="shared" si="9"/>
        <v>2.0100000000000002</v>
      </c>
      <c r="I635" s="329"/>
    </row>
    <row r="636" spans="1:9">
      <c r="A636" s="329">
        <v>40914</v>
      </c>
      <c r="B636" s="328">
        <v>1.99</v>
      </c>
      <c r="C636" s="328">
        <v>3.91</v>
      </c>
      <c r="D636" s="328">
        <f t="shared" si="9"/>
        <v>1.9200000000000002</v>
      </c>
      <c r="I636" s="329"/>
    </row>
    <row r="637" spans="1:9">
      <c r="A637" s="329">
        <v>40921</v>
      </c>
      <c r="B637" s="328">
        <v>1.95</v>
      </c>
      <c r="C637" s="328">
        <v>3.89</v>
      </c>
      <c r="D637" s="328">
        <f t="shared" si="9"/>
        <v>1.9400000000000002</v>
      </c>
      <c r="I637" s="329"/>
    </row>
    <row r="638" spans="1:9">
      <c r="A638" s="329">
        <v>40928</v>
      </c>
      <c r="B638" s="328">
        <v>1.96</v>
      </c>
      <c r="C638" s="328">
        <v>3.88</v>
      </c>
      <c r="D638" s="328">
        <f t="shared" si="9"/>
        <v>1.92</v>
      </c>
      <c r="I638" s="329"/>
    </row>
    <row r="639" spans="1:9">
      <c r="A639" s="329">
        <v>40935</v>
      </c>
      <c r="B639" s="328">
        <v>2.0099999999999998</v>
      </c>
      <c r="C639" s="328">
        <v>3.98</v>
      </c>
      <c r="D639" s="328">
        <f t="shared" si="9"/>
        <v>1.9700000000000002</v>
      </c>
      <c r="I639" s="329"/>
    </row>
    <row r="640" spans="1:9">
      <c r="A640" s="329">
        <v>40942</v>
      </c>
      <c r="B640" s="328">
        <v>1.88</v>
      </c>
      <c r="C640" s="328">
        <v>3.87</v>
      </c>
      <c r="D640" s="328">
        <f t="shared" si="9"/>
        <v>1.9900000000000002</v>
      </c>
      <c r="I640" s="329"/>
    </row>
    <row r="641" spans="1:9">
      <c r="A641" s="329">
        <v>40949</v>
      </c>
      <c r="B641" s="328">
        <v>1.99</v>
      </c>
      <c r="C641" s="328">
        <v>3.87</v>
      </c>
      <c r="D641" s="328">
        <f t="shared" si="9"/>
        <v>1.8800000000000001</v>
      </c>
      <c r="I641" s="329"/>
    </row>
    <row r="642" spans="1:9">
      <c r="A642" s="329">
        <v>40956</v>
      </c>
      <c r="B642" s="328">
        <v>1.97</v>
      </c>
      <c r="C642" s="328">
        <v>3.87</v>
      </c>
      <c r="D642" s="328">
        <f t="shared" si="9"/>
        <v>1.9000000000000001</v>
      </c>
      <c r="I642" s="329"/>
    </row>
    <row r="643" spans="1:9">
      <c r="A643" s="329">
        <v>40963</v>
      </c>
      <c r="B643" s="328">
        <v>2.0099999999999998</v>
      </c>
      <c r="C643" s="328">
        <v>3.95</v>
      </c>
      <c r="D643" s="328">
        <f t="shared" si="9"/>
        <v>1.9400000000000004</v>
      </c>
      <c r="I643" s="329"/>
    </row>
    <row r="644" spans="1:9">
      <c r="A644" s="329">
        <v>40970</v>
      </c>
      <c r="B644" s="328">
        <v>1.97</v>
      </c>
      <c r="C644" s="328">
        <v>3.9</v>
      </c>
      <c r="D644" s="328">
        <f t="shared" si="9"/>
        <v>1.93</v>
      </c>
      <c r="I644" s="329"/>
    </row>
    <row r="645" spans="1:9">
      <c r="A645" s="329">
        <v>40977</v>
      </c>
      <c r="B645" s="328">
        <v>2</v>
      </c>
      <c r="C645" s="328">
        <v>3.88</v>
      </c>
      <c r="D645" s="328">
        <f t="shared" si="9"/>
        <v>1.88</v>
      </c>
      <c r="I645" s="329"/>
    </row>
    <row r="646" spans="1:9">
      <c r="A646" s="329">
        <v>40984</v>
      </c>
      <c r="B646" s="328">
        <v>2.21</v>
      </c>
      <c r="C646" s="328">
        <v>3.92</v>
      </c>
      <c r="D646" s="328">
        <f t="shared" si="9"/>
        <v>1.71</v>
      </c>
      <c r="I646" s="329"/>
    </row>
    <row r="647" spans="1:9">
      <c r="A647" s="329">
        <v>40991</v>
      </c>
      <c r="B647" s="328">
        <v>2.3199999999999998</v>
      </c>
      <c r="C647" s="328">
        <v>4.08</v>
      </c>
      <c r="D647" s="328">
        <f t="shared" si="9"/>
        <v>1.7600000000000002</v>
      </c>
      <c r="I647" s="329"/>
    </row>
    <row r="648" spans="1:9">
      <c r="A648" s="329">
        <v>40998</v>
      </c>
      <c r="B648" s="328">
        <v>2.2200000000000002</v>
      </c>
      <c r="C648" s="328">
        <v>3.99</v>
      </c>
      <c r="D648" s="328">
        <f t="shared" si="9"/>
        <v>1.77</v>
      </c>
      <c r="I648" s="329"/>
    </row>
    <row r="649" spans="1:9">
      <c r="A649" s="329">
        <v>41005</v>
      </c>
      <c r="B649" s="328">
        <v>2.21</v>
      </c>
      <c r="C649" s="328">
        <v>3.98</v>
      </c>
      <c r="D649" s="328">
        <f t="shared" si="9"/>
        <v>1.77</v>
      </c>
      <c r="I649" s="329"/>
    </row>
    <row r="650" spans="1:9">
      <c r="A650" s="329">
        <v>41012</v>
      </c>
      <c r="B650" s="328">
        <v>2.04</v>
      </c>
      <c r="C650" s="328">
        <v>3.88</v>
      </c>
      <c r="D650" s="328">
        <f t="shared" ref="D650:D713" si="10">C650-B650</f>
        <v>1.8399999999999999</v>
      </c>
      <c r="I650" s="329"/>
    </row>
    <row r="651" spans="1:9">
      <c r="A651" s="329">
        <v>41019</v>
      </c>
      <c r="B651" s="328">
        <v>2</v>
      </c>
      <c r="C651" s="328">
        <v>3.9</v>
      </c>
      <c r="D651" s="328">
        <f t="shared" si="10"/>
        <v>1.9</v>
      </c>
      <c r="I651" s="329"/>
    </row>
    <row r="652" spans="1:9">
      <c r="A652" s="329">
        <v>41026</v>
      </c>
      <c r="B652" s="328">
        <v>1.98</v>
      </c>
      <c r="C652" s="328">
        <v>3.88</v>
      </c>
      <c r="D652" s="328">
        <f t="shared" si="10"/>
        <v>1.9</v>
      </c>
      <c r="I652" s="329"/>
    </row>
    <row r="653" spans="1:9">
      <c r="A653" s="329">
        <v>41033</v>
      </c>
      <c r="B653" s="328">
        <v>1.95</v>
      </c>
      <c r="C653" s="328">
        <v>3.84</v>
      </c>
      <c r="D653" s="328">
        <f t="shared" si="10"/>
        <v>1.89</v>
      </c>
      <c r="I653" s="329"/>
    </row>
    <row r="654" spans="1:9">
      <c r="A654" s="329">
        <v>41040</v>
      </c>
      <c r="B654" s="328">
        <v>1.88</v>
      </c>
      <c r="C654" s="328">
        <v>3.83</v>
      </c>
      <c r="D654" s="328">
        <f t="shared" si="10"/>
        <v>1.9500000000000002</v>
      </c>
      <c r="I654" s="329"/>
    </row>
    <row r="655" spans="1:9">
      <c r="A655" s="329">
        <v>41047</v>
      </c>
      <c r="B655" s="328">
        <v>1.74</v>
      </c>
      <c r="C655" s="328">
        <v>3.79</v>
      </c>
      <c r="D655" s="328">
        <f t="shared" si="10"/>
        <v>2.0499999999999998</v>
      </c>
      <c r="I655" s="329"/>
    </row>
    <row r="656" spans="1:9">
      <c r="A656" s="329">
        <v>41054</v>
      </c>
      <c r="B656" s="328">
        <v>1.76</v>
      </c>
      <c r="C656" s="328">
        <v>3.78</v>
      </c>
      <c r="D656" s="328">
        <f t="shared" si="10"/>
        <v>2.0199999999999996</v>
      </c>
      <c r="I656" s="329"/>
    </row>
    <row r="657" spans="1:9">
      <c r="A657" s="329">
        <v>41061</v>
      </c>
      <c r="B657" s="328">
        <v>1.61</v>
      </c>
      <c r="C657" s="328">
        <v>3.75</v>
      </c>
      <c r="D657" s="328">
        <f t="shared" si="10"/>
        <v>2.1399999999999997</v>
      </c>
      <c r="I657" s="329"/>
    </row>
    <row r="658" spans="1:9">
      <c r="A658" s="329">
        <v>41068</v>
      </c>
      <c r="B658" s="328">
        <v>1.61</v>
      </c>
      <c r="C658" s="328">
        <v>3.67</v>
      </c>
      <c r="D658" s="328">
        <f t="shared" si="10"/>
        <v>2.0599999999999996</v>
      </c>
      <c r="I658" s="329"/>
    </row>
    <row r="659" spans="1:9">
      <c r="A659" s="329">
        <v>41075</v>
      </c>
      <c r="B659" s="328">
        <v>1.62</v>
      </c>
      <c r="C659" s="328">
        <v>3.71</v>
      </c>
      <c r="D659" s="328">
        <f t="shared" si="10"/>
        <v>2.09</v>
      </c>
      <c r="I659" s="329"/>
    </row>
    <row r="660" spans="1:9">
      <c r="A660" s="329">
        <v>41082</v>
      </c>
      <c r="B660" s="328">
        <v>1.64</v>
      </c>
      <c r="C660" s="328">
        <v>3.66</v>
      </c>
      <c r="D660" s="328">
        <f t="shared" si="10"/>
        <v>2.0200000000000005</v>
      </c>
      <c r="I660" s="329"/>
    </row>
    <row r="661" spans="1:9">
      <c r="A661" s="329">
        <v>41089</v>
      </c>
      <c r="B661" s="328">
        <v>1.64</v>
      </c>
      <c r="C661" s="328">
        <v>3.66</v>
      </c>
      <c r="D661" s="328">
        <f t="shared" si="10"/>
        <v>2.0200000000000005</v>
      </c>
      <c r="I661" s="329"/>
    </row>
    <row r="662" spans="1:9">
      <c r="A662" s="329">
        <v>41096</v>
      </c>
      <c r="B662" s="328">
        <v>1.61</v>
      </c>
      <c r="C662" s="328">
        <v>3.62</v>
      </c>
      <c r="D662" s="328">
        <f t="shared" si="10"/>
        <v>2.0099999999999998</v>
      </c>
      <c r="I662" s="329"/>
    </row>
    <row r="663" spans="1:9">
      <c r="A663" s="329">
        <v>41103</v>
      </c>
      <c r="B663" s="328">
        <v>1.52</v>
      </c>
      <c r="C663" s="328">
        <v>3.56</v>
      </c>
      <c r="D663" s="328">
        <f t="shared" si="10"/>
        <v>2.04</v>
      </c>
      <c r="I663" s="329"/>
    </row>
    <row r="664" spans="1:9">
      <c r="A664" s="329">
        <v>41110</v>
      </c>
      <c r="B664" s="328">
        <v>1.52</v>
      </c>
      <c r="C664" s="328">
        <v>3.53</v>
      </c>
      <c r="D664" s="328">
        <f t="shared" si="10"/>
        <v>2.0099999999999998</v>
      </c>
      <c r="I664" s="329"/>
    </row>
    <row r="665" spans="1:9">
      <c r="A665" s="329">
        <v>41117</v>
      </c>
      <c r="B665" s="328">
        <v>1.47</v>
      </c>
      <c r="C665" s="328">
        <v>3.49</v>
      </c>
      <c r="D665" s="328">
        <f t="shared" si="10"/>
        <v>2.0200000000000005</v>
      </c>
      <c r="I665" s="329"/>
    </row>
    <row r="666" spans="1:9">
      <c r="A666" s="329">
        <v>41124</v>
      </c>
      <c r="B666" s="328">
        <v>1.54</v>
      </c>
      <c r="C666" s="328">
        <v>3.55</v>
      </c>
      <c r="D666" s="328">
        <f t="shared" si="10"/>
        <v>2.0099999999999998</v>
      </c>
      <c r="I666" s="329"/>
    </row>
    <row r="667" spans="1:9">
      <c r="A667" s="329">
        <v>41131</v>
      </c>
      <c r="B667" s="328">
        <v>1.65</v>
      </c>
      <c r="C667" s="328">
        <v>3.59</v>
      </c>
      <c r="D667" s="328">
        <f t="shared" si="10"/>
        <v>1.94</v>
      </c>
      <c r="I667" s="329"/>
    </row>
    <row r="668" spans="1:9">
      <c r="A668" s="329">
        <v>41138</v>
      </c>
      <c r="B668" s="328">
        <v>1.76</v>
      </c>
      <c r="C668" s="328">
        <v>3.62</v>
      </c>
      <c r="D668" s="328">
        <f t="shared" si="10"/>
        <v>1.86</v>
      </c>
      <c r="I668" s="329"/>
    </row>
    <row r="669" spans="1:9">
      <c r="A669" s="329">
        <v>41145</v>
      </c>
      <c r="B669" s="328">
        <v>1.74</v>
      </c>
      <c r="C669" s="328">
        <v>3.66</v>
      </c>
      <c r="D669" s="328">
        <f t="shared" si="10"/>
        <v>1.9200000000000002</v>
      </c>
      <c r="I669" s="329"/>
    </row>
    <row r="670" spans="1:9">
      <c r="A670" s="329">
        <v>41152</v>
      </c>
      <c r="B670" s="328">
        <v>1.63</v>
      </c>
      <c r="C670" s="328">
        <v>3.59</v>
      </c>
      <c r="D670" s="328">
        <f t="shared" si="10"/>
        <v>1.96</v>
      </c>
      <c r="I670" s="329"/>
    </row>
    <row r="671" spans="1:9">
      <c r="A671" s="329">
        <v>41159</v>
      </c>
      <c r="B671" s="328">
        <v>1.64</v>
      </c>
      <c r="C671" s="328">
        <v>3.55</v>
      </c>
      <c r="D671" s="328">
        <f t="shared" si="10"/>
        <v>1.91</v>
      </c>
      <c r="I671" s="329"/>
    </row>
    <row r="672" spans="1:9">
      <c r="A672" s="329">
        <v>41166</v>
      </c>
      <c r="B672" s="328">
        <v>1.76</v>
      </c>
      <c r="C672" s="328">
        <v>3.55</v>
      </c>
      <c r="D672" s="328">
        <f t="shared" si="10"/>
        <v>1.7899999999999998</v>
      </c>
      <c r="I672" s="329"/>
    </row>
    <row r="673" spans="1:9">
      <c r="A673" s="329">
        <v>41173</v>
      </c>
      <c r="B673" s="328">
        <v>1.81</v>
      </c>
      <c r="C673" s="328">
        <v>3.49</v>
      </c>
      <c r="D673" s="328">
        <f t="shared" si="10"/>
        <v>1.6800000000000002</v>
      </c>
      <c r="I673" s="329"/>
    </row>
    <row r="674" spans="1:9">
      <c r="A674" s="329">
        <v>41180</v>
      </c>
      <c r="B674" s="328">
        <v>1.68</v>
      </c>
      <c r="C674" s="328">
        <v>3.4</v>
      </c>
      <c r="D674" s="328">
        <f t="shared" si="10"/>
        <v>1.72</v>
      </c>
      <c r="I674" s="329"/>
    </row>
    <row r="675" spans="1:9">
      <c r="A675" s="329">
        <v>41187</v>
      </c>
      <c r="B675" s="328">
        <v>1.67</v>
      </c>
      <c r="C675" s="328">
        <v>3.36</v>
      </c>
      <c r="D675" s="328">
        <f t="shared" si="10"/>
        <v>1.69</v>
      </c>
      <c r="I675" s="329"/>
    </row>
    <row r="676" spans="1:9">
      <c r="A676" s="329">
        <v>41194</v>
      </c>
      <c r="B676" s="328">
        <v>1.71</v>
      </c>
      <c r="C676" s="328">
        <v>3.39</v>
      </c>
      <c r="D676" s="328">
        <f t="shared" si="10"/>
        <v>1.6800000000000002</v>
      </c>
      <c r="I676" s="329"/>
    </row>
    <row r="677" spans="1:9">
      <c r="A677" s="329">
        <v>41201</v>
      </c>
      <c r="B677" s="328">
        <v>1.79</v>
      </c>
      <c r="C677" s="328">
        <v>3.37</v>
      </c>
      <c r="D677" s="328">
        <f t="shared" si="10"/>
        <v>1.58</v>
      </c>
      <c r="I677" s="329"/>
    </row>
    <row r="678" spans="1:9">
      <c r="A678" s="329">
        <v>41208</v>
      </c>
      <c r="B678" s="328">
        <v>1.81</v>
      </c>
      <c r="C678" s="328">
        <v>3.41</v>
      </c>
      <c r="D678" s="328">
        <f t="shared" si="10"/>
        <v>1.6</v>
      </c>
      <c r="I678" s="329"/>
    </row>
    <row r="679" spans="1:9">
      <c r="A679" s="329">
        <v>41215</v>
      </c>
      <c r="B679" s="328">
        <v>1.74</v>
      </c>
      <c r="C679" s="328">
        <v>3.39</v>
      </c>
      <c r="D679" s="328">
        <f t="shared" si="10"/>
        <v>1.6500000000000001</v>
      </c>
      <c r="I679" s="329"/>
    </row>
    <row r="680" spans="1:9">
      <c r="A680" s="329">
        <v>41222</v>
      </c>
      <c r="B680" s="328">
        <v>1.68</v>
      </c>
      <c r="C680" s="328">
        <v>3.4</v>
      </c>
      <c r="D680" s="328">
        <f t="shared" si="10"/>
        <v>1.72</v>
      </c>
      <c r="I680" s="329"/>
    </row>
    <row r="681" spans="1:9">
      <c r="A681" s="329">
        <v>41229</v>
      </c>
      <c r="B681" s="328">
        <v>1.59</v>
      </c>
      <c r="C681" s="328">
        <v>3.34</v>
      </c>
      <c r="D681" s="328">
        <f t="shared" si="10"/>
        <v>1.7499999999999998</v>
      </c>
      <c r="I681" s="329"/>
    </row>
    <row r="682" spans="1:9">
      <c r="A682" s="329">
        <v>41236</v>
      </c>
      <c r="B682" s="328">
        <v>1.67</v>
      </c>
      <c r="C682" s="328">
        <v>3.31</v>
      </c>
      <c r="D682" s="328">
        <f t="shared" si="10"/>
        <v>1.6400000000000001</v>
      </c>
      <c r="I682" s="329"/>
    </row>
    <row r="683" spans="1:9">
      <c r="A683" s="329">
        <v>41243</v>
      </c>
      <c r="B683" s="328">
        <v>1.63</v>
      </c>
      <c r="C683" s="328">
        <v>3.32</v>
      </c>
      <c r="D683" s="328">
        <f t="shared" si="10"/>
        <v>1.69</v>
      </c>
      <c r="I683" s="329"/>
    </row>
    <row r="684" spans="1:9">
      <c r="A684" s="329">
        <v>41250</v>
      </c>
      <c r="B684" s="328">
        <v>1.62</v>
      </c>
      <c r="C684" s="328">
        <v>3.34</v>
      </c>
      <c r="D684" s="328">
        <f t="shared" si="10"/>
        <v>1.7199999999999998</v>
      </c>
      <c r="I684" s="329"/>
    </row>
    <row r="685" spans="1:9">
      <c r="A685" s="329">
        <v>41257</v>
      </c>
      <c r="B685" s="328">
        <v>1.69</v>
      </c>
      <c r="C685" s="328">
        <v>3.32</v>
      </c>
      <c r="D685" s="328">
        <f t="shared" si="10"/>
        <v>1.63</v>
      </c>
      <c r="I685" s="329"/>
    </row>
    <row r="686" spans="1:9">
      <c r="A686" s="329">
        <v>41264</v>
      </c>
      <c r="B686" s="328">
        <v>1.8</v>
      </c>
      <c r="C686" s="328">
        <v>3.37</v>
      </c>
      <c r="D686" s="328">
        <f t="shared" si="10"/>
        <v>1.57</v>
      </c>
      <c r="I686" s="329"/>
    </row>
    <row r="687" spans="1:9">
      <c r="A687" s="329">
        <v>41271</v>
      </c>
      <c r="B687" s="328">
        <v>1.76</v>
      </c>
      <c r="C687" s="328">
        <v>3.35</v>
      </c>
      <c r="D687" s="328">
        <f t="shared" si="10"/>
        <v>1.59</v>
      </c>
      <c r="I687" s="329"/>
    </row>
    <row r="688" spans="1:9">
      <c r="A688" s="329">
        <v>41278</v>
      </c>
      <c r="B688" s="328">
        <v>1.87</v>
      </c>
      <c r="C688" s="328">
        <v>3.34</v>
      </c>
      <c r="D688" s="328">
        <f t="shared" si="10"/>
        <v>1.4699999999999998</v>
      </c>
      <c r="I688" s="329"/>
    </row>
    <row r="689" spans="1:9">
      <c r="A689" s="329">
        <v>41285</v>
      </c>
      <c r="B689" s="328">
        <v>1.9</v>
      </c>
      <c r="C689" s="328">
        <v>3.4</v>
      </c>
      <c r="D689" s="328">
        <f t="shared" si="10"/>
        <v>1.5</v>
      </c>
      <c r="I689" s="329"/>
    </row>
    <row r="690" spans="1:9">
      <c r="A690" s="329">
        <v>41292</v>
      </c>
      <c r="B690" s="328">
        <v>1.87</v>
      </c>
      <c r="C690" s="328">
        <v>3.38</v>
      </c>
      <c r="D690" s="328">
        <f t="shared" si="10"/>
        <v>1.5099999999999998</v>
      </c>
      <c r="I690" s="329"/>
    </row>
    <row r="691" spans="1:9">
      <c r="A691" s="329">
        <v>41299</v>
      </c>
      <c r="B691" s="328">
        <v>1.9</v>
      </c>
      <c r="C691" s="328">
        <v>3.42</v>
      </c>
      <c r="D691" s="328">
        <f t="shared" si="10"/>
        <v>1.52</v>
      </c>
      <c r="I691" s="329"/>
    </row>
    <row r="692" spans="1:9">
      <c r="A692" s="329">
        <v>41306</v>
      </c>
      <c r="B692" s="328">
        <v>2.02</v>
      </c>
      <c r="C692" s="328">
        <v>3.53</v>
      </c>
      <c r="D692" s="328">
        <f t="shared" si="10"/>
        <v>1.5099999999999998</v>
      </c>
      <c r="I692" s="329"/>
    </row>
    <row r="693" spans="1:9">
      <c r="A693" s="329">
        <v>41313</v>
      </c>
      <c r="B693" s="328">
        <v>2</v>
      </c>
      <c r="C693" s="328">
        <v>3.53</v>
      </c>
      <c r="D693" s="328">
        <f t="shared" si="10"/>
        <v>1.5299999999999998</v>
      </c>
      <c r="I693" s="329"/>
    </row>
    <row r="694" spans="1:9">
      <c r="A694" s="329">
        <v>41320</v>
      </c>
      <c r="B694" s="328">
        <v>2.0099999999999998</v>
      </c>
      <c r="C694" s="328">
        <v>3.53</v>
      </c>
      <c r="D694" s="328">
        <f t="shared" si="10"/>
        <v>1.52</v>
      </c>
      <c r="I694" s="329"/>
    </row>
    <row r="695" spans="1:9">
      <c r="A695" s="329">
        <v>41327</v>
      </c>
      <c r="B695" s="328">
        <v>2</v>
      </c>
      <c r="C695" s="328">
        <v>3.56</v>
      </c>
      <c r="D695" s="328">
        <f t="shared" si="10"/>
        <v>1.56</v>
      </c>
      <c r="I695" s="329"/>
    </row>
    <row r="696" spans="1:9">
      <c r="A696" s="329">
        <v>41334</v>
      </c>
      <c r="B696" s="328">
        <v>1.88</v>
      </c>
      <c r="C696" s="328">
        <v>3.51</v>
      </c>
      <c r="D696" s="328">
        <f t="shared" si="10"/>
        <v>1.63</v>
      </c>
      <c r="I696" s="329"/>
    </row>
    <row r="697" spans="1:9">
      <c r="A697" s="329">
        <v>41341</v>
      </c>
      <c r="B697" s="328">
        <v>1.96</v>
      </c>
      <c r="C697" s="328">
        <v>3.52</v>
      </c>
      <c r="D697" s="328">
        <f t="shared" si="10"/>
        <v>1.56</v>
      </c>
      <c r="I697" s="329"/>
    </row>
    <row r="698" spans="1:9">
      <c r="A698" s="329">
        <v>41348</v>
      </c>
      <c r="B698" s="328">
        <v>2.04</v>
      </c>
      <c r="C698" s="328">
        <v>3.63</v>
      </c>
      <c r="D698" s="328">
        <f t="shared" si="10"/>
        <v>1.5899999999999999</v>
      </c>
      <c r="I698" s="329"/>
    </row>
    <row r="699" spans="1:9">
      <c r="A699" s="329">
        <v>41355</v>
      </c>
      <c r="B699" s="328">
        <v>1.94</v>
      </c>
      <c r="C699" s="328">
        <v>3.54</v>
      </c>
      <c r="D699" s="328">
        <f t="shared" si="10"/>
        <v>1.6</v>
      </c>
      <c r="I699" s="329"/>
    </row>
    <row r="700" spans="1:9">
      <c r="A700" s="329">
        <v>41362</v>
      </c>
      <c r="B700" s="328">
        <v>1.9</v>
      </c>
      <c r="C700" s="328">
        <v>3.57</v>
      </c>
      <c r="D700" s="328">
        <f t="shared" si="10"/>
        <v>1.67</v>
      </c>
      <c r="I700" s="329"/>
    </row>
    <row r="701" spans="1:9">
      <c r="A701" s="329">
        <v>41369</v>
      </c>
      <c r="B701" s="328">
        <v>1.81</v>
      </c>
      <c r="C701" s="328">
        <v>3.54</v>
      </c>
      <c r="D701" s="328">
        <f t="shared" si="10"/>
        <v>1.73</v>
      </c>
      <c r="I701" s="329"/>
    </row>
    <row r="702" spans="1:9">
      <c r="A702" s="329">
        <v>41376</v>
      </c>
      <c r="B702" s="328">
        <v>1.79</v>
      </c>
      <c r="C702" s="328">
        <v>3.43</v>
      </c>
      <c r="D702" s="328">
        <f t="shared" si="10"/>
        <v>1.6400000000000001</v>
      </c>
      <c r="I702" s="329"/>
    </row>
    <row r="703" spans="1:9">
      <c r="A703" s="329">
        <v>41383</v>
      </c>
      <c r="B703" s="328">
        <v>1.73</v>
      </c>
      <c r="C703" s="328">
        <v>3.41</v>
      </c>
      <c r="D703" s="328">
        <f t="shared" si="10"/>
        <v>1.6800000000000002</v>
      </c>
      <c r="I703" s="329"/>
    </row>
    <row r="704" spans="1:9">
      <c r="A704" s="329">
        <v>41390</v>
      </c>
      <c r="B704" s="328">
        <v>1.73</v>
      </c>
      <c r="C704" s="328">
        <v>3.4</v>
      </c>
      <c r="D704" s="328">
        <f t="shared" si="10"/>
        <v>1.67</v>
      </c>
      <c r="I704" s="329"/>
    </row>
    <row r="705" spans="1:9">
      <c r="A705" s="329">
        <v>41397</v>
      </c>
      <c r="B705" s="328">
        <v>1.7</v>
      </c>
      <c r="C705" s="328">
        <v>3.35</v>
      </c>
      <c r="D705" s="328">
        <f t="shared" si="10"/>
        <v>1.6500000000000001</v>
      </c>
      <c r="I705" s="329"/>
    </row>
    <row r="706" spans="1:9">
      <c r="A706" s="329">
        <v>41404</v>
      </c>
      <c r="B706" s="328">
        <v>1.83</v>
      </c>
      <c r="C706" s="328">
        <v>3.42</v>
      </c>
      <c r="D706" s="328">
        <f t="shared" si="10"/>
        <v>1.5899999999999999</v>
      </c>
      <c r="I706" s="329"/>
    </row>
    <row r="707" spans="1:9">
      <c r="A707" s="329">
        <v>41411</v>
      </c>
      <c r="B707" s="328">
        <v>1.93</v>
      </c>
      <c r="C707" s="328">
        <v>3.51</v>
      </c>
      <c r="D707" s="328">
        <f t="shared" si="10"/>
        <v>1.5799999999999998</v>
      </c>
      <c r="I707" s="329"/>
    </row>
    <row r="708" spans="1:9">
      <c r="A708" s="329">
        <v>41418</v>
      </c>
      <c r="B708" s="328">
        <v>1.99</v>
      </c>
      <c r="C708" s="328">
        <v>3.59</v>
      </c>
      <c r="D708" s="328">
        <f t="shared" si="10"/>
        <v>1.5999999999999999</v>
      </c>
      <c r="I708" s="329"/>
    </row>
    <row r="709" spans="1:9">
      <c r="A709" s="329">
        <v>41425</v>
      </c>
      <c r="B709" s="328">
        <v>2.14</v>
      </c>
      <c r="C709" s="328">
        <v>3.81</v>
      </c>
      <c r="D709" s="328">
        <f t="shared" si="10"/>
        <v>1.67</v>
      </c>
      <c r="I709" s="329"/>
    </row>
    <row r="710" spans="1:9">
      <c r="A710" s="329">
        <v>41432</v>
      </c>
      <c r="B710" s="328">
        <v>2.12</v>
      </c>
      <c r="C710" s="328">
        <v>3.91</v>
      </c>
      <c r="D710" s="328">
        <f t="shared" si="10"/>
        <v>1.79</v>
      </c>
      <c r="I710" s="329"/>
    </row>
    <row r="711" spans="1:9">
      <c r="A711" s="329">
        <v>41439</v>
      </c>
      <c r="B711" s="328">
        <v>2.2000000000000002</v>
      </c>
      <c r="C711" s="328">
        <v>3.98</v>
      </c>
      <c r="D711" s="328">
        <f t="shared" si="10"/>
        <v>1.7799999999999998</v>
      </c>
      <c r="I711" s="329"/>
    </row>
    <row r="712" spans="1:9">
      <c r="A712" s="329">
        <v>41446</v>
      </c>
      <c r="B712" s="328">
        <v>2.33</v>
      </c>
      <c r="C712" s="328">
        <v>3.93</v>
      </c>
      <c r="D712" s="328">
        <f t="shared" si="10"/>
        <v>1.6</v>
      </c>
      <c r="I712" s="329"/>
    </row>
    <row r="713" spans="1:9">
      <c r="A713" s="329">
        <v>41453</v>
      </c>
      <c r="B713" s="328">
        <v>2.5499999999999998</v>
      </c>
      <c r="C713" s="328">
        <v>4.46</v>
      </c>
      <c r="D713" s="328">
        <f t="shared" si="10"/>
        <v>1.9100000000000001</v>
      </c>
      <c r="I713" s="329"/>
    </row>
    <row r="714" spans="1:9">
      <c r="A714" s="329">
        <v>41460</v>
      </c>
      <c r="B714" s="328">
        <v>2.56</v>
      </c>
      <c r="C714" s="328">
        <v>4.29</v>
      </c>
      <c r="D714" s="328">
        <f t="shared" ref="D714:D777" si="11">C714-B714</f>
        <v>1.73</v>
      </c>
      <c r="I714" s="329"/>
    </row>
    <row r="715" spans="1:9">
      <c r="A715" s="329">
        <v>41467</v>
      </c>
      <c r="B715" s="328">
        <v>2.64</v>
      </c>
      <c r="C715" s="328">
        <v>4.51</v>
      </c>
      <c r="D715" s="328">
        <f t="shared" si="11"/>
        <v>1.8699999999999997</v>
      </c>
      <c r="I715" s="329"/>
    </row>
    <row r="716" spans="1:9">
      <c r="A716" s="329">
        <v>41474</v>
      </c>
      <c r="B716" s="328">
        <v>2.54</v>
      </c>
      <c r="C716" s="328">
        <v>4.37</v>
      </c>
      <c r="D716" s="328">
        <f t="shared" si="11"/>
        <v>1.83</v>
      </c>
      <c r="I716" s="329"/>
    </row>
    <row r="717" spans="1:9">
      <c r="A717" s="329">
        <v>41481</v>
      </c>
      <c r="B717" s="328">
        <v>2.57</v>
      </c>
      <c r="C717" s="328">
        <v>4.3099999999999996</v>
      </c>
      <c r="D717" s="328">
        <f t="shared" si="11"/>
        <v>1.7399999999999998</v>
      </c>
      <c r="I717" s="329"/>
    </row>
    <row r="718" spans="1:9">
      <c r="A718" s="329">
        <v>41488</v>
      </c>
      <c r="B718" s="328">
        <v>2.64</v>
      </c>
      <c r="C718" s="328">
        <v>4.3899999999999997</v>
      </c>
      <c r="D718" s="328">
        <f t="shared" si="11"/>
        <v>1.7499999999999996</v>
      </c>
      <c r="I718" s="329"/>
    </row>
    <row r="719" spans="1:9">
      <c r="A719" s="329">
        <v>41495</v>
      </c>
      <c r="B719" s="328">
        <v>2.62</v>
      </c>
      <c r="C719" s="328">
        <v>4.4000000000000004</v>
      </c>
      <c r="D719" s="328">
        <f t="shared" si="11"/>
        <v>1.7800000000000002</v>
      </c>
      <c r="I719" s="329"/>
    </row>
    <row r="720" spans="1:9">
      <c r="A720" s="329">
        <v>41502</v>
      </c>
      <c r="B720" s="328">
        <v>2.73</v>
      </c>
      <c r="C720" s="328">
        <v>4.4000000000000004</v>
      </c>
      <c r="D720" s="328">
        <f t="shared" si="11"/>
        <v>1.6700000000000004</v>
      </c>
      <c r="I720" s="329"/>
    </row>
    <row r="721" spans="1:9">
      <c r="A721" s="329">
        <v>41509</v>
      </c>
      <c r="B721" s="328">
        <v>2.86</v>
      </c>
      <c r="C721" s="328">
        <v>4.58</v>
      </c>
      <c r="D721" s="328">
        <f t="shared" si="11"/>
        <v>1.7200000000000002</v>
      </c>
      <c r="I721" s="329"/>
    </row>
    <row r="722" spans="1:9">
      <c r="A722" s="329">
        <v>41516</v>
      </c>
      <c r="B722" s="328">
        <v>2.76</v>
      </c>
      <c r="C722" s="328">
        <v>4.51</v>
      </c>
      <c r="D722" s="328">
        <f t="shared" si="11"/>
        <v>1.75</v>
      </c>
      <c r="I722" s="329"/>
    </row>
    <row r="723" spans="1:9">
      <c r="A723" s="329">
        <v>41523</v>
      </c>
      <c r="B723" s="328">
        <v>2.92</v>
      </c>
      <c r="C723" s="328">
        <v>4.57</v>
      </c>
      <c r="D723" s="328">
        <f t="shared" si="11"/>
        <v>1.6500000000000004</v>
      </c>
      <c r="I723" s="329"/>
    </row>
    <row r="724" spans="1:9">
      <c r="A724" s="329">
        <v>41530</v>
      </c>
      <c r="B724" s="328">
        <v>2.92</v>
      </c>
      <c r="C724" s="328">
        <v>4.57</v>
      </c>
      <c r="D724" s="328">
        <f t="shared" si="11"/>
        <v>1.6500000000000004</v>
      </c>
      <c r="I724" s="329"/>
    </row>
    <row r="725" spans="1:9">
      <c r="A725" s="329">
        <v>41537</v>
      </c>
      <c r="B725" s="328">
        <v>2.79</v>
      </c>
      <c r="C725" s="328">
        <v>4.5</v>
      </c>
      <c r="D725" s="328">
        <f t="shared" si="11"/>
        <v>1.71</v>
      </c>
      <c r="I725" s="329"/>
    </row>
    <row r="726" spans="1:9">
      <c r="A726" s="329">
        <v>41544</v>
      </c>
      <c r="B726" s="328">
        <v>2.66</v>
      </c>
      <c r="C726" s="328">
        <v>4.32</v>
      </c>
      <c r="D726" s="328">
        <f t="shared" si="11"/>
        <v>1.6600000000000001</v>
      </c>
      <c r="I726" s="329"/>
    </row>
    <row r="727" spans="1:9">
      <c r="A727" s="329">
        <v>41551</v>
      </c>
      <c r="B727" s="328">
        <v>2.64</v>
      </c>
      <c r="C727" s="328">
        <v>4.22</v>
      </c>
      <c r="D727" s="328">
        <f t="shared" si="11"/>
        <v>1.5799999999999996</v>
      </c>
      <c r="I727" s="329"/>
    </row>
    <row r="728" spans="1:9">
      <c r="A728" s="329">
        <v>41558</v>
      </c>
      <c r="B728" s="328">
        <v>2.68</v>
      </c>
      <c r="C728" s="328">
        <v>4.2300000000000004</v>
      </c>
      <c r="D728" s="328">
        <f t="shared" si="11"/>
        <v>1.5500000000000003</v>
      </c>
      <c r="I728" s="329"/>
    </row>
    <row r="729" spans="1:9">
      <c r="A729" s="329">
        <v>41565</v>
      </c>
      <c r="B729" s="328">
        <v>2.66</v>
      </c>
      <c r="C729" s="328">
        <v>4.28</v>
      </c>
      <c r="D729" s="328">
        <f t="shared" si="11"/>
        <v>1.62</v>
      </c>
      <c r="I729" s="329"/>
    </row>
    <row r="730" spans="1:9">
      <c r="A730" s="329">
        <v>41572</v>
      </c>
      <c r="B730" s="328">
        <v>2.5499999999999998</v>
      </c>
      <c r="C730" s="328">
        <v>4.13</v>
      </c>
      <c r="D730" s="328">
        <f t="shared" si="11"/>
        <v>1.58</v>
      </c>
      <c r="I730" s="329"/>
    </row>
    <row r="731" spans="1:9">
      <c r="A731" s="329">
        <v>41579</v>
      </c>
      <c r="B731" s="328">
        <v>2.57</v>
      </c>
      <c r="C731" s="328">
        <v>4.0999999999999996</v>
      </c>
      <c r="D731" s="328">
        <f t="shared" si="11"/>
        <v>1.5299999999999998</v>
      </c>
      <c r="I731" s="329"/>
    </row>
    <row r="732" spans="1:9">
      <c r="A732" s="329">
        <v>41586</v>
      </c>
      <c r="B732" s="328">
        <v>2.68</v>
      </c>
      <c r="C732" s="328">
        <v>4.16</v>
      </c>
      <c r="D732" s="328">
        <f t="shared" si="11"/>
        <v>1.48</v>
      </c>
      <c r="I732" s="329"/>
    </row>
    <row r="733" spans="1:9">
      <c r="A733" s="329">
        <v>41593</v>
      </c>
      <c r="B733" s="328">
        <v>2.74</v>
      </c>
      <c r="C733" s="328">
        <v>4.3499999999999996</v>
      </c>
      <c r="D733" s="328">
        <f t="shared" si="11"/>
        <v>1.6099999999999994</v>
      </c>
      <c r="I733" s="329"/>
    </row>
    <row r="734" spans="1:9">
      <c r="A734" s="329">
        <v>41600</v>
      </c>
      <c r="B734" s="328">
        <v>2.74</v>
      </c>
      <c r="C734" s="328">
        <v>4.22</v>
      </c>
      <c r="D734" s="328">
        <f t="shared" si="11"/>
        <v>1.4799999999999995</v>
      </c>
      <c r="I734" s="329"/>
    </row>
    <row r="735" spans="1:9">
      <c r="A735" s="329">
        <v>41607</v>
      </c>
      <c r="B735" s="328">
        <v>2.74</v>
      </c>
      <c r="C735" s="328">
        <v>4.29</v>
      </c>
      <c r="D735" s="328">
        <f t="shared" si="11"/>
        <v>1.5499999999999998</v>
      </c>
      <c r="I735" s="329"/>
    </row>
    <row r="736" spans="1:9">
      <c r="A736" s="329">
        <v>41614</v>
      </c>
      <c r="B736" s="328">
        <v>2.84</v>
      </c>
      <c r="C736" s="328">
        <v>4.46</v>
      </c>
      <c r="D736" s="328">
        <f t="shared" si="11"/>
        <v>1.62</v>
      </c>
      <c r="I736" s="329"/>
    </row>
    <row r="737" spans="1:9">
      <c r="A737" s="329">
        <v>41621</v>
      </c>
      <c r="B737" s="328">
        <v>2.86</v>
      </c>
      <c r="C737" s="328">
        <v>4.42</v>
      </c>
      <c r="D737" s="328">
        <f t="shared" si="11"/>
        <v>1.56</v>
      </c>
      <c r="I737" s="329"/>
    </row>
    <row r="738" spans="1:9">
      <c r="A738" s="329">
        <v>41628</v>
      </c>
      <c r="B738" s="328">
        <v>2.89</v>
      </c>
      <c r="C738" s="328">
        <v>4.47</v>
      </c>
      <c r="D738" s="328">
        <f t="shared" si="11"/>
        <v>1.5799999999999996</v>
      </c>
      <c r="I738" s="329"/>
    </row>
    <row r="739" spans="1:9">
      <c r="A739" s="329">
        <v>41635</v>
      </c>
      <c r="B739" s="328">
        <v>2.99</v>
      </c>
      <c r="C739" s="328">
        <v>4.4800000000000004</v>
      </c>
      <c r="D739" s="328">
        <f t="shared" si="11"/>
        <v>1.4900000000000002</v>
      </c>
      <c r="I739" s="329"/>
    </row>
    <row r="740" spans="1:9">
      <c r="A740" s="329">
        <v>41642</v>
      </c>
      <c r="B740" s="328">
        <v>3.01</v>
      </c>
      <c r="C740" s="328">
        <v>4.53</v>
      </c>
      <c r="D740" s="328">
        <f t="shared" si="11"/>
        <v>1.5200000000000005</v>
      </c>
      <c r="I740" s="329"/>
    </row>
    <row r="741" spans="1:9">
      <c r="A741" s="329">
        <v>41649</v>
      </c>
      <c r="B741" s="328">
        <v>2.96</v>
      </c>
      <c r="C741" s="328">
        <v>4.51</v>
      </c>
      <c r="D741" s="328">
        <f t="shared" si="11"/>
        <v>1.5499999999999998</v>
      </c>
      <c r="I741" s="329"/>
    </row>
    <row r="742" spans="1:9">
      <c r="A742" s="329">
        <v>41656</v>
      </c>
      <c r="B742" s="328">
        <v>2.86</v>
      </c>
      <c r="C742" s="328">
        <v>4.41</v>
      </c>
      <c r="D742" s="328">
        <f t="shared" si="11"/>
        <v>1.5500000000000003</v>
      </c>
      <c r="I742" s="329"/>
    </row>
    <row r="743" spans="1:9">
      <c r="A743" s="329">
        <v>41663</v>
      </c>
      <c r="B743" s="328">
        <v>2.82</v>
      </c>
      <c r="C743" s="328">
        <v>4.3899999999999997</v>
      </c>
      <c r="D743" s="328">
        <f t="shared" si="11"/>
        <v>1.5699999999999998</v>
      </c>
      <c r="I743" s="329"/>
    </row>
    <row r="744" spans="1:9">
      <c r="A744" s="329">
        <v>41670</v>
      </c>
      <c r="B744" s="328">
        <v>2.73</v>
      </c>
      <c r="C744" s="328">
        <v>4.32</v>
      </c>
      <c r="D744" s="328">
        <f t="shared" si="11"/>
        <v>1.5900000000000003</v>
      </c>
      <c r="I744" s="329"/>
    </row>
    <row r="745" spans="1:9">
      <c r="A745" s="329">
        <v>41677</v>
      </c>
      <c r="B745" s="328">
        <v>2.68</v>
      </c>
      <c r="C745" s="328">
        <v>4.2300000000000004</v>
      </c>
      <c r="D745" s="328">
        <f t="shared" si="11"/>
        <v>1.5500000000000003</v>
      </c>
      <c r="I745" s="329"/>
    </row>
    <row r="746" spans="1:9">
      <c r="A746" s="329">
        <v>41684</v>
      </c>
      <c r="B746" s="328">
        <v>2.75</v>
      </c>
      <c r="C746" s="328">
        <v>4.28</v>
      </c>
      <c r="D746" s="328">
        <f t="shared" si="11"/>
        <v>1.5300000000000002</v>
      </c>
      <c r="I746" s="329"/>
    </row>
    <row r="747" spans="1:9">
      <c r="A747" s="329">
        <v>41691</v>
      </c>
      <c r="B747" s="328">
        <v>2.73</v>
      </c>
      <c r="C747" s="328">
        <v>4.33</v>
      </c>
      <c r="D747" s="328">
        <f t="shared" si="11"/>
        <v>1.6</v>
      </c>
      <c r="I747" s="329"/>
    </row>
    <row r="748" spans="1:9">
      <c r="A748" s="329">
        <v>41698</v>
      </c>
      <c r="B748" s="328">
        <v>2.69</v>
      </c>
      <c r="C748" s="328">
        <v>4.37</v>
      </c>
      <c r="D748" s="328">
        <f t="shared" si="11"/>
        <v>1.6800000000000002</v>
      </c>
      <c r="I748" s="329"/>
    </row>
    <row r="749" spans="1:9">
      <c r="A749" s="329">
        <v>41705</v>
      </c>
      <c r="B749" s="328">
        <v>2.71</v>
      </c>
      <c r="C749" s="328">
        <v>4.28</v>
      </c>
      <c r="D749" s="328">
        <f t="shared" si="11"/>
        <v>1.5700000000000003</v>
      </c>
      <c r="I749" s="329"/>
    </row>
    <row r="750" spans="1:9">
      <c r="A750" s="329">
        <v>41712</v>
      </c>
      <c r="B750" s="328">
        <v>2.72</v>
      </c>
      <c r="C750" s="328">
        <v>4.37</v>
      </c>
      <c r="D750" s="328">
        <f t="shared" si="11"/>
        <v>1.65</v>
      </c>
      <c r="I750" s="329"/>
    </row>
    <row r="751" spans="1:9">
      <c r="A751" s="329">
        <v>41719</v>
      </c>
      <c r="B751" s="328">
        <v>2.74</v>
      </c>
      <c r="C751" s="328">
        <v>4.32</v>
      </c>
      <c r="D751" s="328">
        <f t="shared" si="11"/>
        <v>1.58</v>
      </c>
      <c r="I751" s="329"/>
    </row>
    <row r="752" spans="1:9">
      <c r="A752" s="329">
        <v>41726</v>
      </c>
      <c r="B752" s="328">
        <v>2.72</v>
      </c>
      <c r="C752" s="328">
        <v>4.4000000000000004</v>
      </c>
      <c r="D752" s="328">
        <f t="shared" si="11"/>
        <v>1.6800000000000002</v>
      </c>
      <c r="I752" s="329"/>
    </row>
    <row r="753" spans="1:9">
      <c r="A753" s="329">
        <v>41733</v>
      </c>
      <c r="B753" s="328">
        <v>2.77</v>
      </c>
      <c r="C753" s="328">
        <v>4.41</v>
      </c>
      <c r="D753" s="328">
        <f t="shared" si="11"/>
        <v>1.6400000000000001</v>
      </c>
      <c r="I753" s="329"/>
    </row>
    <row r="754" spans="1:9">
      <c r="A754" s="329">
        <v>41740</v>
      </c>
      <c r="B754" s="328">
        <v>2.68</v>
      </c>
      <c r="C754" s="328">
        <v>4.34</v>
      </c>
      <c r="D754" s="328">
        <f t="shared" si="11"/>
        <v>1.6599999999999997</v>
      </c>
      <c r="I754" s="329"/>
    </row>
    <row r="755" spans="1:9">
      <c r="A755" s="329">
        <v>41747</v>
      </c>
      <c r="B755" s="328">
        <v>2.67</v>
      </c>
      <c r="C755" s="328">
        <v>4.2699999999999996</v>
      </c>
      <c r="D755" s="328">
        <f t="shared" si="11"/>
        <v>1.5999999999999996</v>
      </c>
      <c r="I755" s="329"/>
    </row>
    <row r="756" spans="1:9">
      <c r="A756" s="329">
        <v>41754</v>
      </c>
      <c r="B756" s="328">
        <v>2.71</v>
      </c>
      <c r="C756" s="328">
        <v>4.33</v>
      </c>
      <c r="D756" s="328">
        <f t="shared" si="11"/>
        <v>1.62</v>
      </c>
      <c r="I756" s="329"/>
    </row>
    <row r="757" spans="1:9">
      <c r="A757" s="329">
        <v>41761</v>
      </c>
      <c r="B757" s="328">
        <v>2.66</v>
      </c>
      <c r="C757" s="328">
        <v>4.29</v>
      </c>
      <c r="D757" s="328">
        <f t="shared" si="11"/>
        <v>1.63</v>
      </c>
      <c r="I757" s="329"/>
    </row>
    <row r="758" spans="1:9">
      <c r="A758" s="329">
        <v>41768</v>
      </c>
      <c r="B758" s="328">
        <v>2.62</v>
      </c>
      <c r="C758" s="328">
        <v>4.21</v>
      </c>
      <c r="D758" s="328">
        <f t="shared" si="11"/>
        <v>1.5899999999999999</v>
      </c>
      <c r="I758" s="329"/>
    </row>
    <row r="759" spans="1:9">
      <c r="A759" s="329">
        <v>41775</v>
      </c>
      <c r="B759" s="328">
        <v>2.57</v>
      </c>
      <c r="C759" s="328">
        <v>4.2</v>
      </c>
      <c r="D759" s="328">
        <f t="shared" si="11"/>
        <v>1.6300000000000003</v>
      </c>
      <c r="I759" s="329"/>
    </row>
    <row r="760" spans="1:9">
      <c r="A760" s="329">
        <v>41782</v>
      </c>
      <c r="B760" s="328">
        <v>2.54</v>
      </c>
      <c r="C760" s="328">
        <v>4.1399999999999997</v>
      </c>
      <c r="D760" s="328">
        <f t="shared" si="11"/>
        <v>1.5999999999999996</v>
      </c>
      <c r="I760" s="329"/>
    </row>
    <row r="761" spans="1:9">
      <c r="A761" s="329">
        <v>41789</v>
      </c>
      <c r="B761" s="328">
        <v>2.4700000000000002</v>
      </c>
      <c r="C761" s="328">
        <v>4.12</v>
      </c>
      <c r="D761" s="328">
        <f t="shared" si="11"/>
        <v>1.65</v>
      </c>
      <c r="I761" s="329"/>
    </row>
    <row r="762" spans="1:9">
      <c r="A762" s="329">
        <v>41796</v>
      </c>
      <c r="B762" s="328">
        <v>2.59</v>
      </c>
      <c r="C762" s="328">
        <v>4.1399999999999997</v>
      </c>
      <c r="D762" s="328">
        <f t="shared" si="11"/>
        <v>1.5499999999999998</v>
      </c>
      <c r="I762" s="329"/>
    </row>
    <row r="763" spans="1:9">
      <c r="A763" s="329">
        <v>41803</v>
      </c>
      <c r="B763" s="328">
        <v>2.62</v>
      </c>
      <c r="C763" s="328">
        <v>4.2</v>
      </c>
      <c r="D763" s="328">
        <f t="shared" si="11"/>
        <v>1.58</v>
      </c>
      <c r="I763" s="329"/>
    </row>
    <row r="764" spans="1:9">
      <c r="A764" s="329">
        <v>41810</v>
      </c>
      <c r="B764" s="328">
        <v>2.63</v>
      </c>
      <c r="C764" s="328">
        <v>4.17</v>
      </c>
      <c r="D764" s="328">
        <f t="shared" si="11"/>
        <v>1.54</v>
      </c>
      <c r="I764" s="329"/>
    </row>
    <row r="765" spans="1:9">
      <c r="A765" s="329">
        <v>41817</v>
      </c>
      <c r="B765" s="328">
        <v>2.57</v>
      </c>
      <c r="C765" s="328">
        <v>4.1399999999999997</v>
      </c>
      <c r="D765" s="328">
        <f t="shared" si="11"/>
        <v>1.5699999999999998</v>
      </c>
      <c r="I765" s="329"/>
    </row>
    <row r="766" spans="1:9">
      <c r="A766" s="329">
        <v>41824</v>
      </c>
      <c r="B766" s="328">
        <v>2.6</v>
      </c>
      <c r="C766" s="328">
        <v>4.12</v>
      </c>
      <c r="D766" s="328">
        <f t="shared" si="11"/>
        <v>1.52</v>
      </c>
      <c r="I766" s="329"/>
    </row>
    <row r="767" spans="1:9">
      <c r="A767" s="329">
        <v>41831</v>
      </c>
      <c r="B767" s="328">
        <v>2.57</v>
      </c>
      <c r="C767" s="328">
        <v>4.1500000000000004</v>
      </c>
      <c r="D767" s="328">
        <f t="shared" si="11"/>
        <v>1.5800000000000005</v>
      </c>
      <c r="I767" s="329"/>
    </row>
    <row r="768" spans="1:9">
      <c r="A768" s="329">
        <v>41838</v>
      </c>
      <c r="B768" s="328">
        <v>2.5299999999999998</v>
      </c>
      <c r="C768" s="328">
        <v>4.13</v>
      </c>
      <c r="D768" s="328">
        <f t="shared" si="11"/>
        <v>1.6</v>
      </c>
      <c r="I768" s="329"/>
    </row>
    <row r="769" spans="1:9">
      <c r="A769" s="329">
        <v>41845</v>
      </c>
      <c r="B769" s="328">
        <v>2.4900000000000002</v>
      </c>
      <c r="C769" s="328">
        <v>4.13</v>
      </c>
      <c r="D769" s="328">
        <f t="shared" si="11"/>
        <v>1.6399999999999997</v>
      </c>
      <c r="I769" s="329"/>
    </row>
    <row r="770" spans="1:9">
      <c r="A770" s="329">
        <v>41852</v>
      </c>
      <c r="B770" s="328">
        <v>2.5299999999999998</v>
      </c>
      <c r="C770" s="328">
        <v>4.12</v>
      </c>
      <c r="D770" s="328">
        <f t="shared" si="11"/>
        <v>1.5900000000000003</v>
      </c>
      <c r="I770" s="329"/>
    </row>
    <row r="771" spans="1:9">
      <c r="A771" s="329">
        <v>41859</v>
      </c>
      <c r="B771" s="328">
        <v>2.4700000000000002</v>
      </c>
      <c r="C771" s="328">
        <v>4.1399999999999997</v>
      </c>
      <c r="D771" s="328">
        <f t="shared" si="11"/>
        <v>1.6699999999999995</v>
      </c>
      <c r="I771" s="329"/>
    </row>
    <row r="772" spans="1:9">
      <c r="A772" s="329">
        <v>41866</v>
      </c>
      <c r="B772" s="328">
        <v>2.41</v>
      </c>
      <c r="C772" s="328">
        <v>4.12</v>
      </c>
      <c r="D772" s="328">
        <f t="shared" si="11"/>
        <v>1.71</v>
      </c>
      <c r="I772" s="329"/>
    </row>
    <row r="773" spans="1:9">
      <c r="A773" s="329">
        <v>41873</v>
      </c>
      <c r="B773" s="328">
        <v>2.41</v>
      </c>
      <c r="C773" s="328">
        <v>4.0999999999999996</v>
      </c>
      <c r="D773" s="328">
        <f t="shared" si="11"/>
        <v>1.6899999999999995</v>
      </c>
      <c r="I773" s="329"/>
    </row>
    <row r="774" spans="1:9">
      <c r="A774" s="329">
        <v>41880</v>
      </c>
      <c r="B774" s="328">
        <v>2.37</v>
      </c>
      <c r="C774" s="328">
        <v>4.0999999999999996</v>
      </c>
      <c r="D774" s="328">
        <f t="shared" si="11"/>
        <v>1.7299999999999995</v>
      </c>
      <c r="I774" s="329"/>
    </row>
    <row r="775" spans="1:9">
      <c r="A775" s="329">
        <v>41887</v>
      </c>
      <c r="B775" s="328">
        <v>2.44</v>
      </c>
      <c r="C775" s="328">
        <v>4.0999999999999996</v>
      </c>
      <c r="D775" s="328">
        <f t="shared" si="11"/>
        <v>1.6599999999999997</v>
      </c>
      <c r="I775" s="329"/>
    </row>
    <row r="776" spans="1:9">
      <c r="A776" s="329">
        <v>41894</v>
      </c>
      <c r="B776" s="328">
        <v>2.54</v>
      </c>
      <c r="C776" s="328">
        <v>4.12</v>
      </c>
      <c r="D776" s="328">
        <f t="shared" si="11"/>
        <v>1.58</v>
      </c>
      <c r="I776" s="329"/>
    </row>
    <row r="777" spans="1:9">
      <c r="A777" s="329">
        <v>41901</v>
      </c>
      <c r="B777" s="328">
        <v>2.61</v>
      </c>
      <c r="C777" s="328">
        <v>4.2300000000000004</v>
      </c>
      <c r="D777" s="328">
        <f t="shared" si="11"/>
        <v>1.6200000000000006</v>
      </c>
      <c r="I777" s="329"/>
    </row>
    <row r="778" spans="1:9">
      <c r="A778" s="329">
        <v>41908</v>
      </c>
      <c r="B778" s="328">
        <v>2.5499999999999998</v>
      </c>
      <c r="C778" s="328">
        <v>4.2</v>
      </c>
      <c r="D778" s="328">
        <f t="shared" ref="D778:D841" si="12">C778-B778</f>
        <v>1.6500000000000004</v>
      </c>
      <c r="I778" s="329"/>
    </row>
    <row r="779" spans="1:9">
      <c r="A779" s="329">
        <v>41915</v>
      </c>
      <c r="B779" s="328">
        <v>2.4700000000000002</v>
      </c>
      <c r="C779" s="328">
        <v>4.1900000000000004</v>
      </c>
      <c r="D779" s="328">
        <f t="shared" si="12"/>
        <v>1.7200000000000002</v>
      </c>
      <c r="I779" s="329"/>
    </row>
    <row r="780" spans="1:9">
      <c r="A780" s="329">
        <v>41922</v>
      </c>
      <c r="B780" s="328">
        <v>2.36</v>
      </c>
      <c r="C780" s="328">
        <v>4.12</v>
      </c>
      <c r="D780" s="328">
        <f t="shared" si="12"/>
        <v>1.7600000000000002</v>
      </c>
      <c r="I780" s="329"/>
    </row>
    <row r="781" spans="1:9">
      <c r="A781" s="329">
        <v>41929</v>
      </c>
      <c r="B781" s="328">
        <v>2.19</v>
      </c>
      <c r="C781" s="328">
        <v>3.97</v>
      </c>
      <c r="D781" s="328">
        <f t="shared" si="12"/>
        <v>1.7800000000000002</v>
      </c>
      <c r="I781" s="329"/>
    </row>
    <row r="782" spans="1:9">
      <c r="A782" s="329">
        <v>41936</v>
      </c>
      <c r="B782" s="328">
        <v>2.25</v>
      </c>
      <c r="C782" s="328">
        <v>3.92</v>
      </c>
      <c r="D782" s="328">
        <f t="shared" si="12"/>
        <v>1.67</v>
      </c>
      <c r="I782" s="329"/>
    </row>
    <row r="783" spans="1:9">
      <c r="A783" s="329">
        <v>41943</v>
      </c>
      <c r="B783" s="328">
        <v>2.3199999999999998</v>
      </c>
      <c r="C783" s="328">
        <v>3.98</v>
      </c>
      <c r="D783" s="328">
        <f t="shared" si="12"/>
        <v>1.6600000000000001</v>
      </c>
      <c r="I783" s="329"/>
    </row>
    <row r="784" spans="1:9">
      <c r="A784" s="329">
        <v>41950</v>
      </c>
      <c r="B784" s="328">
        <v>2.36</v>
      </c>
      <c r="C784" s="328">
        <v>4.0199999999999996</v>
      </c>
      <c r="D784" s="328">
        <f t="shared" si="12"/>
        <v>1.6599999999999997</v>
      </c>
      <c r="I784" s="329"/>
    </row>
    <row r="785" spans="1:9">
      <c r="A785" s="329">
        <v>41957</v>
      </c>
      <c r="B785" s="328">
        <v>2.36</v>
      </c>
      <c r="C785" s="328">
        <v>4.01</v>
      </c>
      <c r="D785" s="328">
        <f t="shared" si="12"/>
        <v>1.65</v>
      </c>
      <c r="I785" s="329"/>
    </row>
    <row r="786" spans="1:9">
      <c r="A786" s="329">
        <v>41964</v>
      </c>
      <c r="B786" s="328">
        <v>2.33</v>
      </c>
      <c r="C786" s="328">
        <v>3.99</v>
      </c>
      <c r="D786" s="328">
        <f t="shared" si="12"/>
        <v>1.6600000000000001</v>
      </c>
      <c r="I786" s="329"/>
    </row>
    <row r="787" spans="1:9">
      <c r="A787" s="329">
        <v>41971</v>
      </c>
      <c r="B787" s="328">
        <v>2.25</v>
      </c>
      <c r="C787" s="328">
        <v>3.97</v>
      </c>
      <c r="D787" s="328">
        <f t="shared" si="12"/>
        <v>1.7200000000000002</v>
      </c>
      <c r="I787" s="329"/>
    </row>
    <row r="788" spans="1:9">
      <c r="A788" s="329">
        <v>41978</v>
      </c>
      <c r="B788" s="328">
        <v>2.27</v>
      </c>
      <c r="C788" s="328">
        <v>3.89</v>
      </c>
      <c r="D788" s="328">
        <f t="shared" si="12"/>
        <v>1.62</v>
      </c>
      <c r="I788" s="329"/>
    </row>
    <row r="789" spans="1:9">
      <c r="A789" s="329">
        <v>41985</v>
      </c>
      <c r="B789" s="328">
        <v>2.19</v>
      </c>
      <c r="C789" s="328">
        <v>3.93</v>
      </c>
      <c r="D789" s="328">
        <f t="shared" si="12"/>
        <v>1.7400000000000002</v>
      </c>
      <c r="I789" s="329"/>
    </row>
    <row r="790" spans="1:9">
      <c r="A790" s="329">
        <v>41992</v>
      </c>
      <c r="B790" s="328">
        <v>2.14</v>
      </c>
      <c r="C790" s="328">
        <v>3.8</v>
      </c>
      <c r="D790" s="328">
        <f t="shared" si="12"/>
        <v>1.6599999999999997</v>
      </c>
      <c r="I790" s="329"/>
    </row>
    <row r="791" spans="1:9">
      <c r="A791" s="329">
        <v>41999</v>
      </c>
      <c r="B791" s="328">
        <v>2.2400000000000002</v>
      </c>
      <c r="C791" s="328">
        <v>3.83</v>
      </c>
      <c r="D791" s="328">
        <f t="shared" si="12"/>
        <v>1.5899999999999999</v>
      </c>
      <c r="I791" s="329"/>
    </row>
    <row r="792" spans="1:9">
      <c r="A792" s="329">
        <v>42006</v>
      </c>
      <c r="B792" s="328">
        <v>2.1800000000000002</v>
      </c>
      <c r="C792" s="328">
        <v>3.87</v>
      </c>
      <c r="D792" s="328">
        <f t="shared" si="12"/>
        <v>1.69</v>
      </c>
      <c r="I792" s="329"/>
    </row>
    <row r="793" spans="1:9">
      <c r="A793" s="329">
        <v>42013</v>
      </c>
      <c r="B793" s="328">
        <v>2</v>
      </c>
      <c r="C793" s="328">
        <v>3.73</v>
      </c>
      <c r="D793" s="328">
        <f t="shared" si="12"/>
        <v>1.73</v>
      </c>
      <c r="I793" s="329"/>
    </row>
    <row r="794" spans="1:9">
      <c r="A794" s="329">
        <v>42020</v>
      </c>
      <c r="B794" s="328">
        <v>1.86</v>
      </c>
      <c r="C794" s="328">
        <v>3.66</v>
      </c>
      <c r="D794" s="328">
        <f t="shared" si="12"/>
        <v>1.8</v>
      </c>
      <c r="I794" s="329"/>
    </row>
    <row r="795" spans="1:9">
      <c r="A795" s="329">
        <v>42027</v>
      </c>
      <c r="B795" s="328">
        <v>1.85</v>
      </c>
      <c r="C795" s="328">
        <v>3.63</v>
      </c>
      <c r="D795" s="328">
        <f t="shared" si="12"/>
        <v>1.7799999999999998</v>
      </c>
      <c r="I795" s="329"/>
    </row>
    <row r="796" spans="1:9">
      <c r="A796" s="329">
        <v>42034</v>
      </c>
      <c r="B796" s="328">
        <v>1.77</v>
      </c>
      <c r="C796" s="328">
        <v>3.66</v>
      </c>
      <c r="D796" s="328">
        <f t="shared" si="12"/>
        <v>1.8900000000000001</v>
      </c>
      <c r="I796" s="329"/>
    </row>
    <row r="797" spans="1:9">
      <c r="A797" s="329">
        <v>42041</v>
      </c>
      <c r="B797" s="328">
        <v>1.81</v>
      </c>
      <c r="C797" s="328">
        <v>3.59</v>
      </c>
      <c r="D797" s="328">
        <f t="shared" si="12"/>
        <v>1.7799999999999998</v>
      </c>
      <c r="I797" s="329"/>
    </row>
    <row r="798" spans="1:9">
      <c r="A798" s="329">
        <v>42048</v>
      </c>
      <c r="B798" s="328">
        <v>2</v>
      </c>
      <c r="C798" s="328">
        <v>3.69</v>
      </c>
      <c r="D798" s="328">
        <f t="shared" si="12"/>
        <v>1.69</v>
      </c>
      <c r="I798" s="329"/>
    </row>
    <row r="799" spans="1:9">
      <c r="A799" s="329">
        <v>42055</v>
      </c>
      <c r="B799" s="328">
        <v>2.11</v>
      </c>
      <c r="C799" s="328">
        <v>3.76</v>
      </c>
      <c r="D799" s="328">
        <f t="shared" si="12"/>
        <v>1.65</v>
      </c>
      <c r="I799" s="329"/>
    </row>
    <row r="800" spans="1:9">
      <c r="A800" s="329">
        <v>42062</v>
      </c>
      <c r="B800" s="328">
        <v>2.0099999999999998</v>
      </c>
      <c r="C800" s="328">
        <v>3.8</v>
      </c>
      <c r="D800" s="328">
        <f t="shared" si="12"/>
        <v>1.79</v>
      </c>
      <c r="I800" s="329"/>
    </row>
    <row r="801" spans="1:9">
      <c r="A801" s="329">
        <v>42069</v>
      </c>
      <c r="B801" s="328">
        <v>2.13</v>
      </c>
      <c r="C801" s="328">
        <v>3.75</v>
      </c>
      <c r="D801" s="328">
        <f t="shared" si="12"/>
        <v>1.62</v>
      </c>
      <c r="I801" s="329"/>
    </row>
    <row r="802" spans="1:9">
      <c r="A802" s="329">
        <v>42076</v>
      </c>
      <c r="B802" s="328">
        <v>2.14</v>
      </c>
      <c r="C802" s="328">
        <v>3.86</v>
      </c>
      <c r="D802" s="328">
        <f t="shared" si="12"/>
        <v>1.7199999999999998</v>
      </c>
      <c r="I802" s="329"/>
    </row>
    <row r="803" spans="1:9">
      <c r="A803" s="329">
        <v>42083</v>
      </c>
      <c r="B803" s="328">
        <v>2</v>
      </c>
      <c r="C803" s="328">
        <v>3.78</v>
      </c>
      <c r="D803" s="328">
        <f t="shared" si="12"/>
        <v>1.7799999999999998</v>
      </c>
      <c r="I803" s="329"/>
    </row>
    <row r="804" spans="1:9">
      <c r="A804" s="329">
        <v>42090</v>
      </c>
      <c r="B804" s="328">
        <v>1.94</v>
      </c>
      <c r="C804" s="328">
        <v>3.69</v>
      </c>
      <c r="D804" s="328">
        <f t="shared" si="12"/>
        <v>1.75</v>
      </c>
      <c r="I804" s="329"/>
    </row>
    <row r="805" spans="1:9">
      <c r="A805" s="329">
        <v>42097</v>
      </c>
      <c r="B805" s="328">
        <v>1.91</v>
      </c>
      <c r="C805" s="328">
        <v>3.7</v>
      </c>
      <c r="D805" s="328">
        <f t="shared" si="12"/>
        <v>1.7900000000000003</v>
      </c>
      <c r="I805" s="329"/>
    </row>
    <row r="806" spans="1:9">
      <c r="A806" s="329">
        <v>42104</v>
      </c>
      <c r="B806" s="328">
        <v>1.93</v>
      </c>
      <c r="C806" s="328">
        <v>3.66</v>
      </c>
      <c r="D806" s="328">
        <f t="shared" si="12"/>
        <v>1.7300000000000002</v>
      </c>
      <c r="I806" s="329"/>
    </row>
    <row r="807" spans="1:9">
      <c r="A807" s="329">
        <v>42111</v>
      </c>
      <c r="B807" s="328">
        <v>1.9</v>
      </c>
      <c r="C807" s="328">
        <v>3.67</v>
      </c>
      <c r="D807" s="328">
        <f t="shared" si="12"/>
        <v>1.77</v>
      </c>
      <c r="I807" s="329"/>
    </row>
    <row r="808" spans="1:9">
      <c r="A808" s="329">
        <v>42118</v>
      </c>
      <c r="B808" s="328">
        <v>1.94</v>
      </c>
      <c r="C808" s="328">
        <v>3.65</v>
      </c>
      <c r="D808" s="328">
        <f t="shared" si="12"/>
        <v>1.71</v>
      </c>
      <c r="I808" s="329"/>
    </row>
    <row r="809" spans="1:9">
      <c r="A809" s="329">
        <v>42125</v>
      </c>
      <c r="B809" s="328">
        <v>2.0299999999999998</v>
      </c>
      <c r="C809" s="328">
        <v>3.68</v>
      </c>
      <c r="D809" s="328">
        <f t="shared" si="12"/>
        <v>1.6500000000000004</v>
      </c>
      <c r="I809" s="329"/>
    </row>
    <row r="810" spans="1:9">
      <c r="A810" s="329">
        <v>42132</v>
      </c>
      <c r="B810" s="328">
        <v>2.19</v>
      </c>
      <c r="C810" s="328">
        <v>3.8</v>
      </c>
      <c r="D810" s="328">
        <f t="shared" si="12"/>
        <v>1.6099999999999999</v>
      </c>
      <c r="I810" s="329"/>
    </row>
    <row r="811" spans="1:9">
      <c r="A811" s="329">
        <v>42139</v>
      </c>
      <c r="B811" s="328">
        <v>2.2400000000000002</v>
      </c>
      <c r="C811" s="328">
        <v>3.85</v>
      </c>
      <c r="D811" s="328">
        <f t="shared" si="12"/>
        <v>1.6099999999999999</v>
      </c>
      <c r="I811" s="329"/>
    </row>
    <row r="812" spans="1:9">
      <c r="A812" s="329">
        <v>42146</v>
      </c>
      <c r="B812" s="328">
        <v>2.23</v>
      </c>
      <c r="C812" s="328">
        <v>3.84</v>
      </c>
      <c r="D812" s="328">
        <f t="shared" si="12"/>
        <v>1.6099999999999999</v>
      </c>
      <c r="I812" s="329"/>
    </row>
    <row r="813" spans="1:9">
      <c r="A813" s="329">
        <v>42153</v>
      </c>
      <c r="B813" s="328">
        <v>2.13</v>
      </c>
      <c r="C813" s="328">
        <v>3.87</v>
      </c>
      <c r="D813" s="328">
        <f t="shared" si="12"/>
        <v>1.7400000000000002</v>
      </c>
      <c r="I813" s="329"/>
    </row>
    <row r="814" spans="1:9">
      <c r="A814" s="329">
        <v>42160</v>
      </c>
      <c r="B814" s="328">
        <v>2.31</v>
      </c>
      <c r="C814" s="328">
        <v>3.87</v>
      </c>
      <c r="D814" s="328">
        <f t="shared" si="12"/>
        <v>1.56</v>
      </c>
      <c r="I814" s="329"/>
    </row>
    <row r="815" spans="1:9">
      <c r="A815" s="329">
        <v>42167</v>
      </c>
      <c r="B815" s="328">
        <v>2.42</v>
      </c>
      <c r="C815" s="328">
        <v>4.04</v>
      </c>
      <c r="D815" s="328">
        <f t="shared" si="12"/>
        <v>1.62</v>
      </c>
      <c r="I815" s="329"/>
    </row>
    <row r="816" spans="1:9">
      <c r="A816" s="329">
        <v>42174</v>
      </c>
      <c r="B816" s="328">
        <v>2.3199999999999998</v>
      </c>
      <c r="C816" s="328">
        <v>4</v>
      </c>
      <c r="D816" s="328">
        <f t="shared" si="12"/>
        <v>1.6800000000000002</v>
      </c>
      <c r="I816" s="329"/>
    </row>
    <row r="817" spans="1:9">
      <c r="A817" s="329">
        <v>42181</v>
      </c>
      <c r="B817" s="328">
        <v>2.41</v>
      </c>
      <c r="C817" s="328">
        <v>4.0199999999999996</v>
      </c>
      <c r="D817" s="328">
        <f t="shared" si="12"/>
        <v>1.6099999999999994</v>
      </c>
      <c r="I817" s="329"/>
    </row>
    <row r="818" spans="1:9">
      <c r="A818" s="329">
        <v>42188</v>
      </c>
      <c r="B818" s="328">
        <v>2.38</v>
      </c>
      <c r="C818" s="328">
        <v>4.08</v>
      </c>
      <c r="D818" s="328">
        <f t="shared" si="12"/>
        <v>1.7000000000000002</v>
      </c>
      <c r="I818" s="329"/>
    </row>
    <row r="819" spans="1:9">
      <c r="A819" s="329">
        <v>42195</v>
      </c>
      <c r="B819" s="328">
        <v>2.31</v>
      </c>
      <c r="C819" s="328">
        <v>4.04</v>
      </c>
      <c r="D819" s="328">
        <f t="shared" si="12"/>
        <v>1.73</v>
      </c>
      <c r="I819" s="329"/>
    </row>
    <row r="820" spans="1:9">
      <c r="A820" s="329">
        <v>42202</v>
      </c>
      <c r="B820" s="328">
        <v>2.38</v>
      </c>
      <c r="C820" s="328">
        <v>4.09</v>
      </c>
      <c r="D820" s="328">
        <f t="shared" si="12"/>
        <v>1.71</v>
      </c>
      <c r="I820" s="329"/>
    </row>
    <row r="821" spans="1:9">
      <c r="A821" s="329">
        <v>42209</v>
      </c>
      <c r="B821" s="328">
        <v>2.3199999999999998</v>
      </c>
      <c r="C821" s="328">
        <v>4.04</v>
      </c>
      <c r="D821" s="328">
        <f t="shared" si="12"/>
        <v>1.7200000000000002</v>
      </c>
      <c r="I821" s="329"/>
    </row>
    <row r="822" spans="1:9">
      <c r="A822" s="329">
        <v>42216</v>
      </c>
      <c r="B822" s="328">
        <v>2.25</v>
      </c>
      <c r="C822" s="328">
        <v>3.98</v>
      </c>
      <c r="D822" s="328">
        <f t="shared" si="12"/>
        <v>1.73</v>
      </c>
      <c r="I822" s="329"/>
    </row>
    <row r="823" spans="1:9">
      <c r="A823" s="329">
        <v>42223</v>
      </c>
      <c r="B823" s="328">
        <v>2.2200000000000002</v>
      </c>
      <c r="C823" s="328">
        <v>3.91</v>
      </c>
      <c r="D823" s="328">
        <f t="shared" si="12"/>
        <v>1.69</v>
      </c>
      <c r="I823" s="329"/>
    </row>
    <row r="824" spans="1:9">
      <c r="A824" s="329">
        <v>42230</v>
      </c>
      <c r="B824" s="328">
        <v>2.1800000000000002</v>
      </c>
      <c r="C824" s="328">
        <v>3.94</v>
      </c>
      <c r="D824" s="328">
        <f t="shared" si="12"/>
        <v>1.7599999999999998</v>
      </c>
      <c r="I824" s="329"/>
    </row>
    <row r="825" spans="1:9">
      <c r="A825" s="329">
        <v>42237</v>
      </c>
      <c r="B825" s="328">
        <v>2.12</v>
      </c>
      <c r="C825" s="328">
        <v>3.93</v>
      </c>
      <c r="D825" s="328">
        <f t="shared" si="12"/>
        <v>1.81</v>
      </c>
      <c r="I825" s="329"/>
    </row>
    <row r="826" spans="1:9">
      <c r="A826" s="329">
        <v>42244</v>
      </c>
      <c r="B826" s="328">
        <v>2.14</v>
      </c>
      <c r="C826" s="328">
        <v>3.84</v>
      </c>
      <c r="D826" s="328">
        <f t="shared" si="12"/>
        <v>1.6999999999999997</v>
      </c>
      <c r="I826" s="329"/>
    </row>
    <row r="827" spans="1:9">
      <c r="A827" s="329">
        <v>42251</v>
      </c>
      <c r="B827" s="328">
        <v>2.1800000000000002</v>
      </c>
      <c r="C827" s="328">
        <v>3.89</v>
      </c>
      <c r="D827" s="328">
        <f t="shared" si="12"/>
        <v>1.71</v>
      </c>
      <c r="I827" s="329"/>
    </row>
    <row r="828" spans="1:9">
      <c r="A828" s="329">
        <v>42258</v>
      </c>
      <c r="B828" s="328">
        <v>2.21</v>
      </c>
      <c r="C828" s="328">
        <v>3.9</v>
      </c>
      <c r="D828" s="328">
        <f t="shared" si="12"/>
        <v>1.69</v>
      </c>
      <c r="I828" s="329"/>
    </row>
    <row r="829" spans="1:9">
      <c r="A829" s="329">
        <v>42265</v>
      </c>
      <c r="B829" s="328">
        <v>2.2200000000000002</v>
      </c>
      <c r="C829" s="328">
        <v>3.91</v>
      </c>
      <c r="D829" s="328">
        <f t="shared" si="12"/>
        <v>1.69</v>
      </c>
      <c r="I829" s="329"/>
    </row>
    <row r="830" spans="1:9">
      <c r="A830" s="329">
        <v>42272</v>
      </c>
      <c r="B830" s="328">
        <v>2.16</v>
      </c>
      <c r="C830" s="328">
        <v>3.86</v>
      </c>
      <c r="D830" s="328">
        <f t="shared" si="12"/>
        <v>1.6999999999999997</v>
      </c>
      <c r="I830" s="329"/>
    </row>
    <row r="831" spans="1:9">
      <c r="A831" s="329">
        <v>42279</v>
      </c>
      <c r="B831" s="328">
        <v>2.0499999999999998</v>
      </c>
      <c r="C831" s="328">
        <v>3.85</v>
      </c>
      <c r="D831" s="328">
        <f t="shared" si="12"/>
        <v>1.8000000000000003</v>
      </c>
      <c r="I831" s="329"/>
    </row>
    <row r="832" spans="1:9">
      <c r="A832" s="329">
        <v>42286</v>
      </c>
      <c r="B832" s="328">
        <v>2.09</v>
      </c>
      <c r="C832" s="328">
        <v>3.76</v>
      </c>
      <c r="D832" s="328">
        <f t="shared" si="12"/>
        <v>1.67</v>
      </c>
      <c r="I832" s="329"/>
    </row>
    <row r="833" spans="1:9">
      <c r="A833" s="329">
        <v>42293</v>
      </c>
      <c r="B833" s="328">
        <v>2.0299999999999998</v>
      </c>
      <c r="C833" s="328">
        <v>3.82</v>
      </c>
      <c r="D833" s="328">
        <f t="shared" si="12"/>
        <v>1.79</v>
      </c>
      <c r="I833" s="329"/>
    </row>
    <row r="834" spans="1:9">
      <c r="A834" s="329">
        <v>42300</v>
      </c>
      <c r="B834" s="328">
        <v>2.06</v>
      </c>
      <c r="C834" s="328">
        <v>3.79</v>
      </c>
      <c r="D834" s="328">
        <f t="shared" si="12"/>
        <v>1.73</v>
      </c>
      <c r="I834" s="329"/>
    </row>
    <row r="835" spans="1:9">
      <c r="A835" s="329">
        <v>42307</v>
      </c>
      <c r="B835" s="328">
        <v>2.11</v>
      </c>
      <c r="C835" s="328">
        <v>3.76</v>
      </c>
      <c r="D835" s="328">
        <f t="shared" si="12"/>
        <v>1.65</v>
      </c>
      <c r="I835" s="329"/>
    </row>
    <row r="836" spans="1:9">
      <c r="A836" s="329">
        <v>42314</v>
      </c>
      <c r="B836" s="328">
        <v>2.2599999999999998</v>
      </c>
      <c r="C836" s="328">
        <v>3.87</v>
      </c>
      <c r="D836" s="328">
        <f t="shared" si="12"/>
        <v>1.6100000000000003</v>
      </c>
      <c r="I836" s="329"/>
    </row>
    <row r="837" spans="1:9">
      <c r="A837" s="329">
        <v>42321</v>
      </c>
      <c r="B837" s="328">
        <v>2.3199999999999998</v>
      </c>
      <c r="C837" s="328">
        <v>3.98</v>
      </c>
      <c r="D837" s="328">
        <f t="shared" si="12"/>
        <v>1.6600000000000001</v>
      </c>
      <c r="I837" s="329"/>
    </row>
    <row r="838" spans="1:9">
      <c r="A838" s="329">
        <v>42328</v>
      </c>
      <c r="B838" s="328">
        <v>2.2599999999999998</v>
      </c>
      <c r="C838" s="328">
        <v>3.97</v>
      </c>
      <c r="D838" s="328">
        <f t="shared" si="12"/>
        <v>1.7100000000000004</v>
      </c>
      <c r="I838" s="329"/>
    </row>
    <row r="839" spans="1:9">
      <c r="A839" s="329">
        <v>42335</v>
      </c>
      <c r="B839" s="328">
        <v>2.2400000000000002</v>
      </c>
      <c r="C839" s="328">
        <v>3.95</v>
      </c>
      <c r="D839" s="328">
        <f t="shared" si="12"/>
        <v>1.71</v>
      </c>
      <c r="I839" s="329"/>
    </row>
    <row r="840" spans="1:9">
      <c r="A840" s="329">
        <v>42342</v>
      </c>
      <c r="B840" s="328">
        <v>2.23</v>
      </c>
      <c r="C840" s="328">
        <v>3.93</v>
      </c>
      <c r="D840" s="328">
        <f t="shared" si="12"/>
        <v>1.7000000000000002</v>
      </c>
      <c r="I840" s="329"/>
    </row>
    <row r="841" spans="1:9">
      <c r="A841" s="329">
        <v>42349</v>
      </c>
      <c r="B841" s="328">
        <v>2.21</v>
      </c>
      <c r="C841" s="328">
        <v>3.95</v>
      </c>
      <c r="D841" s="328">
        <f t="shared" si="12"/>
        <v>1.7400000000000002</v>
      </c>
      <c r="I841" s="329"/>
    </row>
    <row r="842" spans="1:9">
      <c r="A842" s="329">
        <v>42356</v>
      </c>
      <c r="B842" s="328">
        <v>2.25</v>
      </c>
      <c r="C842" s="328">
        <v>3.97</v>
      </c>
      <c r="D842" s="328">
        <f t="shared" ref="D842:D905" si="13">C842-B842</f>
        <v>1.7200000000000002</v>
      </c>
      <c r="I842" s="329"/>
    </row>
    <row r="843" spans="1:9">
      <c r="A843" s="329">
        <v>42363</v>
      </c>
      <c r="B843" s="328">
        <v>2.2400000000000002</v>
      </c>
      <c r="C843" s="328">
        <v>3.96</v>
      </c>
      <c r="D843" s="328">
        <f t="shared" si="13"/>
        <v>1.7199999999999998</v>
      </c>
      <c r="I843" s="329"/>
    </row>
    <row r="844" spans="1:9">
      <c r="A844" s="329">
        <v>42370</v>
      </c>
      <c r="B844" s="328">
        <v>2.29</v>
      </c>
      <c r="C844" s="328">
        <v>4.01</v>
      </c>
      <c r="D844" s="328">
        <f t="shared" si="13"/>
        <v>1.7199999999999998</v>
      </c>
      <c r="I844" s="329"/>
    </row>
    <row r="845" spans="1:9">
      <c r="A845" s="329">
        <v>42377</v>
      </c>
      <c r="B845" s="328">
        <v>2.19</v>
      </c>
      <c r="C845" s="328">
        <v>3.97</v>
      </c>
      <c r="D845" s="328">
        <f t="shared" si="13"/>
        <v>1.7800000000000002</v>
      </c>
      <c r="I845" s="329"/>
    </row>
    <row r="846" spans="1:9">
      <c r="A846" s="329">
        <v>42384</v>
      </c>
      <c r="B846" s="328">
        <v>2.1</v>
      </c>
      <c r="C846" s="328">
        <v>3.92</v>
      </c>
      <c r="D846" s="328">
        <f t="shared" si="13"/>
        <v>1.8199999999999998</v>
      </c>
      <c r="I846" s="329"/>
    </row>
    <row r="847" spans="1:9">
      <c r="A847" s="329">
        <v>42391</v>
      </c>
      <c r="B847" s="328">
        <v>2.04</v>
      </c>
      <c r="C847" s="328">
        <v>3.81</v>
      </c>
      <c r="D847" s="328">
        <f t="shared" si="13"/>
        <v>1.77</v>
      </c>
      <c r="I847" s="329"/>
    </row>
    <row r="848" spans="1:9">
      <c r="A848" s="329">
        <v>42398</v>
      </c>
      <c r="B848" s="328">
        <v>2</v>
      </c>
      <c r="C848" s="328">
        <v>3.79</v>
      </c>
      <c r="D848" s="328">
        <f t="shared" si="13"/>
        <v>1.79</v>
      </c>
      <c r="I848" s="329"/>
    </row>
    <row r="849" spans="1:9">
      <c r="A849" s="329">
        <v>42405</v>
      </c>
      <c r="B849" s="328">
        <v>1.89</v>
      </c>
      <c r="C849" s="328">
        <v>3.72</v>
      </c>
      <c r="D849" s="328">
        <f t="shared" si="13"/>
        <v>1.8300000000000003</v>
      </c>
      <c r="I849" s="329"/>
    </row>
    <row r="850" spans="1:9">
      <c r="A850" s="329">
        <v>42412</v>
      </c>
      <c r="B850" s="328">
        <v>1.71</v>
      </c>
      <c r="C850" s="328">
        <v>3.65</v>
      </c>
      <c r="D850" s="328">
        <f t="shared" si="13"/>
        <v>1.94</v>
      </c>
      <c r="I850" s="329"/>
    </row>
    <row r="851" spans="1:9">
      <c r="A851" s="329">
        <v>42419</v>
      </c>
      <c r="B851" s="328">
        <v>1.78</v>
      </c>
      <c r="C851" s="328">
        <v>3.65</v>
      </c>
      <c r="D851" s="328">
        <f t="shared" si="13"/>
        <v>1.8699999999999999</v>
      </c>
      <c r="I851" s="329"/>
    </row>
    <row r="852" spans="1:9">
      <c r="A852" s="329">
        <v>42426</v>
      </c>
      <c r="B852" s="328">
        <v>1.75</v>
      </c>
      <c r="C852" s="328">
        <v>3.62</v>
      </c>
      <c r="D852" s="328">
        <f t="shared" si="13"/>
        <v>1.87</v>
      </c>
      <c r="I852" s="329"/>
    </row>
    <row r="853" spans="1:9">
      <c r="A853" s="329">
        <v>42433</v>
      </c>
      <c r="B853" s="328">
        <v>1.82</v>
      </c>
      <c r="C853" s="328">
        <v>3.64</v>
      </c>
      <c r="D853" s="328">
        <f t="shared" si="13"/>
        <v>1.82</v>
      </c>
      <c r="I853" s="329"/>
    </row>
    <row r="854" spans="1:9">
      <c r="A854" s="329">
        <v>42440</v>
      </c>
      <c r="B854" s="328">
        <v>1.91</v>
      </c>
      <c r="C854" s="328">
        <v>3.68</v>
      </c>
      <c r="D854" s="328">
        <f t="shared" si="13"/>
        <v>1.7700000000000002</v>
      </c>
      <c r="I854" s="329"/>
    </row>
    <row r="855" spans="1:9">
      <c r="A855" s="329">
        <v>42447</v>
      </c>
      <c r="B855" s="328">
        <v>1.93</v>
      </c>
      <c r="C855" s="328">
        <v>3.73</v>
      </c>
      <c r="D855" s="328">
        <f t="shared" si="13"/>
        <v>1.8</v>
      </c>
      <c r="I855" s="329"/>
    </row>
    <row r="856" spans="1:9">
      <c r="A856" s="329">
        <v>42454</v>
      </c>
      <c r="B856" s="328">
        <v>1.91</v>
      </c>
      <c r="C856" s="328">
        <v>3.71</v>
      </c>
      <c r="D856" s="328">
        <f t="shared" si="13"/>
        <v>1.8</v>
      </c>
      <c r="I856" s="329"/>
    </row>
    <row r="857" spans="1:9">
      <c r="A857" s="329">
        <v>42461</v>
      </c>
      <c r="B857" s="328">
        <v>1.82</v>
      </c>
      <c r="C857" s="328">
        <v>3.71</v>
      </c>
      <c r="D857" s="328">
        <f t="shared" si="13"/>
        <v>1.89</v>
      </c>
      <c r="I857" s="329"/>
    </row>
    <row r="858" spans="1:9">
      <c r="A858" s="329">
        <v>42468</v>
      </c>
      <c r="B858" s="328">
        <v>1.74</v>
      </c>
      <c r="C858" s="328">
        <v>3.59</v>
      </c>
      <c r="D858" s="328">
        <f t="shared" si="13"/>
        <v>1.8499999999999999</v>
      </c>
      <c r="I858" s="329"/>
    </row>
    <row r="859" spans="1:9">
      <c r="A859" s="329">
        <v>42475</v>
      </c>
      <c r="B859" s="328">
        <v>1.77</v>
      </c>
      <c r="C859" s="328">
        <v>3.58</v>
      </c>
      <c r="D859" s="328">
        <f t="shared" si="13"/>
        <v>1.81</v>
      </c>
      <c r="I859" s="329"/>
    </row>
    <row r="860" spans="1:9">
      <c r="A860" s="329">
        <v>42482</v>
      </c>
      <c r="B860" s="328">
        <v>1.84</v>
      </c>
      <c r="C860" s="328">
        <v>3.59</v>
      </c>
      <c r="D860" s="328">
        <f t="shared" si="13"/>
        <v>1.7499999999999998</v>
      </c>
      <c r="I860" s="329"/>
    </row>
    <row r="861" spans="1:9">
      <c r="A861" s="329">
        <v>42489</v>
      </c>
      <c r="B861" s="328">
        <v>1.88</v>
      </c>
      <c r="C861" s="328">
        <v>3.66</v>
      </c>
      <c r="D861" s="328">
        <f t="shared" si="13"/>
        <v>1.7800000000000002</v>
      </c>
      <c r="I861" s="329"/>
    </row>
    <row r="862" spans="1:9">
      <c r="A862" s="329">
        <v>42496</v>
      </c>
      <c r="B862" s="328">
        <v>1.81</v>
      </c>
      <c r="C862" s="328">
        <v>3.61</v>
      </c>
      <c r="D862" s="328">
        <f t="shared" si="13"/>
        <v>1.7999999999999998</v>
      </c>
      <c r="I862" s="329"/>
    </row>
    <row r="863" spans="1:9">
      <c r="A863" s="329">
        <v>42503</v>
      </c>
      <c r="B863" s="328">
        <v>1.75</v>
      </c>
      <c r="C863" s="328">
        <v>3.57</v>
      </c>
      <c r="D863" s="328">
        <f t="shared" si="13"/>
        <v>1.8199999999999998</v>
      </c>
      <c r="I863" s="329"/>
    </row>
    <row r="864" spans="1:9">
      <c r="A864" s="329">
        <v>42510</v>
      </c>
      <c r="B864" s="328">
        <v>1.82</v>
      </c>
      <c r="C864" s="328">
        <v>3.58</v>
      </c>
      <c r="D864" s="328">
        <f t="shared" si="13"/>
        <v>1.76</v>
      </c>
      <c r="I864" s="329"/>
    </row>
    <row r="865" spans="1:9">
      <c r="A865" s="329">
        <v>42517</v>
      </c>
      <c r="B865" s="328">
        <v>1.85</v>
      </c>
      <c r="C865" s="328">
        <v>3.64</v>
      </c>
      <c r="D865" s="328">
        <f t="shared" si="13"/>
        <v>1.79</v>
      </c>
      <c r="I865" s="329"/>
    </row>
    <row r="866" spans="1:9">
      <c r="A866" s="329">
        <v>42524</v>
      </c>
      <c r="B866" s="328">
        <v>1.8</v>
      </c>
      <c r="C866" s="328">
        <v>3.66</v>
      </c>
      <c r="D866" s="328">
        <f t="shared" si="13"/>
        <v>1.86</v>
      </c>
      <c r="I866" s="329"/>
    </row>
    <row r="867" spans="1:9">
      <c r="A867" s="329">
        <v>42531</v>
      </c>
      <c r="B867" s="328">
        <v>1.7</v>
      </c>
      <c r="C867" s="328">
        <v>3.6</v>
      </c>
      <c r="D867" s="328">
        <f t="shared" si="13"/>
        <v>1.9000000000000001</v>
      </c>
      <c r="I867" s="329"/>
    </row>
    <row r="868" spans="1:9">
      <c r="A868" s="329">
        <v>42538</v>
      </c>
      <c r="B868" s="328">
        <v>1.61</v>
      </c>
      <c r="C868" s="328">
        <v>3.54</v>
      </c>
      <c r="D868" s="328">
        <f t="shared" si="13"/>
        <v>1.93</v>
      </c>
      <c r="I868" s="329"/>
    </row>
    <row r="869" spans="1:9">
      <c r="A869" s="329">
        <v>42545</v>
      </c>
      <c r="B869" s="328">
        <v>1.68</v>
      </c>
      <c r="C869" s="328">
        <v>3.56</v>
      </c>
      <c r="D869" s="328">
        <f t="shared" si="13"/>
        <v>1.8800000000000001</v>
      </c>
      <c r="I869" s="329"/>
    </row>
    <row r="870" spans="1:9">
      <c r="A870" s="329">
        <v>42552</v>
      </c>
      <c r="B870" s="328">
        <v>1.47</v>
      </c>
      <c r="C870" s="328">
        <v>3.48</v>
      </c>
      <c r="D870" s="328">
        <f t="shared" si="13"/>
        <v>2.0099999999999998</v>
      </c>
      <c r="I870" s="329"/>
    </row>
    <row r="871" spans="1:9">
      <c r="A871" s="329">
        <v>42559</v>
      </c>
      <c r="B871" s="328">
        <v>1.38</v>
      </c>
      <c r="C871" s="328">
        <v>3.41</v>
      </c>
      <c r="D871" s="328">
        <f t="shared" si="13"/>
        <v>2.0300000000000002</v>
      </c>
      <c r="I871" s="329"/>
    </row>
    <row r="872" spans="1:9">
      <c r="A872" s="329">
        <v>42566</v>
      </c>
      <c r="B872" s="328">
        <v>1.51</v>
      </c>
      <c r="C872" s="328">
        <v>3.42</v>
      </c>
      <c r="D872" s="328">
        <f t="shared" si="13"/>
        <v>1.91</v>
      </c>
      <c r="I872" s="329"/>
    </row>
    <row r="873" spans="1:9">
      <c r="A873" s="329">
        <v>42573</v>
      </c>
      <c r="B873" s="328">
        <v>1.58</v>
      </c>
      <c r="C873" s="328">
        <v>3.45</v>
      </c>
      <c r="D873" s="328">
        <f t="shared" si="13"/>
        <v>1.87</v>
      </c>
      <c r="I873" s="329"/>
    </row>
    <row r="874" spans="1:9">
      <c r="A874" s="329">
        <v>42580</v>
      </c>
      <c r="B874" s="328">
        <v>1.53</v>
      </c>
      <c r="C874" s="328">
        <v>3.48</v>
      </c>
      <c r="D874" s="328">
        <f t="shared" si="13"/>
        <v>1.95</v>
      </c>
      <c r="I874" s="329"/>
    </row>
    <row r="875" spans="1:9">
      <c r="A875" s="329">
        <v>42587</v>
      </c>
      <c r="B875" s="328">
        <v>1.54</v>
      </c>
      <c r="C875" s="328">
        <v>3.43</v>
      </c>
      <c r="D875" s="328">
        <f t="shared" si="13"/>
        <v>1.8900000000000001</v>
      </c>
      <c r="I875" s="329"/>
    </row>
    <row r="876" spans="1:9">
      <c r="A876" s="329">
        <v>42594</v>
      </c>
      <c r="B876" s="328">
        <v>1.54</v>
      </c>
      <c r="C876" s="328">
        <v>3.45</v>
      </c>
      <c r="D876" s="328">
        <f t="shared" si="13"/>
        <v>1.9100000000000001</v>
      </c>
      <c r="I876" s="329"/>
    </row>
    <row r="877" spans="1:9">
      <c r="A877" s="329">
        <v>42601</v>
      </c>
      <c r="B877" s="328">
        <v>1.56</v>
      </c>
      <c r="C877" s="328">
        <v>3.43</v>
      </c>
      <c r="D877" s="328">
        <f t="shared" si="13"/>
        <v>1.87</v>
      </c>
      <c r="I877" s="329"/>
    </row>
    <row r="878" spans="1:9">
      <c r="A878" s="329">
        <v>42608</v>
      </c>
      <c r="B878" s="328">
        <v>1.57</v>
      </c>
      <c r="C878" s="328">
        <v>3.43</v>
      </c>
      <c r="D878" s="328">
        <f t="shared" si="13"/>
        <v>1.86</v>
      </c>
      <c r="I878" s="329"/>
    </row>
    <row r="879" spans="1:9">
      <c r="A879" s="329">
        <v>42615</v>
      </c>
      <c r="B879" s="328">
        <v>1.58</v>
      </c>
      <c r="C879" s="328">
        <v>3.46</v>
      </c>
      <c r="D879" s="328">
        <f t="shared" si="13"/>
        <v>1.88</v>
      </c>
      <c r="I879" s="329"/>
    </row>
    <row r="880" spans="1:9">
      <c r="A880" s="329">
        <v>42622</v>
      </c>
      <c r="B880" s="328">
        <v>1.59</v>
      </c>
      <c r="C880" s="328">
        <v>3.44</v>
      </c>
      <c r="D880" s="328">
        <f t="shared" si="13"/>
        <v>1.8499999999999999</v>
      </c>
      <c r="I880" s="329"/>
    </row>
    <row r="881" spans="1:9">
      <c r="A881" s="329">
        <v>42629</v>
      </c>
      <c r="B881" s="328">
        <v>1.7</v>
      </c>
      <c r="C881" s="328">
        <v>3.5</v>
      </c>
      <c r="D881" s="328">
        <f t="shared" si="13"/>
        <v>1.8</v>
      </c>
      <c r="I881" s="329"/>
    </row>
    <row r="882" spans="1:9">
      <c r="A882" s="329">
        <v>42636</v>
      </c>
      <c r="B882" s="328">
        <v>1.66</v>
      </c>
      <c r="C882" s="328">
        <v>3.48</v>
      </c>
      <c r="D882" s="328">
        <f t="shared" si="13"/>
        <v>1.82</v>
      </c>
      <c r="I882" s="329"/>
    </row>
    <row r="883" spans="1:9">
      <c r="A883" s="329">
        <v>42643</v>
      </c>
      <c r="B883" s="328">
        <v>1.58</v>
      </c>
      <c r="C883" s="328">
        <v>3.42</v>
      </c>
      <c r="D883" s="328">
        <f t="shared" si="13"/>
        <v>1.8399999999999999</v>
      </c>
      <c r="I883" s="329"/>
    </row>
    <row r="884" spans="1:9">
      <c r="A884" s="329">
        <v>42650</v>
      </c>
      <c r="B884" s="328">
        <v>1.7</v>
      </c>
      <c r="C884" s="328">
        <v>3.42</v>
      </c>
      <c r="D884" s="328">
        <f t="shared" si="13"/>
        <v>1.72</v>
      </c>
      <c r="I884" s="329"/>
    </row>
    <row r="885" spans="1:9">
      <c r="A885" s="329">
        <v>42657</v>
      </c>
      <c r="B885" s="328">
        <v>1.78</v>
      </c>
      <c r="C885" s="328">
        <v>3.47</v>
      </c>
      <c r="D885" s="328">
        <f t="shared" si="13"/>
        <v>1.6900000000000002</v>
      </c>
      <c r="I885" s="329"/>
    </row>
    <row r="886" spans="1:9">
      <c r="A886" s="329">
        <v>42664</v>
      </c>
      <c r="B886" s="328">
        <v>1.76</v>
      </c>
      <c r="C886" s="328">
        <v>3.52</v>
      </c>
      <c r="D886" s="328">
        <f t="shared" si="13"/>
        <v>1.76</v>
      </c>
      <c r="I886" s="329"/>
    </row>
    <row r="887" spans="1:9">
      <c r="A887" s="329">
        <v>42671</v>
      </c>
      <c r="B887" s="328">
        <v>1.81</v>
      </c>
      <c r="C887" s="328">
        <v>3.47</v>
      </c>
      <c r="D887" s="328">
        <f t="shared" si="13"/>
        <v>1.6600000000000001</v>
      </c>
      <c r="I887" s="329"/>
    </row>
    <row r="888" spans="1:9">
      <c r="A888" s="329">
        <v>42678</v>
      </c>
      <c r="B888" s="328">
        <v>1.82</v>
      </c>
      <c r="C888" s="328">
        <v>3.54</v>
      </c>
      <c r="D888" s="328">
        <f t="shared" si="13"/>
        <v>1.72</v>
      </c>
      <c r="I888" s="329"/>
    </row>
    <row r="889" spans="1:9">
      <c r="A889" s="329">
        <v>42685</v>
      </c>
      <c r="B889" s="328">
        <v>1.98</v>
      </c>
      <c r="C889" s="328">
        <v>3.57</v>
      </c>
      <c r="D889" s="328">
        <f t="shared" si="13"/>
        <v>1.5899999999999999</v>
      </c>
      <c r="I889" s="329"/>
    </row>
    <row r="890" spans="1:9">
      <c r="A890" s="329">
        <v>42692</v>
      </c>
      <c r="B890" s="328">
        <v>2.2599999999999998</v>
      </c>
      <c r="C890" s="328">
        <v>3.94</v>
      </c>
      <c r="D890" s="328">
        <f t="shared" si="13"/>
        <v>1.6800000000000002</v>
      </c>
      <c r="I890" s="329"/>
    </row>
    <row r="891" spans="1:9">
      <c r="A891" s="329">
        <v>42699</v>
      </c>
      <c r="B891" s="328">
        <v>2.34</v>
      </c>
      <c r="C891" s="328">
        <v>4.03</v>
      </c>
      <c r="D891" s="328">
        <f t="shared" si="13"/>
        <v>1.6900000000000004</v>
      </c>
      <c r="I891" s="329"/>
    </row>
    <row r="892" spans="1:9">
      <c r="A892" s="329">
        <v>42706</v>
      </c>
      <c r="B892" s="328">
        <v>2.37</v>
      </c>
      <c r="C892" s="328">
        <v>4.08</v>
      </c>
      <c r="D892" s="328">
        <f t="shared" si="13"/>
        <v>1.71</v>
      </c>
      <c r="I892" s="329"/>
    </row>
    <row r="893" spans="1:9">
      <c r="A893" s="329">
        <v>42713</v>
      </c>
      <c r="B893" s="328">
        <v>2.4</v>
      </c>
      <c r="C893" s="328">
        <v>4.13</v>
      </c>
      <c r="D893" s="328">
        <f t="shared" si="13"/>
        <v>1.73</v>
      </c>
      <c r="I893" s="329"/>
    </row>
    <row r="894" spans="1:9">
      <c r="A894" s="329">
        <v>42720</v>
      </c>
      <c r="B894" s="328">
        <v>2.54</v>
      </c>
      <c r="C894" s="328">
        <v>4.16</v>
      </c>
      <c r="D894" s="328">
        <f t="shared" si="13"/>
        <v>1.62</v>
      </c>
      <c r="I894" s="329"/>
    </row>
    <row r="895" spans="1:9">
      <c r="A895" s="329">
        <v>42727</v>
      </c>
      <c r="B895" s="328">
        <v>2.5499999999999998</v>
      </c>
      <c r="C895" s="328">
        <v>4.3</v>
      </c>
      <c r="D895" s="328">
        <f t="shared" si="13"/>
        <v>1.75</v>
      </c>
      <c r="I895" s="329"/>
    </row>
    <row r="896" spans="1:9">
      <c r="A896" s="329">
        <v>42734</v>
      </c>
      <c r="B896" s="328">
        <v>2.5099999999999998</v>
      </c>
      <c r="C896" s="328">
        <v>4.32</v>
      </c>
      <c r="D896" s="328">
        <f t="shared" si="13"/>
        <v>1.8100000000000005</v>
      </c>
      <c r="I896" s="329"/>
    </row>
    <row r="897" spans="1:9">
      <c r="A897" s="329">
        <v>42741</v>
      </c>
      <c r="B897" s="328">
        <v>2.4300000000000002</v>
      </c>
      <c r="C897" s="328">
        <v>4.2</v>
      </c>
      <c r="D897" s="328">
        <f t="shared" si="13"/>
        <v>1.77</v>
      </c>
      <c r="I897" s="329"/>
    </row>
    <row r="898" spans="1:9">
      <c r="A898" s="329">
        <v>42748</v>
      </c>
      <c r="B898" s="328">
        <v>2.38</v>
      </c>
      <c r="C898" s="328">
        <v>4.12</v>
      </c>
      <c r="D898" s="328">
        <f t="shared" si="13"/>
        <v>1.7400000000000002</v>
      </c>
      <c r="I898" s="329"/>
    </row>
    <row r="899" spans="1:9">
      <c r="A899" s="329">
        <v>42755</v>
      </c>
      <c r="B899" s="328">
        <v>2.4300000000000002</v>
      </c>
      <c r="C899" s="328">
        <v>4.09</v>
      </c>
      <c r="D899" s="328">
        <f t="shared" si="13"/>
        <v>1.6599999999999997</v>
      </c>
      <c r="I899" s="329"/>
    </row>
    <row r="900" spans="1:9">
      <c r="A900" s="329">
        <v>42762</v>
      </c>
      <c r="B900" s="328">
        <v>2.48</v>
      </c>
      <c r="C900" s="328">
        <v>4.1900000000000004</v>
      </c>
      <c r="D900" s="328">
        <f t="shared" si="13"/>
        <v>1.7100000000000004</v>
      </c>
      <c r="I900" s="329"/>
    </row>
    <row r="901" spans="1:9">
      <c r="A901" s="329">
        <v>42769</v>
      </c>
      <c r="B901" s="328">
        <v>2.48</v>
      </c>
      <c r="C901" s="328">
        <v>4.1900000000000004</v>
      </c>
      <c r="D901" s="328">
        <f t="shared" si="13"/>
        <v>1.7100000000000004</v>
      </c>
      <c r="I901" s="329"/>
    </row>
    <row r="902" spans="1:9">
      <c r="A902" s="329">
        <v>42776</v>
      </c>
      <c r="B902" s="328">
        <v>2.39</v>
      </c>
      <c r="C902" s="328">
        <v>4.17</v>
      </c>
      <c r="D902" s="328">
        <f t="shared" si="13"/>
        <v>1.7799999999999998</v>
      </c>
      <c r="I902" s="329"/>
    </row>
    <row r="903" spans="1:9">
      <c r="A903" s="329">
        <v>42783</v>
      </c>
      <c r="B903" s="328">
        <v>2.46</v>
      </c>
      <c r="C903" s="328">
        <v>4.1500000000000004</v>
      </c>
      <c r="D903" s="328">
        <f t="shared" si="13"/>
        <v>1.6900000000000004</v>
      </c>
      <c r="I903" s="329"/>
    </row>
    <row r="904" spans="1:9">
      <c r="A904" s="329">
        <v>42790</v>
      </c>
      <c r="B904" s="328">
        <v>2.39</v>
      </c>
      <c r="C904" s="328">
        <v>4.16</v>
      </c>
      <c r="D904" s="328">
        <f t="shared" si="13"/>
        <v>1.77</v>
      </c>
      <c r="I904" s="329"/>
    </row>
    <row r="905" spans="1:9">
      <c r="A905" s="329">
        <v>42797</v>
      </c>
      <c r="B905" s="328">
        <v>2.4300000000000002</v>
      </c>
      <c r="C905" s="328">
        <v>4.0999999999999996</v>
      </c>
      <c r="D905" s="328">
        <f t="shared" si="13"/>
        <v>1.6699999999999995</v>
      </c>
      <c r="I905" s="329"/>
    </row>
    <row r="906" spans="1:9">
      <c r="A906" s="329">
        <v>42804</v>
      </c>
      <c r="B906" s="328">
        <v>2.5499999999999998</v>
      </c>
      <c r="C906" s="328">
        <v>4.21</v>
      </c>
      <c r="D906" s="328">
        <f t="shared" ref="D906:D969" si="14">C906-B906</f>
        <v>1.6600000000000001</v>
      </c>
      <c r="I906" s="329"/>
    </row>
    <row r="907" spans="1:9">
      <c r="A907" s="329">
        <v>42811</v>
      </c>
      <c r="B907" s="328">
        <v>2.5499999999999998</v>
      </c>
      <c r="C907" s="328">
        <v>4.3</v>
      </c>
      <c r="D907" s="328">
        <f t="shared" si="14"/>
        <v>1.75</v>
      </c>
      <c r="I907" s="329"/>
    </row>
    <row r="908" spans="1:9">
      <c r="A908" s="329">
        <v>42818</v>
      </c>
      <c r="B908" s="328">
        <v>2.42</v>
      </c>
      <c r="C908" s="328">
        <v>4.2300000000000004</v>
      </c>
      <c r="D908" s="328">
        <f t="shared" si="14"/>
        <v>1.8100000000000005</v>
      </c>
      <c r="I908" s="329"/>
    </row>
    <row r="909" spans="1:9">
      <c r="A909" s="329">
        <v>42825</v>
      </c>
      <c r="B909" s="328">
        <v>2.4</v>
      </c>
      <c r="C909" s="328">
        <v>4.1399999999999997</v>
      </c>
      <c r="D909" s="328">
        <f t="shared" si="14"/>
        <v>1.7399999999999998</v>
      </c>
      <c r="I909" s="329"/>
    </row>
    <row r="910" spans="1:9">
      <c r="A910" s="329">
        <v>42832</v>
      </c>
      <c r="B910" s="328">
        <v>2.35</v>
      </c>
      <c r="C910" s="328">
        <v>4.0999999999999996</v>
      </c>
      <c r="D910" s="328">
        <f t="shared" si="14"/>
        <v>1.7499999999999996</v>
      </c>
      <c r="I910" s="329"/>
    </row>
    <row r="911" spans="1:9">
      <c r="A911" s="329">
        <v>42839</v>
      </c>
      <c r="B911" s="328">
        <v>2.2999999999999998</v>
      </c>
      <c r="C911" s="328">
        <v>4.08</v>
      </c>
      <c r="D911" s="328">
        <f t="shared" si="14"/>
        <v>1.7800000000000002</v>
      </c>
      <c r="I911" s="329"/>
    </row>
    <row r="912" spans="1:9">
      <c r="A912" s="329">
        <v>42846</v>
      </c>
      <c r="B912" s="328">
        <v>2.23</v>
      </c>
      <c r="C912" s="328">
        <v>3.97</v>
      </c>
      <c r="D912" s="328">
        <f t="shared" si="14"/>
        <v>1.7400000000000002</v>
      </c>
      <c r="I912" s="329"/>
    </row>
    <row r="913" spans="1:9">
      <c r="A913" s="329">
        <v>42853</v>
      </c>
      <c r="B913" s="328">
        <v>2.31</v>
      </c>
      <c r="C913" s="328">
        <v>4.03</v>
      </c>
      <c r="D913" s="328">
        <f t="shared" si="14"/>
        <v>1.7200000000000002</v>
      </c>
      <c r="I913" s="329"/>
    </row>
    <row r="914" spans="1:9">
      <c r="A914" s="329">
        <v>42860</v>
      </c>
      <c r="B914" s="328">
        <v>2.33</v>
      </c>
      <c r="C914" s="328">
        <v>4.0199999999999996</v>
      </c>
      <c r="D914" s="328">
        <f t="shared" si="14"/>
        <v>1.6899999999999995</v>
      </c>
      <c r="I914" s="329"/>
    </row>
    <row r="915" spans="1:9">
      <c r="A915" s="329">
        <v>42867</v>
      </c>
      <c r="B915" s="328">
        <v>2.39</v>
      </c>
      <c r="C915" s="328">
        <v>4.05</v>
      </c>
      <c r="D915" s="328">
        <f t="shared" si="14"/>
        <v>1.6599999999999997</v>
      </c>
      <c r="I915" s="329"/>
    </row>
    <row r="916" spans="1:9">
      <c r="A916" s="329">
        <v>42874</v>
      </c>
      <c r="B916" s="328">
        <v>2.27</v>
      </c>
      <c r="C916" s="328">
        <v>4.0199999999999996</v>
      </c>
      <c r="D916" s="328">
        <f t="shared" si="14"/>
        <v>1.7499999999999996</v>
      </c>
      <c r="I916" s="329"/>
    </row>
    <row r="917" spans="1:9">
      <c r="A917" s="329">
        <v>42881</v>
      </c>
      <c r="B917" s="328">
        <v>2.2599999999999998</v>
      </c>
      <c r="C917" s="328">
        <v>3.95</v>
      </c>
      <c r="D917" s="328">
        <f t="shared" si="14"/>
        <v>1.6900000000000004</v>
      </c>
      <c r="I917" s="329"/>
    </row>
    <row r="918" spans="1:9">
      <c r="A918" s="329">
        <v>42888</v>
      </c>
      <c r="B918" s="328">
        <v>2.2000000000000002</v>
      </c>
      <c r="C918" s="328">
        <v>3.94</v>
      </c>
      <c r="D918" s="328">
        <f t="shared" si="14"/>
        <v>1.7399999999999998</v>
      </c>
      <c r="I918" s="329"/>
    </row>
    <row r="919" spans="1:9">
      <c r="A919" s="329">
        <v>42895</v>
      </c>
      <c r="B919" s="328">
        <v>2.1800000000000002</v>
      </c>
      <c r="C919" s="328">
        <v>3.89</v>
      </c>
      <c r="D919" s="328">
        <f t="shared" si="14"/>
        <v>1.71</v>
      </c>
      <c r="I919" s="329"/>
    </row>
    <row r="920" spans="1:9">
      <c r="A920" s="329">
        <v>42902</v>
      </c>
      <c r="B920" s="328">
        <v>2.1800000000000002</v>
      </c>
      <c r="C920" s="328">
        <v>3.91</v>
      </c>
      <c r="D920" s="328">
        <f t="shared" si="14"/>
        <v>1.73</v>
      </c>
      <c r="I920" s="329"/>
    </row>
    <row r="921" spans="1:9">
      <c r="A921" s="329">
        <v>42909</v>
      </c>
      <c r="B921" s="328">
        <v>2.16</v>
      </c>
      <c r="C921" s="328">
        <v>3.9</v>
      </c>
      <c r="D921" s="328">
        <f t="shared" si="14"/>
        <v>1.7399999999999998</v>
      </c>
      <c r="I921" s="329"/>
    </row>
    <row r="922" spans="1:9">
      <c r="A922" s="329">
        <v>42916</v>
      </c>
      <c r="B922" s="328">
        <v>2.23</v>
      </c>
      <c r="C922" s="328">
        <v>3.88</v>
      </c>
      <c r="D922" s="328">
        <f t="shared" si="14"/>
        <v>1.65</v>
      </c>
      <c r="I922" s="329"/>
    </row>
    <row r="923" spans="1:9">
      <c r="A923" s="329">
        <v>42923</v>
      </c>
      <c r="B923" s="328">
        <v>2.36</v>
      </c>
      <c r="C923" s="328">
        <v>3.96</v>
      </c>
      <c r="D923" s="328">
        <f t="shared" si="14"/>
        <v>1.6</v>
      </c>
      <c r="I923" s="329"/>
    </row>
    <row r="924" spans="1:9">
      <c r="A924" s="329">
        <v>42930</v>
      </c>
      <c r="B924" s="328">
        <v>2.35</v>
      </c>
      <c r="C924" s="328">
        <v>4.03</v>
      </c>
      <c r="D924" s="328">
        <f t="shared" si="14"/>
        <v>1.6800000000000002</v>
      </c>
      <c r="I924" s="329"/>
    </row>
    <row r="925" spans="1:9">
      <c r="A925" s="329">
        <v>42937</v>
      </c>
      <c r="B925" s="328">
        <v>2.27</v>
      </c>
      <c r="C925" s="328">
        <v>3.96</v>
      </c>
      <c r="D925" s="328">
        <f t="shared" si="14"/>
        <v>1.69</v>
      </c>
      <c r="I925" s="329"/>
    </row>
    <row r="926" spans="1:9">
      <c r="A926" s="329">
        <v>42944</v>
      </c>
      <c r="B926" s="328">
        <v>2.2999999999999998</v>
      </c>
      <c r="C926" s="328">
        <v>3.92</v>
      </c>
      <c r="D926" s="328">
        <f t="shared" si="14"/>
        <v>1.62</v>
      </c>
      <c r="I926" s="329"/>
    </row>
    <row r="927" spans="1:9">
      <c r="A927" s="329">
        <v>42951</v>
      </c>
      <c r="B927" s="328">
        <v>2.27</v>
      </c>
      <c r="C927" s="328">
        <v>3.93</v>
      </c>
      <c r="D927" s="328">
        <f t="shared" si="14"/>
        <v>1.6600000000000001</v>
      </c>
      <c r="I927" s="329"/>
    </row>
    <row r="928" spans="1:9">
      <c r="A928" s="329">
        <v>42958</v>
      </c>
      <c r="B928" s="328">
        <v>2.2400000000000002</v>
      </c>
      <c r="C928" s="328">
        <v>3.9</v>
      </c>
      <c r="D928" s="328">
        <f t="shared" si="14"/>
        <v>1.6599999999999997</v>
      </c>
      <c r="I928" s="329"/>
    </row>
    <row r="929" spans="1:9">
      <c r="A929" s="329">
        <v>42965</v>
      </c>
      <c r="B929" s="328">
        <v>2.2200000000000002</v>
      </c>
      <c r="C929" s="328">
        <v>3.89</v>
      </c>
      <c r="D929" s="328">
        <f t="shared" si="14"/>
        <v>1.67</v>
      </c>
      <c r="I929" s="329"/>
    </row>
    <row r="930" spans="1:9">
      <c r="A930" s="329">
        <v>42972</v>
      </c>
      <c r="B930" s="328">
        <v>2.19</v>
      </c>
      <c r="C930" s="328">
        <v>3.86</v>
      </c>
      <c r="D930" s="328">
        <f t="shared" si="14"/>
        <v>1.67</v>
      </c>
      <c r="I930" s="329"/>
    </row>
    <row r="931" spans="1:9">
      <c r="A931" s="329">
        <v>42979</v>
      </c>
      <c r="B931" s="328">
        <v>2.14</v>
      </c>
      <c r="C931" s="328">
        <v>3.82</v>
      </c>
      <c r="D931" s="328">
        <f t="shared" si="14"/>
        <v>1.6799999999999997</v>
      </c>
      <c r="I931" s="329"/>
    </row>
    <row r="932" spans="1:9">
      <c r="A932" s="329">
        <v>42986</v>
      </c>
      <c r="B932" s="328">
        <v>2.0699999999999998</v>
      </c>
      <c r="C932" s="328">
        <v>3.78</v>
      </c>
      <c r="D932" s="328">
        <f t="shared" si="14"/>
        <v>1.71</v>
      </c>
      <c r="I932" s="329"/>
    </row>
    <row r="933" spans="1:9">
      <c r="A933" s="329">
        <v>42993</v>
      </c>
      <c r="B933" s="328">
        <v>2.1800000000000002</v>
      </c>
      <c r="C933" s="328">
        <v>3.78</v>
      </c>
      <c r="D933" s="328">
        <f t="shared" si="14"/>
        <v>1.5999999999999996</v>
      </c>
      <c r="I933" s="329"/>
    </row>
    <row r="934" spans="1:9">
      <c r="A934" s="329">
        <v>43000</v>
      </c>
      <c r="B934" s="328">
        <v>2.2599999999999998</v>
      </c>
      <c r="C934" s="328">
        <v>3.83</v>
      </c>
      <c r="D934" s="328">
        <f t="shared" si="14"/>
        <v>1.5700000000000003</v>
      </c>
      <c r="I934" s="329"/>
    </row>
    <row r="935" spans="1:9">
      <c r="A935" s="329">
        <v>43007</v>
      </c>
      <c r="B935" s="328">
        <v>2.2799999999999998</v>
      </c>
      <c r="C935" s="328">
        <v>3.83</v>
      </c>
      <c r="D935" s="328">
        <f t="shared" si="14"/>
        <v>1.5500000000000003</v>
      </c>
      <c r="I935" s="329"/>
    </row>
    <row r="936" spans="1:9">
      <c r="A936" s="329">
        <v>43014</v>
      </c>
      <c r="B936" s="328">
        <v>2.34</v>
      </c>
      <c r="C936" s="328">
        <v>3.85</v>
      </c>
      <c r="D936" s="328">
        <f t="shared" si="14"/>
        <v>1.5100000000000002</v>
      </c>
      <c r="I936" s="329"/>
    </row>
    <row r="937" spans="1:9">
      <c r="A937" s="329">
        <v>43021</v>
      </c>
      <c r="B937" s="328">
        <v>2.33</v>
      </c>
      <c r="C937" s="328">
        <v>3.91</v>
      </c>
      <c r="D937" s="328">
        <f t="shared" si="14"/>
        <v>1.58</v>
      </c>
      <c r="I937" s="329"/>
    </row>
    <row r="938" spans="1:9">
      <c r="A938" s="329">
        <v>43028</v>
      </c>
      <c r="B938" s="328">
        <v>2.33</v>
      </c>
      <c r="C938" s="328">
        <v>3.88</v>
      </c>
      <c r="D938" s="328">
        <f t="shared" si="14"/>
        <v>1.5499999999999998</v>
      </c>
      <c r="I938" s="329"/>
    </row>
    <row r="939" spans="1:9">
      <c r="A939" s="329">
        <v>43035</v>
      </c>
      <c r="B939" s="328">
        <v>2.42</v>
      </c>
      <c r="C939" s="328">
        <v>3.94</v>
      </c>
      <c r="D939" s="328">
        <f t="shared" si="14"/>
        <v>1.52</v>
      </c>
      <c r="I939" s="329"/>
    </row>
    <row r="940" spans="1:9">
      <c r="A940" s="329">
        <v>43042</v>
      </c>
      <c r="B940" s="328">
        <v>2.36</v>
      </c>
      <c r="C940" s="328">
        <v>3.94</v>
      </c>
      <c r="D940" s="328">
        <f t="shared" si="14"/>
        <v>1.58</v>
      </c>
      <c r="I940" s="329"/>
    </row>
    <row r="941" spans="1:9">
      <c r="A941" s="329">
        <v>43049</v>
      </c>
      <c r="B941" s="328">
        <v>2.34</v>
      </c>
      <c r="C941" s="328">
        <v>3.9</v>
      </c>
      <c r="D941" s="328">
        <f t="shared" si="14"/>
        <v>1.56</v>
      </c>
      <c r="I941" s="329"/>
    </row>
    <row r="942" spans="1:9">
      <c r="A942" s="329">
        <v>43056</v>
      </c>
      <c r="B942" s="328">
        <v>2.37</v>
      </c>
      <c r="C942" s="328">
        <v>3.95</v>
      </c>
      <c r="D942" s="328">
        <f t="shared" si="14"/>
        <v>1.58</v>
      </c>
      <c r="I942" s="329"/>
    </row>
    <row r="943" spans="1:9">
      <c r="A943" s="329">
        <v>43063</v>
      </c>
      <c r="B943" s="328">
        <v>2.35</v>
      </c>
      <c r="C943" s="328">
        <v>3.92</v>
      </c>
      <c r="D943" s="328">
        <f t="shared" si="14"/>
        <v>1.5699999999999998</v>
      </c>
      <c r="I943" s="329"/>
    </row>
    <row r="944" spans="1:9">
      <c r="A944" s="329">
        <v>43070</v>
      </c>
      <c r="B944" s="328">
        <v>2.36</v>
      </c>
      <c r="C944" s="328">
        <v>3.9</v>
      </c>
      <c r="D944" s="328">
        <f t="shared" si="14"/>
        <v>1.54</v>
      </c>
      <c r="I944" s="329"/>
    </row>
    <row r="945" spans="1:9">
      <c r="A945" s="329">
        <v>43077</v>
      </c>
      <c r="B945" s="328">
        <v>2.36</v>
      </c>
      <c r="C945" s="328">
        <v>3.94</v>
      </c>
      <c r="D945" s="328">
        <f t="shared" si="14"/>
        <v>1.58</v>
      </c>
      <c r="I945" s="329"/>
    </row>
    <row r="946" spans="1:9">
      <c r="A946" s="329">
        <v>43084</v>
      </c>
      <c r="B946" s="328">
        <v>2.37</v>
      </c>
      <c r="C946" s="328">
        <v>3.93</v>
      </c>
      <c r="D946" s="328">
        <f t="shared" si="14"/>
        <v>1.56</v>
      </c>
      <c r="I946" s="329"/>
    </row>
    <row r="947" spans="1:9">
      <c r="A947" s="329">
        <v>43091</v>
      </c>
      <c r="B947" s="328">
        <v>2.46</v>
      </c>
      <c r="C947" s="328">
        <v>3.94</v>
      </c>
      <c r="D947" s="328">
        <f t="shared" si="14"/>
        <v>1.48</v>
      </c>
      <c r="I947" s="329"/>
    </row>
    <row r="948" spans="1:9">
      <c r="A948" s="329">
        <v>43098</v>
      </c>
      <c r="B948" s="328">
        <v>2.4300000000000002</v>
      </c>
      <c r="C948" s="328">
        <v>3.99</v>
      </c>
      <c r="D948" s="328">
        <f t="shared" si="14"/>
        <v>1.56</v>
      </c>
      <c r="I948" s="329"/>
    </row>
    <row r="949" spans="1:9">
      <c r="A949" s="329">
        <v>43105</v>
      </c>
      <c r="B949" s="328">
        <v>2.46</v>
      </c>
      <c r="C949" s="328">
        <v>3.95</v>
      </c>
      <c r="D949" s="328">
        <f t="shared" si="14"/>
        <v>1.4900000000000002</v>
      </c>
      <c r="I949" s="329"/>
    </row>
    <row r="950" spans="1:9">
      <c r="A950" s="329">
        <v>43112</v>
      </c>
      <c r="B950" s="328">
        <v>2.54</v>
      </c>
      <c r="C950" s="328">
        <v>3.99</v>
      </c>
      <c r="D950" s="328">
        <f t="shared" si="14"/>
        <v>1.4500000000000002</v>
      </c>
      <c r="I950" s="329"/>
    </row>
    <row r="951" spans="1:9">
      <c r="A951" s="329">
        <v>43119</v>
      </c>
      <c r="B951" s="328">
        <v>2.59</v>
      </c>
      <c r="C951" s="328">
        <v>4.04</v>
      </c>
      <c r="D951" s="328">
        <f t="shared" si="14"/>
        <v>1.4500000000000002</v>
      </c>
      <c r="I951" s="329"/>
    </row>
    <row r="952" spans="1:9">
      <c r="A952" s="329">
        <v>43126</v>
      </c>
      <c r="B952" s="328">
        <v>2.65</v>
      </c>
      <c r="C952" s="328">
        <v>4.1500000000000004</v>
      </c>
      <c r="D952" s="328">
        <f t="shared" si="14"/>
        <v>1.5000000000000004</v>
      </c>
      <c r="I952" s="329"/>
    </row>
    <row r="953" spans="1:9">
      <c r="A953" s="329">
        <v>43133</v>
      </c>
      <c r="B953" s="328">
        <v>2.75</v>
      </c>
      <c r="C953" s="328">
        <v>4.22</v>
      </c>
      <c r="D953" s="328">
        <f t="shared" si="14"/>
        <v>1.4699999999999998</v>
      </c>
      <c r="I953" s="329"/>
    </row>
    <row r="954" spans="1:9">
      <c r="A954" s="329">
        <v>43140</v>
      </c>
      <c r="B954" s="328">
        <v>2.82</v>
      </c>
      <c r="C954" s="328">
        <v>4.32</v>
      </c>
      <c r="D954" s="328">
        <f t="shared" si="14"/>
        <v>1.5000000000000004</v>
      </c>
      <c r="I954" s="329"/>
    </row>
    <row r="955" spans="1:9">
      <c r="A955" s="329">
        <v>43147</v>
      </c>
      <c r="B955" s="328">
        <v>2.87</v>
      </c>
      <c r="C955" s="328">
        <v>4.38</v>
      </c>
      <c r="D955" s="328">
        <f t="shared" si="14"/>
        <v>1.5099999999999998</v>
      </c>
      <c r="I955" s="329"/>
    </row>
    <row r="956" spans="1:9">
      <c r="A956" s="329">
        <v>43154</v>
      </c>
      <c r="B956" s="328">
        <v>2.91</v>
      </c>
      <c r="C956" s="328">
        <v>4.4000000000000004</v>
      </c>
      <c r="D956" s="328">
        <f t="shared" si="14"/>
        <v>1.4900000000000002</v>
      </c>
      <c r="I956" s="329"/>
    </row>
    <row r="957" spans="1:9">
      <c r="A957" s="329">
        <v>43161</v>
      </c>
      <c r="B957" s="328">
        <v>2.86</v>
      </c>
      <c r="C957" s="328">
        <v>4.43</v>
      </c>
      <c r="D957" s="328">
        <f t="shared" si="14"/>
        <v>1.5699999999999998</v>
      </c>
      <c r="I957" s="329"/>
    </row>
    <row r="958" spans="1:9">
      <c r="A958" s="329">
        <v>43168</v>
      </c>
      <c r="B958" s="328">
        <v>2.88</v>
      </c>
      <c r="C958" s="328">
        <v>4.46</v>
      </c>
      <c r="D958" s="328">
        <f t="shared" si="14"/>
        <v>1.58</v>
      </c>
      <c r="I958" s="329"/>
    </row>
    <row r="959" spans="1:9">
      <c r="A959" s="329">
        <v>43175</v>
      </c>
      <c r="B959" s="328">
        <v>2.84</v>
      </c>
      <c r="C959" s="328">
        <v>4.4400000000000004</v>
      </c>
      <c r="D959" s="328">
        <f t="shared" si="14"/>
        <v>1.6000000000000005</v>
      </c>
      <c r="I959" s="329"/>
    </row>
    <row r="960" spans="1:9">
      <c r="A960" s="329">
        <v>43182</v>
      </c>
      <c r="B960" s="328">
        <v>2.86</v>
      </c>
      <c r="C960" s="328">
        <v>4.45</v>
      </c>
      <c r="D960" s="328">
        <f t="shared" si="14"/>
        <v>1.5900000000000003</v>
      </c>
      <c r="I960" s="329"/>
    </row>
    <row r="961" spans="1:9">
      <c r="A961" s="329">
        <v>43189</v>
      </c>
      <c r="B961" s="328">
        <v>2.79</v>
      </c>
      <c r="C961" s="328">
        <v>4.4400000000000004</v>
      </c>
      <c r="D961" s="328">
        <f t="shared" si="14"/>
        <v>1.6500000000000004</v>
      </c>
      <c r="I961" s="329"/>
    </row>
    <row r="962" spans="1:9">
      <c r="A962" s="329">
        <v>43196</v>
      </c>
      <c r="B962" s="328">
        <v>2.78</v>
      </c>
      <c r="C962" s="328">
        <v>4.4000000000000004</v>
      </c>
      <c r="D962" s="328">
        <f t="shared" si="14"/>
        <v>1.6200000000000006</v>
      </c>
      <c r="I962" s="329"/>
    </row>
    <row r="963" spans="1:9">
      <c r="A963" s="329">
        <v>43203</v>
      </c>
      <c r="B963" s="328">
        <v>2.8</v>
      </c>
      <c r="C963" s="328">
        <v>4.42</v>
      </c>
      <c r="D963" s="328">
        <f t="shared" si="14"/>
        <v>1.62</v>
      </c>
      <c r="I963" s="329"/>
    </row>
    <row r="964" spans="1:9">
      <c r="A964" s="329">
        <v>43210</v>
      </c>
      <c r="B964" s="328">
        <v>2.88</v>
      </c>
      <c r="C964" s="328">
        <v>4.47</v>
      </c>
      <c r="D964" s="328">
        <f t="shared" si="14"/>
        <v>1.5899999999999999</v>
      </c>
      <c r="I964" s="329"/>
    </row>
    <row r="965" spans="1:9">
      <c r="A965" s="329">
        <v>43217</v>
      </c>
      <c r="B965" s="328">
        <v>2.99</v>
      </c>
      <c r="C965" s="328">
        <v>4.58</v>
      </c>
      <c r="D965" s="328">
        <f t="shared" si="14"/>
        <v>1.5899999999999999</v>
      </c>
      <c r="I965" s="329"/>
    </row>
    <row r="966" spans="1:9">
      <c r="A966" s="329">
        <v>43224</v>
      </c>
      <c r="B966" s="328">
        <v>2.96</v>
      </c>
      <c r="C966" s="328">
        <v>4.55</v>
      </c>
      <c r="D966" s="328">
        <f t="shared" si="14"/>
        <v>1.5899999999999999</v>
      </c>
      <c r="I966" s="329"/>
    </row>
    <row r="967" spans="1:9">
      <c r="A967" s="329">
        <v>43231</v>
      </c>
      <c r="B967" s="328">
        <v>2.97</v>
      </c>
      <c r="C967" s="328">
        <v>4.55</v>
      </c>
      <c r="D967" s="328">
        <f t="shared" si="14"/>
        <v>1.5799999999999996</v>
      </c>
      <c r="I967" s="329"/>
    </row>
    <row r="968" spans="1:9">
      <c r="A968" s="329">
        <v>43238</v>
      </c>
      <c r="B968" s="328">
        <v>3.07</v>
      </c>
      <c r="C968" s="328">
        <v>4.6100000000000003</v>
      </c>
      <c r="D968" s="328">
        <f t="shared" si="14"/>
        <v>1.5400000000000005</v>
      </c>
      <c r="I968" s="329"/>
    </row>
    <row r="969" spans="1:9">
      <c r="A969" s="329">
        <v>43245</v>
      </c>
      <c r="B969" s="328">
        <v>3.01</v>
      </c>
      <c r="C969" s="328">
        <v>4.66</v>
      </c>
      <c r="D969" s="328">
        <f t="shared" si="14"/>
        <v>1.6500000000000004</v>
      </c>
      <c r="I969" s="329"/>
    </row>
    <row r="970" spans="1:9">
      <c r="A970" s="329">
        <v>43252</v>
      </c>
      <c r="B970" s="328">
        <v>2.83</v>
      </c>
      <c r="C970" s="328">
        <v>4.5599999999999996</v>
      </c>
      <c r="D970" s="328">
        <f t="shared" ref="D970:D1033" si="15">C970-B970</f>
        <v>1.7299999999999995</v>
      </c>
      <c r="I970" s="329"/>
    </row>
    <row r="971" spans="1:9">
      <c r="A971" s="329">
        <v>43259</v>
      </c>
      <c r="B971" s="328">
        <v>2.94</v>
      </c>
      <c r="C971" s="328">
        <v>4.54</v>
      </c>
      <c r="D971" s="328">
        <f t="shared" si="15"/>
        <v>1.6</v>
      </c>
      <c r="I971" s="329"/>
    </row>
    <row r="972" spans="1:9">
      <c r="A972" s="329">
        <v>43266</v>
      </c>
      <c r="B972" s="328">
        <v>2.95</v>
      </c>
      <c r="C972" s="328">
        <v>4.62</v>
      </c>
      <c r="D972" s="328">
        <f t="shared" si="15"/>
        <v>1.67</v>
      </c>
      <c r="I972" s="329"/>
    </row>
    <row r="973" spans="1:9">
      <c r="A973" s="329">
        <v>43273</v>
      </c>
      <c r="B973" s="328">
        <v>2.91</v>
      </c>
      <c r="C973" s="328">
        <v>4.57</v>
      </c>
      <c r="D973" s="328">
        <f t="shared" si="15"/>
        <v>1.6600000000000001</v>
      </c>
      <c r="I973" s="329"/>
    </row>
    <row r="974" spans="1:9">
      <c r="A974" s="329">
        <v>43280</v>
      </c>
      <c r="B974" s="328">
        <v>2.85</v>
      </c>
      <c r="C974" s="328">
        <v>4.55</v>
      </c>
      <c r="D974" s="328">
        <f t="shared" si="15"/>
        <v>1.6999999999999997</v>
      </c>
      <c r="I974" s="329"/>
    </row>
    <row r="975" spans="1:9">
      <c r="A975" s="329">
        <v>43287</v>
      </c>
      <c r="B975" s="328">
        <v>2.84</v>
      </c>
      <c r="C975" s="328">
        <v>4.5199999999999996</v>
      </c>
      <c r="D975" s="328">
        <f t="shared" si="15"/>
        <v>1.6799999999999997</v>
      </c>
      <c r="I975" s="329"/>
    </row>
    <row r="976" spans="1:9">
      <c r="A976" s="329">
        <v>43294</v>
      </c>
      <c r="B976" s="328">
        <v>2.85</v>
      </c>
      <c r="C976" s="328">
        <v>4.53</v>
      </c>
      <c r="D976" s="328">
        <f t="shared" si="15"/>
        <v>1.6800000000000002</v>
      </c>
      <c r="I976" s="329"/>
    </row>
    <row r="977" spans="1:9">
      <c r="A977" s="329">
        <v>43301</v>
      </c>
      <c r="B977" s="328">
        <v>2.86</v>
      </c>
      <c r="C977" s="328">
        <v>4.5199999999999996</v>
      </c>
      <c r="D977" s="328">
        <f t="shared" si="15"/>
        <v>1.6599999999999997</v>
      </c>
      <c r="I977" s="329"/>
    </row>
    <row r="978" spans="1:9">
      <c r="A978" s="329">
        <v>43308</v>
      </c>
      <c r="B978" s="328">
        <v>2.96</v>
      </c>
      <c r="C978" s="328">
        <v>4.54</v>
      </c>
      <c r="D978" s="328">
        <f t="shared" si="15"/>
        <v>1.58</v>
      </c>
      <c r="I978" s="329"/>
    </row>
    <row r="979" spans="1:9">
      <c r="A979" s="329">
        <v>43315</v>
      </c>
      <c r="B979" s="328">
        <v>2.97</v>
      </c>
      <c r="C979" s="328">
        <v>4.5999999999999996</v>
      </c>
      <c r="D979" s="328">
        <f t="shared" si="15"/>
        <v>1.6299999999999994</v>
      </c>
      <c r="I979" s="329"/>
    </row>
    <row r="980" spans="1:9">
      <c r="A980" s="329">
        <v>43322</v>
      </c>
      <c r="B980" s="328">
        <v>2.94</v>
      </c>
      <c r="C980" s="328">
        <v>4.59</v>
      </c>
      <c r="D980" s="328">
        <f t="shared" si="15"/>
        <v>1.65</v>
      </c>
      <c r="I980" s="329"/>
    </row>
    <row r="981" spans="1:9">
      <c r="A981" s="329">
        <v>43329</v>
      </c>
      <c r="B981" s="328">
        <v>2.87</v>
      </c>
      <c r="C981" s="328">
        <v>4.53</v>
      </c>
      <c r="D981" s="328">
        <f t="shared" si="15"/>
        <v>1.6600000000000001</v>
      </c>
      <c r="I981" s="329"/>
    </row>
    <row r="982" spans="1:9">
      <c r="A982" s="329">
        <v>43336</v>
      </c>
      <c r="B982" s="328">
        <v>2.83</v>
      </c>
      <c r="C982" s="328">
        <v>4.51</v>
      </c>
      <c r="D982" s="328">
        <f t="shared" si="15"/>
        <v>1.6799999999999997</v>
      </c>
      <c r="I982" s="329"/>
    </row>
    <row r="983" spans="1:9">
      <c r="A983" s="329">
        <v>43343</v>
      </c>
      <c r="B983" s="328">
        <v>2.87</v>
      </c>
      <c r="C983" s="328">
        <v>4.5199999999999996</v>
      </c>
      <c r="D983" s="328">
        <f t="shared" si="15"/>
        <v>1.6499999999999995</v>
      </c>
      <c r="I983" s="329"/>
    </row>
    <row r="984" spans="1:9">
      <c r="A984" s="329">
        <v>43350</v>
      </c>
      <c r="B984" s="328">
        <v>2.91</v>
      </c>
      <c r="C984" s="328">
        <v>4.54</v>
      </c>
      <c r="D984" s="328">
        <f t="shared" si="15"/>
        <v>1.63</v>
      </c>
      <c r="I984" s="329"/>
    </row>
    <row r="985" spans="1:9">
      <c r="A985" s="329">
        <v>43357</v>
      </c>
      <c r="B985" s="328">
        <v>2.97</v>
      </c>
      <c r="C985" s="328">
        <v>4.5999999999999996</v>
      </c>
      <c r="D985" s="328">
        <f t="shared" si="15"/>
        <v>1.6299999999999994</v>
      </c>
      <c r="I985" s="329"/>
    </row>
    <row r="986" spans="1:9">
      <c r="A986" s="329">
        <v>43364</v>
      </c>
      <c r="B986" s="328">
        <v>3.05</v>
      </c>
      <c r="C986" s="328">
        <v>4.6500000000000004</v>
      </c>
      <c r="D986" s="328">
        <f t="shared" si="15"/>
        <v>1.6000000000000005</v>
      </c>
      <c r="I986" s="329"/>
    </row>
    <row r="987" spans="1:9">
      <c r="A987" s="329">
        <v>43371</v>
      </c>
      <c r="B987" s="328">
        <v>3.07</v>
      </c>
      <c r="C987" s="328">
        <v>4.72</v>
      </c>
      <c r="D987" s="328">
        <f t="shared" si="15"/>
        <v>1.65</v>
      </c>
      <c r="I987" s="329"/>
    </row>
    <row r="988" spans="1:9">
      <c r="A988" s="329">
        <v>43378</v>
      </c>
      <c r="B988" s="328">
        <v>3.14</v>
      </c>
      <c r="C988" s="328">
        <v>4.71</v>
      </c>
      <c r="D988" s="328">
        <f t="shared" si="15"/>
        <v>1.5699999999999998</v>
      </c>
      <c r="I988" s="329"/>
    </row>
    <row r="989" spans="1:9">
      <c r="A989" s="329">
        <v>43385</v>
      </c>
      <c r="B989" s="328">
        <v>3.18</v>
      </c>
      <c r="C989" s="328">
        <v>4.9000000000000004</v>
      </c>
      <c r="D989" s="328">
        <f t="shared" si="15"/>
        <v>1.7200000000000002</v>
      </c>
      <c r="I989" s="329"/>
    </row>
    <row r="990" spans="1:9">
      <c r="A990" s="329">
        <v>43392</v>
      </c>
      <c r="B990" s="328">
        <v>3.18</v>
      </c>
      <c r="C990" s="328">
        <v>4.8499999999999996</v>
      </c>
      <c r="D990" s="328">
        <f t="shared" si="15"/>
        <v>1.6699999999999995</v>
      </c>
      <c r="I990" s="329"/>
    </row>
    <row r="991" spans="1:9">
      <c r="A991" s="329">
        <v>43399</v>
      </c>
      <c r="B991" s="328">
        <v>3.14</v>
      </c>
      <c r="C991" s="328">
        <v>4.8600000000000003</v>
      </c>
      <c r="D991" s="328">
        <f t="shared" si="15"/>
        <v>1.7200000000000002</v>
      </c>
      <c r="I991" s="329"/>
    </row>
    <row r="992" spans="1:9">
      <c r="A992" s="329">
        <v>43406</v>
      </c>
      <c r="B992" s="328">
        <v>3.14</v>
      </c>
      <c r="C992" s="328">
        <v>4.83</v>
      </c>
      <c r="D992" s="328">
        <f t="shared" si="15"/>
        <v>1.69</v>
      </c>
      <c r="I992" s="329"/>
    </row>
    <row r="993" spans="1:9">
      <c r="A993" s="329">
        <v>43413</v>
      </c>
      <c r="B993" s="328">
        <v>3.21</v>
      </c>
      <c r="C993" s="328">
        <v>4.9400000000000004</v>
      </c>
      <c r="D993" s="328">
        <f t="shared" si="15"/>
        <v>1.7300000000000004</v>
      </c>
      <c r="I993" s="329"/>
    </row>
    <row r="994" spans="1:9">
      <c r="A994" s="329">
        <v>43420</v>
      </c>
      <c r="B994" s="328">
        <v>3.11</v>
      </c>
      <c r="C994" s="328">
        <v>4.9400000000000004</v>
      </c>
      <c r="D994" s="328">
        <f t="shared" si="15"/>
        <v>1.8300000000000005</v>
      </c>
      <c r="I994" s="329"/>
    </row>
    <row r="995" spans="1:9">
      <c r="A995" s="329">
        <v>43427</v>
      </c>
      <c r="B995" s="328">
        <v>3.06</v>
      </c>
      <c r="C995" s="328">
        <v>4.8099999999999996</v>
      </c>
      <c r="D995" s="328">
        <f t="shared" si="15"/>
        <v>1.7499999999999996</v>
      </c>
      <c r="I995" s="329"/>
    </row>
    <row r="996" spans="1:9">
      <c r="A996" s="329">
        <v>43434</v>
      </c>
      <c r="B996" s="328">
        <v>3.05</v>
      </c>
      <c r="C996" s="328">
        <v>4.8099999999999996</v>
      </c>
      <c r="D996" s="328">
        <f t="shared" si="15"/>
        <v>1.7599999999999998</v>
      </c>
      <c r="I996" s="329"/>
    </row>
    <row r="997" spans="1:9">
      <c r="A997" s="329">
        <v>43441</v>
      </c>
      <c r="B997" s="328">
        <v>2.9</v>
      </c>
      <c r="C997" s="328">
        <v>4.75</v>
      </c>
      <c r="D997" s="328">
        <f t="shared" si="15"/>
        <v>1.85</v>
      </c>
      <c r="I997" s="329"/>
    </row>
    <row r="998" spans="1:9">
      <c r="A998" s="329">
        <v>43448</v>
      </c>
      <c r="B998" s="328">
        <v>2.89</v>
      </c>
      <c r="C998" s="328">
        <v>4.63</v>
      </c>
      <c r="D998" s="328">
        <f t="shared" si="15"/>
        <v>1.7399999999999998</v>
      </c>
      <c r="I998" s="329"/>
    </row>
    <row r="999" spans="1:9">
      <c r="A999" s="329">
        <v>43455</v>
      </c>
      <c r="B999" s="328">
        <v>2.81</v>
      </c>
      <c r="C999" s="328">
        <v>4.62</v>
      </c>
      <c r="D999" s="328">
        <f t="shared" si="15"/>
        <v>1.81</v>
      </c>
      <c r="I999" s="329"/>
    </row>
    <row r="1000" spans="1:9">
      <c r="A1000" s="329">
        <v>43462</v>
      </c>
      <c r="B1000" s="328">
        <v>2.76</v>
      </c>
      <c r="C1000" s="328">
        <v>4.55</v>
      </c>
      <c r="D1000" s="328">
        <f t="shared" si="15"/>
        <v>1.79</v>
      </c>
      <c r="I1000" s="329"/>
    </row>
    <row r="1001" spans="1:9">
      <c r="A1001" s="329">
        <v>43469</v>
      </c>
      <c r="B1001" s="328">
        <v>2.65</v>
      </c>
      <c r="C1001" s="328">
        <v>4.51</v>
      </c>
      <c r="D1001" s="328">
        <f t="shared" si="15"/>
        <v>1.8599999999999999</v>
      </c>
      <c r="I1001" s="329"/>
    </row>
    <row r="1002" spans="1:9">
      <c r="A1002" s="329">
        <v>43476</v>
      </c>
      <c r="B1002" s="328">
        <v>2.72</v>
      </c>
      <c r="C1002" s="328">
        <v>4.45</v>
      </c>
      <c r="D1002" s="328">
        <f t="shared" si="15"/>
        <v>1.73</v>
      </c>
      <c r="I1002" s="329"/>
    </row>
    <row r="1003" spans="1:9">
      <c r="A1003" s="329">
        <v>43483</v>
      </c>
      <c r="B1003" s="328">
        <v>2.74</v>
      </c>
      <c r="C1003" s="328">
        <v>4.45</v>
      </c>
      <c r="D1003" s="328">
        <f t="shared" si="15"/>
        <v>1.71</v>
      </c>
      <c r="I1003" s="329"/>
    </row>
    <row r="1004" spans="1:9">
      <c r="A1004" s="329">
        <v>43490</v>
      </c>
      <c r="B1004" s="328">
        <v>2.75</v>
      </c>
      <c r="C1004" s="328">
        <v>4.45</v>
      </c>
      <c r="D1004" s="328">
        <f t="shared" si="15"/>
        <v>1.7000000000000002</v>
      </c>
      <c r="I1004" s="329"/>
    </row>
    <row r="1005" spans="1:9">
      <c r="A1005" s="329">
        <v>43497</v>
      </c>
      <c r="B1005" s="328">
        <v>2.7</v>
      </c>
      <c r="C1005" s="328">
        <v>4.46</v>
      </c>
      <c r="D1005" s="328">
        <f t="shared" si="15"/>
        <v>1.7599999999999998</v>
      </c>
      <c r="I1005" s="329"/>
    </row>
    <row r="1006" spans="1:9">
      <c r="A1006" s="329">
        <v>43504</v>
      </c>
      <c r="B1006" s="328">
        <v>2.68</v>
      </c>
      <c r="C1006" s="328">
        <v>4.41</v>
      </c>
      <c r="D1006" s="328">
        <f t="shared" si="15"/>
        <v>1.73</v>
      </c>
      <c r="I1006" s="329"/>
    </row>
    <row r="1007" spans="1:9">
      <c r="A1007" s="329">
        <v>43511</v>
      </c>
      <c r="B1007" s="328">
        <v>2.67</v>
      </c>
      <c r="C1007" s="328">
        <v>4.37</v>
      </c>
      <c r="D1007" s="328">
        <f t="shared" si="15"/>
        <v>1.7000000000000002</v>
      </c>
      <c r="I1007" s="329"/>
    </row>
    <row r="1008" spans="1:9">
      <c r="A1008" s="329">
        <v>43518</v>
      </c>
      <c r="B1008" s="328">
        <v>2.66</v>
      </c>
      <c r="C1008" s="328">
        <v>4.3499999999999996</v>
      </c>
      <c r="D1008" s="328">
        <f t="shared" si="15"/>
        <v>1.6899999999999995</v>
      </c>
      <c r="I1008" s="329"/>
    </row>
    <row r="1009" spans="1:9">
      <c r="A1009" s="329">
        <v>43525</v>
      </c>
      <c r="B1009" s="328">
        <v>2.7</v>
      </c>
      <c r="C1009" s="328">
        <v>4.3499999999999996</v>
      </c>
      <c r="D1009" s="328">
        <f t="shared" si="15"/>
        <v>1.6499999999999995</v>
      </c>
      <c r="I1009" s="329"/>
    </row>
    <row r="1010" spans="1:9">
      <c r="A1010" s="329">
        <v>43532</v>
      </c>
      <c r="B1010" s="328">
        <v>2.68</v>
      </c>
      <c r="C1010" s="328">
        <v>4.41</v>
      </c>
      <c r="D1010" s="328">
        <f t="shared" si="15"/>
        <v>1.73</v>
      </c>
      <c r="I1010" s="329"/>
    </row>
    <row r="1011" spans="1:9">
      <c r="A1011" s="329">
        <v>43539</v>
      </c>
      <c r="B1011" s="328">
        <v>2.62</v>
      </c>
      <c r="C1011" s="328">
        <v>4.3099999999999996</v>
      </c>
      <c r="D1011" s="328">
        <f t="shared" si="15"/>
        <v>1.6899999999999995</v>
      </c>
      <c r="I1011" s="329"/>
    </row>
    <row r="1012" spans="1:9">
      <c r="A1012" s="329">
        <v>43546</v>
      </c>
      <c r="B1012" s="328">
        <v>2.5499999999999998</v>
      </c>
      <c r="C1012" s="328">
        <v>4.28</v>
      </c>
      <c r="D1012" s="328">
        <f t="shared" si="15"/>
        <v>1.7300000000000004</v>
      </c>
      <c r="I1012" s="329"/>
    </row>
    <row r="1013" spans="1:9">
      <c r="A1013" s="329">
        <v>43553</v>
      </c>
      <c r="B1013" s="328">
        <v>2.41</v>
      </c>
      <c r="C1013" s="328">
        <v>4.0599999999999996</v>
      </c>
      <c r="D1013" s="328">
        <f t="shared" si="15"/>
        <v>1.6499999999999995</v>
      </c>
      <c r="I1013" s="329"/>
    </row>
    <row r="1014" spans="1:9">
      <c r="A1014" s="329">
        <v>43560</v>
      </c>
      <c r="B1014" s="328">
        <v>2.5</v>
      </c>
      <c r="C1014" s="328">
        <v>4.08</v>
      </c>
      <c r="D1014" s="328">
        <f t="shared" si="15"/>
        <v>1.58</v>
      </c>
      <c r="I1014" s="329"/>
    </row>
    <row r="1015" spans="1:9">
      <c r="A1015" s="329">
        <v>43567</v>
      </c>
      <c r="B1015" s="328">
        <v>2.52</v>
      </c>
      <c r="C1015" s="328">
        <v>4.12</v>
      </c>
      <c r="D1015" s="328">
        <f t="shared" si="15"/>
        <v>1.6</v>
      </c>
      <c r="I1015" s="329"/>
    </row>
    <row r="1016" spans="1:9">
      <c r="A1016" s="329">
        <v>43574</v>
      </c>
      <c r="B1016" s="328">
        <v>2.58</v>
      </c>
      <c r="C1016" s="328">
        <v>4.17</v>
      </c>
      <c r="D1016" s="328">
        <f t="shared" si="15"/>
        <v>1.5899999999999999</v>
      </c>
      <c r="I1016" s="329"/>
    </row>
    <row r="1017" spans="1:9">
      <c r="A1017" s="329">
        <v>43581</v>
      </c>
      <c r="B1017" s="328">
        <v>2.5499999999999998</v>
      </c>
      <c r="C1017" s="328">
        <v>4.2</v>
      </c>
      <c r="D1017" s="328">
        <f t="shared" si="15"/>
        <v>1.6500000000000004</v>
      </c>
      <c r="I1017" s="329"/>
    </row>
    <row r="1018" spans="1:9">
      <c r="A1018" s="329">
        <v>43588</v>
      </c>
      <c r="B1018" s="328">
        <v>2.5299999999999998</v>
      </c>
      <c r="C1018" s="328">
        <v>4.1399999999999997</v>
      </c>
      <c r="D1018" s="328">
        <f t="shared" si="15"/>
        <v>1.6099999999999999</v>
      </c>
      <c r="I1018" s="329"/>
    </row>
    <row r="1019" spans="1:9">
      <c r="A1019" s="329">
        <v>43595</v>
      </c>
      <c r="B1019" s="328">
        <v>2.4700000000000002</v>
      </c>
      <c r="C1019" s="328">
        <v>4.0999999999999996</v>
      </c>
      <c r="D1019" s="328">
        <f t="shared" si="15"/>
        <v>1.6299999999999994</v>
      </c>
      <c r="I1019" s="329"/>
    </row>
    <row r="1020" spans="1:9">
      <c r="A1020" s="329">
        <v>43602</v>
      </c>
      <c r="B1020" s="328">
        <v>2.4</v>
      </c>
      <c r="C1020" s="328">
        <v>4.07</v>
      </c>
      <c r="D1020" s="328">
        <f t="shared" si="15"/>
        <v>1.6700000000000004</v>
      </c>
      <c r="I1020" s="329"/>
    </row>
    <row r="1021" spans="1:9">
      <c r="A1021" s="329">
        <v>43609</v>
      </c>
      <c r="B1021" s="328">
        <v>2.37</v>
      </c>
      <c r="C1021" s="328">
        <v>4.0599999999999996</v>
      </c>
      <c r="D1021" s="328">
        <f t="shared" si="15"/>
        <v>1.6899999999999995</v>
      </c>
      <c r="I1021" s="329"/>
    </row>
    <row r="1022" spans="1:9">
      <c r="A1022" s="329">
        <v>43616</v>
      </c>
      <c r="B1022" s="328">
        <v>2.2200000000000002</v>
      </c>
      <c r="C1022" s="328">
        <v>3.99</v>
      </c>
      <c r="D1022" s="328">
        <f t="shared" si="15"/>
        <v>1.77</v>
      </c>
      <c r="I1022" s="329"/>
    </row>
    <row r="1023" spans="1:9">
      <c r="A1023" s="329">
        <v>43623</v>
      </c>
      <c r="B1023" s="328">
        <v>2.1</v>
      </c>
      <c r="C1023" s="328">
        <v>3.82</v>
      </c>
      <c r="D1023" s="328">
        <f t="shared" si="15"/>
        <v>1.7199999999999998</v>
      </c>
      <c r="I1023" s="329"/>
    </row>
    <row r="1024" spans="1:9">
      <c r="A1024" s="329">
        <v>43630</v>
      </c>
      <c r="B1024" s="328">
        <v>2.12</v>
      </c>
      <c r="C1024" s="328">
        <v>3.82</v>
      </c>
      <c r="D1024" s="328">
        <f t="shared" si="15"/>
        <v>1.6999999999999997</v>
      </c>
      <c r="I1024" s="329"/>
    </row>
    <row r="1025" spans="1:9">
      <c r="A1025" s="329">
        <v>43637</v>
      </c>
      <c r="B1025" s="328">
        <v>2.0499999999999998</v>
      </c>
      <c r="C1025" s="328">
        <v>3.84</v>
      </c>
      <c r="D1025" s="328">
        <f t="shared" si="15"/>
        <v>1.79</v>
      </c>
      <c r="I1025" s="329"/>
    </row>
    <row r="1026" spans="1:9">
      <c r="A1026" s="329">
        <v>43644</v>
      </c>
      <c r="B1026" s="328">
        <v>2.02</v>
      </c>
      <c r="C1026" s="328">
        <v>3.73</v>
      </c>
      <c r="D1026" s="328">
        <f t="shared" si="15"/>
        <v>1.71</v>
      </c>
      <c r="I1026" s="329"/>
    </row>
    <row r="1027" spans="1:9">
      <c r="A1027" s="329">
        <v>43651</v>
      </c>
      <c r="B1027" s="328">
        <v>2</v>
      </c>
      <c r="C1027" s="328">
        <v>3.75</v>
      </c>
      <c r="D1027" s="328">
        <f t="shared" si="15"/>
        <v>1.75</v>
      </c>
      <c r="I1027" s="329"/>
    </row>
    <row r="1028" spans="1:9">
      <c r="A1028" s="329">
        <v>43658</v>
      </c>
      <c r="B1028" s="328">
        <v>2.09</v>
      </c>
      <c r="C1028" s="328">
        <v>3.75</v>
      </c>
      <c r="D1028" s="328">
        <f t="shared" si="15"/>
        <v>1.6600000000000001</v>
      </c>
      <c r="I1028" s="329"/>
    </row>
    <row r="1029" spans="1:9">
      <c r="A1029" s="329">
        <v>43665</v>
      </c>
      <c r="B1029" s="328">
        <v>2.0699999999999998</v>
      </c>
      <c r="C1029" s="328">
        <v>3.81</v>
      </c>
      <c r="D1029" s="328">
        <f t="shared" si="15"/>
        <v>1.7400000000000002</v>
      </c>
      <c r="I1029" s="329"/>
    </row>
    <row r="1030" spans="1:9">
      <c r="A1030" s="329">
        <v>43672</v>
      </c>
      <c r="B1030" s="328">
        <v>2.0699999999999998</v>
      </c>
      <c r="C1030" s="328">
        <v>3.75</v>
      </c>
      <c r="D1030" s="328">
        <f t="shared" si="15"/>
        <v>1.6800000000000002</v>
      </c>
      <c r="I1030" s="329"/>
    </row>
    <row r="1031" spans="1:9">
      <c r="A1031" s="329">
        <v>43679</v>
      </c>
      <c r="B1031" s="328">
        <v>1.98</v>
      </c>
      <c r="C1031" s="328">
        <v>3.75</v>
      </c>
      <c r="D1031" s="328">
        <f t="shared" si="15"/>
        <v>1.77</v>
      </c>
      <c r="I1031" s="329"/>
    </row>
    <row r="1032" spans="1:9">
      <c r="A1032" s="329">
        <v>43686</v>
      </c>
      <c r="B1032" s="328">
        <v>1.73</v>
      </c>
      <c r="C1032" s="328">
        <v>3.6</v>
      </c>
      <c r="D1032" s="328">
        <f t="shared" si="15"/>
        <v>1.87</v>
      </c>
      <c r="I1032" s="329"/>
    </row>
    <row r="1033" spans="1:9">
      <c r="A1033" s="329">
        <v>43693</v>
      </c>
      <c r="B1033" s="328">
        <v>1.6</v>
      </c>
      <c r="C1033" s="328">
        <v>3.6</v>
      </c>
      <c r="D1033" s="328">
        <f t="shared" si="15"/>
        <v>2</v>
      </c>
      <c r="I1033" s="329"/>
    </row>
    <row r="1034" spans="1:9">
      <c r="A1034" s="329">
        <v>43700</v>
      </c>
      <c r="B1034" s="328">
        <v>1.58</v>
      </c>
      <c r="C1034" s="328">
        <v>3.55</v>
      </c>
      <c r="D1034" s="328">
        <f t="shared" ref="D1034:D1097" si="16">C1034-B1034</f>
        <v>1.9699999999999998</v>
      </c>
      <c r="I1034" s="329"/>
    </row>
    <row r="1035" spans="1:9">
      <c r="A1035" s="329">
        <v>43707</v>
      </c>
      <c r="B1035" s="328">
        <v>1.5</v>
      </c>
      <c r="C1035" s="328">
        <v>3.58</v>
      </c>
      <c r="D1035" s="328">
        <f t="shared" si="16"/>
        <v>2.08</v>
      </c>
      <c r="I1035" s="329"/>
    </row>
    <row r="1036" spans="1:9">
      <c r="A1036" s="329">
        <v>43714</v>
      </c>
      <c r="B1036" s="328">
        <v>1.52</v>
      </c>
      <c r="C1036" s="328">
        <v>3.49</v>
      </c>
      <c r="D1036" s="328">
        <f t="shared" si="16"/>
        <v>1.9700000000000002</v>
      </c>
      <c r="I1036" s="329"/>
    </row>
    <row r="1037" spans="1:9">
      <c r="A1037" s="329">
        <v>43721</v>
      </c>
      <c r="B1037" s="328">
        <v>1.76</v>
      </c>
      <c r="C1037" s="328">
        <v>3.56</v>
      </c>
      <c r="D1037" s="328">
        <f t="shared" si="16"/>
        <v>1.8</v>
      </c>
      <c r="I1037" s="329"/>
    </row>
    <row r="1038" spans="1:9">
      <c r="A1038" s="329">
        <v>43728</v>
      </c>
      <c r="B1038" s="328">
        <v>1.8</v>
      </c>
      <c r="C1038" s="328">
        <v>3.73</v>
      </c>
      <c r="D1038" s="328">
        <f t="shared" si="16"/>
        <v>1.93</v>
      </c>
      <c r="I1038" s="329"/>
    </row>
    <row r="1039" spans="1:9">
      <c r="A1039" s="329">
        <v>43735</v>
      </c>
      <c r="B1039" s="328">
        <v>1.7</v>
      </c>
      <c r="C1039" s="328">
        <v>3.64</v>
      </c>
      <c r="D1039" s="328">
        <f t="shared" si="16"/>
        <v>1.9400000000000002</v>
      </c>
      <c r="I1039" s="329"/>
    </row>
    <row r="1040" spans="1:9">
      <c r="A1040" s="329">
        <v>43742</v>
      </c>
      <c r="B1040" s="328">
        <v>1.6</v>
      </c>
      <c r="C1040" s="328">
        <v>3.65</v>
      </c>
      <c r="D1040" s="328">
        <f t="shared" si="16"/>
        <v>2.0499999999999998</v>
      </c>
      <c r="I1040" s="329"/>
    </row>
    <row r="1041" spans="1:9">
      <c r="A1041" s="329">
        <v>43749</v>
      </c>
      <c r="B1041" s="328">
        <v>1.62</v>
      </c>
      <c r="C1041" s="328">
        <v>3.57</v>
      </c>
      <c r="D1041" s="328">
        <f t="shared" si="16"/>
        <v>1.9499999999999997</v>
      </c>
      <c r="I1041" s="329"/>
    </row>
    <row r="1042" spans="1:9">
      <c r="A1042" s="329">
        <v>43756</v>
      </c>
      <c r="B1042" s="328">
        <v>1.76</v>
      </c>
      <c r="C1042" s="328">
        <v>3.69</v>
      </c>
      <c r="D1042" s="328">
        <f t="shared" si="16"/>
        <v>1.93</v>
      </c>
      <c r="I1042" s="329"/>
    </row>
    <row r="1043" spans="1:9">
      <c r="A1043" s="329">
        <v>43763</v>
      </c>
      <c r="B1043" s="328">
        <v>1.78</v>
      </c>
      <c r="C1043" s="328">
        <v>3.75</v>
      </c>
      <c r="D1043" s="328">
        <f t="shared" si="16"/>
        <v>1.97</v>
      </c>
      <c r="I1043" s="329"/>
    </row>
    <row r="1044" spans="1:9">
      <c r="A1044" s="329">
        <v>43770</v>
      </c>
      <c r="B1044" s="328">
        <v>1.78</v>
      </c>
      <c r="C1044" s="328">
        <v>3.78</v>
      </c>
      <c r="D1044" s="328">
        <f t="shared" si="16"/>
        <v>1.9999999999999998</v>
      </c>
      <c r="I1044" s="329"/>
    </row>
    <row r="1045" spans="1:9">
      <c r="A1045" s="329">
        <v>43777</v>
      </c>
      <c r="B1045" s="328">
        <v>1.86</v>
      </c>
      <c r="C1045" s="328">
        <v>3.69</v>
      </c>
      <c r="D1045" s="328">
        <f t="shared" si="16"/>
        <v>1.8299999999999998</v>
      </c>
      <c r="I1045" s="329"/>
    </row>
    <row r="1046" spans="1:9">
      <c r="A1046" s="329">
        <v>43784</v>
      </c>
      <c r="B1046" s="328">
        <v>1.87</v>
      </c>
      <c r="C1046" s="328">
        <v>3.75</v>
      </c>
      <c r="D1046" s="328">
        <f t="shared" si="16"/>
        <v>1.88</v>
      </c>
      <c r="I1046" s="329"/>
    </row>
    <row r="1047" spans="1:9">
      <c r="A1047" s="329">
        <v>43791</v>
      </c>
      <c r="B1047" s="328">
        <v>1.77</v>
      </c>
      <c r="C1047" s="328">
        <v>3.66</v>
      </c>
      <c r="D1047" s="328">
        <f t="shared" si="16"/>
        <v>1.8900000000000001</v>
      </c>
      <c r="I1047" s="329"/>
    </row>
    <row r="1048" spans="1:9">
      <c r="A1048" s="329">
        <v>43798</v>
      </c>
      <c r="B1048" s="328">
        <v>1.76</v>
      </c>
      <c r="C1048" s="328">
        <v>3.68</v>
      </c>
      <c r="D1048" s="328">
        <f t="shared" si="16"/>
        <v>1.9200000000000002</v>
      </c>
      <c r="I1048" s="329"/>
    </row>
    <row r="1049" spans="1:9">
      <c r="A1049" s="329">
        <v>43805</v>
      </c>
      <c r="B1049" s="328">
        <v>1.79</v>
      </c>
      <c r="C1049" s="328">
        <v>3.68</v>
      </c>
      <c r="D1049" s="328">
        <f t="shared" si="16"/>
        <v>1.8900000000000001</v>
      </c>
      <c r="I1049" s="329"/>
    </row>
    <row r="1050" spans="1:9">
      <c r="A1050" s="329">
        <v>43812</v>
      </c>
      <c r="B1050" s="328">
        <v>1.84</v>
      </c>
      <c r="C1050" s="328">
        <v>3.73</v>
      </c>
      <c r="D1050" s="328">
        <f t="shared" si="16"/>
        <v>1.89</v>
      </c>
      <c r="I1050" s="329"/>
    </row>
    <row r="1051" spans="1:9">
      <c r="A1051" s="329">
        <v>43819</v>
      </c>
      <c r="B1051" s="328">
        <v>1.91</v>
      </c>
      <c r="C1051" s="328">
        <v>3.73</v>
      </c>
      <c r="D1051" s="328">
        <f t="shared" si="16"/>
        <v>1.82</v>
      </c>
      <c r="I1051" s="329"/>
    </row>
    <row r="1052" spans="1:9">
      <c r="A1052" s="329">
        <v>43826</v>
      </c>
      <c r="B1052" s="328">
        <v>1.9</v>
      </c>
      <c r="C1052" s="328">
        <v>3.74</v>
      </c>
      <c r="D1052" s="328">
        <f t="shared" si="16"/>
        <v>1.8400000000000003</v>
      </c>
      <c r="I1052" s="329"/>
    </row>
    <row r="1053" spans="1:9">
      <c r="A1053" s="329">
        <v>43833</v>
      </c>
      <c r="B1053" s="328">
        <v>1.88</v>
      </c>
      <c r="C1053" s="328">
        <v>3.72</v>
      </c>
      <c r="D1053" s="328">
        <f t="shared" si="16"/>
        <v>1.8400000000000003</v>
      </c>
      <c r="I1053" s="329"/>
    </row>
    <row r="1054" spans="1:9">
      <c r="A1054" s="329">
        <v>43840</v>
      </c>
      <c r="B1054" s="328">
        <v>1.84</v>
      </c>
      <c r="C1054" s="328">
        <v>3.64</v>
      </c>
      <c r="D1054" s="328">
        <f t="shared" si="16"/>
        <v>1.8</v>
      </c>
      <c r="I1054" s="329"/>
    </row>
    <row r="1055" spans="1:9">
      <c r="A1055" s="329">
        <v>43847</v>
      </c>
      <c r="B1055" s="328">
        <v>1.82</v>
      </c>
      <c r="C1055" s="328">
        <v>3.65</v>
      </c>
      <c r="D1055" s="328">
        <f t="shared" si="16"/>
        <v>1.8299999999999998</v>
      </c>
      <c r="I1055" s="329"/>
    </row>
    <row r="1056" spans="1:9">
      <c r="A1056" s="329">
        <v>43854</v>
      </c>
      <c r="B1056" s="328">
        <v>1.75</v>
      </c>
      <c r="C1056" s="328">
        <v>3.6</v>
      </c>
      <c r="D1056" s="328">
        <f t="shared" si="16"/>
        <v>1.85</v>
      </c>
      <c r="I1056" s="329"/>
    </row>
    <row r="1057" spans="1:9">
      <c r="A1057" s="329">
        <v>43861</v>
      </c>
      <c r="B1057" s="328">
        <v>1.59</v>
      </c>
      <c r="C1057" s="328">
        <v>3.51</v>
      </c>
      <c r="D1057" s="328">
        <f t="shared" si="16"/>
        <v>1.9199999999999997</v>
      </c>
      <c r="I1057" s="329"/>
    </row>
    <row r="1058" spans="1:9">
      <c r="A1058" s="329">
        <v>43868</v>
      </c>
      <c r="B1058" s="328">
        <v>1.61</v>
      </c>
      <c r="C1058" s="328">
        <v>3.45</v>
      </c>
      <c r="D1058" s="328">
        <f t="shared" si="16"/>
        <v>1.84</v>
      </c>
      <c r="I1058" s="329"/>
    </row>
    <row r="1059" spans="1:9">
      <c r="A1059" s="329">
        <v>43875</v>
      </c>
      <c r="B1059" s="328">
        <v>1.59</v>
      </c>
      <c r="C1059" s="328">
        <v>3.47</v>
      </c>
      <c r="D1059" s="328">
        <f t="shared" si="16"/>
        <v>1.8800000000000001</v>
      </c>
      <c r="I1059" s="329"/>
    </row>
    <row r="1060" spans="1:9">
      <c r="A1060" s="329">
        <v>43882</v>
      </c>
      <c r="B1060" s="328">
        <v>1.52</v>
      </c>
      <c r="C1060" s="328">
        <v>3.49</v>
      </c>
      <c r="D1060" s="328">
        <f t="shared" si="16"/>
        <v>1.9700000000000002</v>
      </c>
      <c r="I1060" s="329"/>
    </row>
    <row r="1061" spans="1:9">
      <c r="A1061" s="329">
        <v>43889</v>
      </c>
      <c r="B1061" s="328">
        <v>1.29</v>
      </c>
      <c r="C1061" s="328">
        <v>3.45</v>
      </c>
      <c r="D1061" s="328">
        <f t="shared" si="16"/>
        <v>2.16</v>
      </c>
      <c r="I1061" s="329"/>
    </row>
    <row r="1062" spans="1:9">
      <c r="A1062" s="329">
        <v>43896</v>
      </c>
      <c r="B1062" s="328">
        <v>0.96</v>
      </c>
      <c r="C1062" s="328">
        <v>3.29</v>
      </c>
      <c r="D1062" s="328">
        <f t="shared" si="16"/>
        <v>2.33</v>
      </c>
      <c r="I1062" s="329"/>
    </row>
    <row r="1063" spans="1:9">
      <c r="A1063" s="329">
        <v>43903</v>
      </c>
      <c r="B1063" s="328">
        <v>0.79</v>
      </c>
      <c r="C1063" s="328">
        <v>3.36</v>
      </c>
      <c r="D1063" s="328">
        <f t="shared" si="16"/>
        <v>2.57</v>
      </c>
      <c r="I1063" s="329"/>
    </row>
    <row r="1064" spans="1:9">
      <c r="A1064" s="329">
        <v>43910</v>
      </c>
      <c r="B1064" s="328">
        <v>0.99</v>
      </c>
      <c r="C1064" s="328">
        <v>3.65</v>
      </c>
      <c r="D1064" s="328">
        <f t="shared" si="16"/>
        <v>2.66</v>
      </c>
      <c r="I1064" s="329"/>
    </row>
    <row r="1065" spans="1:9">
      <c r="A1065" s="329">
        <v>43917</v>
      </c>
      <c r="B1065" s="328">
        <v>0.81</v>
      </c>
      <c r="C1065" s="328">
        <v>3.5</v>
      </c>
      <c r="D1065" s="328">
        <f t="shared" si="16"/>
        <v>2.69</v>
      </c>
      <c r="I1065" s="329"/>
    </row>
    <row r="1066" spans="1:9">
      <c r="A1066" s="329">
        <v>43924</v>
      </c>
      <c r="B1066" s="328">
        <v>0.65</v>
      </c>
      <c r="C1066" s="328">
        <v>3.33</v>
      </c>
      <c r="D1066" s="328">
        <f t="shared" si="16"/>
        <v>2.68</v>
      </c>
      <c r="I1066" s="329"/>
    </row>
    <row r="1067" spans="1:9">
      <c r="A1067" s="329">
        <v>43931</v>
      </c>
      <c r="B1067" s="328">
        <v>0.73</v>
      </c>
      <c r="C1067" s="328">
        <v>3.33</v>
      </c>
      <c r="D1067" s="328">
        <f t="shared" si="16"/>
        <v>2.6</v>
      </c>
      <c r="I1067" s="329"/>
    </row>
    <row r="1068" spans="1:9">
      <c r="A1068" s="329">
        <v>43938</v>
      </c>
      <c r="B1068" s="328">
        <v>0.68</v>
      </c>
      <c r="C1068" s="328">
        <v>3.31</v>
      </c>
      <c r="D1068" s="328">
        <f t="shared" si="16"/>
        <v>2.63</v>
      </c>
      <c r="I1068" s="329"/>
    </row>
    <row r="1069" spans="1:9">
      <c r="A1069" s="329">
        <v>43945</v>
      </c>
      <c r="B1069" s="328">
        <v>0.61</v>
      </c>
      <c r="C1069" s="328">
        <v>3.33</v>
      </c>
      <c r="D1069" s="328">
        <f t="shared" si="16"/>
        <v>2.72</v>
      </c>
      <c r="I1069" s="329"/>
    </row>
    <row r="1070" spans="1:9">
      <c r="A1070" s="329">
        <v>43952</v>
      </c>
      <c r="B1070" s="328">
        <v>0.64</v>
      </c>
      <c r="C1070" s="328">
        <v>3.23</v>
      </c>
      <c r="D1070" s="328">
        <f t="shared" si="16"/>
        <v>2.59</v>
      </c>
      <c r="I1070" s="329"/>
    </row>
    <row r="1071" spans="1:9">
      <c r="A1071" s="329">
        <v>43959</v>
      </c>
      <c r="B1071" s="328">
        <v>0.67</v>
      </c>
      <c r="C1071" s="328">
        <v>3.26</v>
      </c>
      <c r="D1071" s="328">
        <f t="shared" si="16"/>
        <v>2.59</v>
      </c>
      <c r="I1071" s="329"/>
    </row>
    <row r="1072" spans="1:9">
      <c r="A1072" s="329">
        <v>43966</v>
      </c>
      <c r="B1072" s="328">
        <v>0.67</v>
      </c>
      <c r="C1072" s="328">
        <v>3.28</v>
      </c>
      <c r="D1072" s="328">
        <f t="shared" si="16"/>
        <v>2.61</v>
      </c>
      <c r="I1072" s="329"/>
    </row>
    <row r="1073" spans="1:9">
      <c r="A1073" s="329">
        <v>43973</v>
      </c>
      <c r="B1073" s="328">
        <v>0.69</v>
      </c>
      <c r="C1073" s="328">
        <v>3.24</v>
      </c>
      <c r="D1073" s="328">
        <f t="shared" si="16"/>
        <v>2.5500000000000003</v>
      </c>
      <c r="I1073" s="329"/>
    </row>
    <row r="1074" spans="1:9">
      <c r="A1074" s="329">
        <v>43980</v>
      </c>
      <c r="B1074" s="328">
        <v>0.68</v>
      </c>
      <c r="C1074" s="328">
        <v>3.15</v>
      </c>
      <c r="D1074" s="328">
        <f t="shared" si="16"/>
        <v>2.4699999999999998</v>
      </c>
      <c r="I1074" s="329"/>
    </row>
    <row r="1075" spans="1:9">
      <c r="A1075" s="329">
        <v>43987</v>
      </c>
      <c r="B1075" s="328">
        <v>0.77</v>
      </c>
      <c r="C1075" s="328">
        <v>3.18</v>
      </c>
      <c r="D1075" s="328">
        <f t="shared" si="16"/>
        <v>2.41</v>
      </c>
      <c r="I1075" s="329"/>
    </row>
    <row r="1076" spans="1:9">
      <c r="A1076" s="329">
        <v>43994</v>
      </c>
      <c r="B1076" s="328">
        <v>0.77</v>
      </c>
      <c r="C1076" s="328">
        <v>3.21</v>
      </c>
      <c r="D1076" s="328">
        <f t="shared" si="16"/>
        <v>2.44</v>
      </c>
      <c r="I1076" s="329"/>
    </row>
    <row r="1077" spans="1:9">
      <c r="A1077" s="329">
        <v>44001</v>
      </c>
      <c r="B1077" s="328">
        <v>0.72</v>
      </c>
      <c r="C1077" s="328">
        <v>3.13</v>
      </c>
      <c r="D1077" s="328">
        <f t="shared" si="16"/>
        <v>2.41</v>
      </c>
      <c r="I1077" s="329"/>
    </row>
    <row r="1078" spans="1:9">
      <c r="A1078" s="329">
        <v>44008</v>
      </c>
      <c r="B1078" s="328">
        <v>0.69</v>
      </c>
      <c r="C1078" s="328">
        <v>3.13</v>
      </c>
      <c r="D1078" s="328">
        <f t="shared" si="16"/>
        <v>2.44</v>
      </c>
      <c r="I1078" s="329"/>
    </row>
    <row r="1079" spans="1:9">
      <c r="A1079" s="329">
        <v>44015</v>
      </c>
      <c r="B1079" s="328">
        <v>0.67</v>
      </c>
      <c r="C1079" s="328">
        <v>3.07</v>
      </c>
      <c r="D1079" s="328">
        <f t="shared" si="16"/>
        <v>2.4</v>
      </c>
      <c r="I1079" s="329"/>
    </row>
    <row r="1080" spans="1:9">
      <c r="A1080" s="329">
        <v>44022</v>
      </c>
      <c r="B1080" s="328">
        <v>0.66</v>
      </c>
      <c r="C1080" s="328">
        <v>3.03</v>
      </c>
      <c r="D1080" s="328">
        <f t="shared" si="16"/>
        <v>2.3699999999999997</v>
      </c>
      <c r="I1080" s="329"/>
    </row>
    <row r="1081" spans="1:9">
      <c r="A1081" s="329">
        <v>44029</v>
      </c>
      <c r="B1081" s="328">
        <v>0.63</v>
      </c>
      <c r="C1081" s="328">
        <v>2.98</v>
      </c>
      <c r="D1081" s="328">
        <f t="shared" si="16"/>
        <v>2.35</v>
      </c>
      <c r="I1081" s="329"/>
    </row>
    <row r="1082" spans="1:9">
      <c r="A1082" s="329">
        <v>44036</v>
      </c>
      <c r="B1082" s="328">
        <v>0.6</v>
      </c>
      <c r="C1082" s="328">
        <v>3.01</v>
      </c>
      <c r="D1082" s="328">
        <f t="shared" si="16"/>
        <v>2.4099999999999997</v>
      </c>
      <c r="I1082" s="329"/>
    </row>
    <row r="1083" spans="1:9">
      <c r="A1083" s="329">
        <v>44043</v>
      </c>
      <c r="B1083" s="328">
        <v>0.57999999999999996</v>
      </c>
      <c r="C1083" s="328">
        <v>2.99</v>
      </c>
      <c r="D1083" s="328">
        <f t="shared" si="16"/>
        <v>2.41</v>
      </c>
      <c r="I1083" s="329"/>
    </row>
    <row r="1084" spans="1:9">
      <c r="A1084" s="329">
        <v>44050</v>
      </c>
      <c r="B1084" s="328">
        <v>0.55000000000000004</v>
      </c>
      <c r="C1084" s="328">
        <v>2.88</v>
      </c>
      <c r="D1084" s="328">
        <f t="shared" si="16"/>
        <v>2.33</v>
      </c>
      <c r="I1084" s="329"/>
    </row>
    <row r="1085" spans="1:9">
      <c r="A1085" s="329">
        <v>44057</v>
      </c>
      <c r="B1085" s="328">
        <v>0.67</v>
      </c>
      <c r="C1085" s="328">
        <v>2.96</v>
      </c>
      <c r="D1085" s="328">
        <f t="shared" si="16"/>
        <v>2.29</v>
      </c>
      <c r="I1085" s="329"/>
    </row>
    <row r="1086" spans="1:9">
      <c r="A1086" s="329">
        <v>44064</v>
      </c>
      <c r="B1086" s="328">
        <v>0.67</v>
      </c>
      <c r="C1086" s="328">
        <v>2.99</v>
      </c>
      <c r="D1086" s="328">
        <f t="shared" si="16"/>
        <v>2.3200000000000003</v>
      </c>
      <c r="I1086" s="329"/>
    </row>
    <row r="1087" spans="1:9">
      <c r="A1087" s="329">
        <v>44071</v>
      </c>
      <c r="B1087" s="328">
        <v>0.7</v>
      </c>
      <c r="C1087" s="328">
        <v>2.91</v>
      </c>
      <c r="D1087" s="328">
        <f t="shared" si="16"/>
        <v>2.21</v>
      </c>
      <c r="I1087" s="329"/>
    </row>
    <row r="1088" spans="1:9">
      <c r="A1088" s="329">
        <v>44078</v>
      </c>
      <c r="B1088" s="328">
        <v>0.68</v>
      </c>
      <c r="C1088" s="328">
        <v>2.93</v>
      </c>
      <c r="D1088" s="328">
        <f t="shared" si="16"/>
        <v>2.25</v>
      </c>
      <c r="I1088" s="329"/>
    </row>
    <row r="1089" spans="1:9">
      <c r="A1089" s="329">
        <v>44085</v>
      </c>
      <c r="B1089" s="328">
        <v>0.69</v>
      </c>
      <c r="C1089" s="328">
        <v>2.86</v>
      </c>
      <c r="D1089" s="328">
        <f t="shared" si="16"/>
        <v>2.17</v>
      </c>
      <c r="I1089" s="329"/>
    </row>
    <row r="1090" spans="1:9">
      <c r="A1090" s="329">
        <v>44092</v>
      </c>
      <c r="B1090" s="328">
        <v>0.69</v>
      </c>
      <c r="C1090" s="328">
        <v>2.87</v>
      </c>
      <c r="D1090" s="328">
        <f t="shared" si="16"/>
        <v>2.1800000000000002</v>
      </c>
      <c r="I1090" s="329"/>
    </row>
    <row r="1091" spans="1:9">
      <c r="A1091" s="329">
        <v>44099</v>
      </c>
      <c r="B1091" s="328">
        <v>0.67</v>
      </c>
      <c r="C1091" s="328">
        <v>2.9</v>
      </c>
      <c r="D1091" s="328">
        <f t="shared" si="16"/>
        <v>2.23</v>
      </c>
      <c r="I1091" s="329"/>
    </row>
    <row r="1092" spans="1:9">
      <c r="A1092" s="329">
        <v>44106</v>
      </c>
      <c r="B1092" s="328">
        <v>0.68</v>
      </c>
      <c r="C1092" s="328">
        <v>2.88</v>
      </c>
      <c r="D1092" s="328">
        <f t="shared" si="16"/>
        <v>2.1999999999999997</v>
      </c>
      <c r="I1092" s="329"/>
    </row>
    <row r="1093" spans="1:9">
      <c r="A1093" s="329">
        <v>44113</v>
      </c>
      <c r="B1093" s="328">
        <v>0.78</v>
      </c>
      <c r="C1093" s="328">
        <v>2.87</v>
      </c>
      <c r="D1093" s="328">
        <f t="shared" si="16"/>
        <v>2.09</v>
      </c>
      <c r="I1093" s="329"/>
    </row>
    <row r="1094" spans="1:9">
      <c r="A1094" s="329">
        <v>44120</v>
      </c>
      <c r="B1094" s="328">
        <v>0.74</v>
      </c>
      <c r="C1094" s="328">
        <v>2.81</v>
      </c>
      <c r="D1094" s="328">
        <f t="shared" si="16"/>
        <v>2.0700000000000003</v>
      </c>
      <c r="I1094" s="329"/>
    </row>
    <row r="1095" spans="1:9">
      <c r="A1095" s="329">
        <v>44127</v>
      </c>
      <c r="B1095" s="328">
        <v>0.83</v>
      </c>
      <c r="C1095" s="328">
        <v>2.8</v>
      </c>
      <c r="D1095" s="328">
        <f t="shared" si="16"/>
        <v>1.9699999999999998</v>
      </c>
      <c r="I1095" s="329"/>
    </row>
    <row r="1096" spans="1:9">
      <c r="A1096" s="329">
        <v>44134</v>
      </c>
      <c r="B1096" s="328">
        <v>0.82</v>
      </c>
      <c r="C1096" s="328">
        <v>2.81</v>
      </c>
      <c r="D1096" s="328">
        <f t="shared" si="16"/>
        <v>1.9900000000000002</v>
      </c>
      <c r="I1096" s="329"/>
    </row>
    <row r="1097" spans="1:9">
      <c r="A1097" s="329">
        <v>44141</v>
      </c>
      <c r="B1097" s="328">
        <v>0.83</v>
      </c>
      <c r="C1097" s="328">
        <v>2.78</v>
      </c>
      <c r="D1097" s="328">
        <f t="shared" si="16"/>
        <v>1.9499999999999997</v>
      </c>
      <c r="I1097" s="329"/>
    </row>
    <row r="1098" spans="1:9">
      <c r="A1098" s="329">
        <v>44148</v>
      </c>
      <c r="B1098" s="328">
        <v>0.93</v>
      </c>
      <c r="C1098" s="328">
        <v>2.84</v>
      </c>
      <c r="D1098" s="328">
        <f t="shared" ref="D1098:D1161" si="17">C1098-B1098</f>
        <v>1.9099999999999997</v>
      </c>
      <c r="I1098" s="329"/>
    </row>
    <row r="1099" spans="1:9">
      <c r="A1099" s="329">
        <v>44155</v>
      </c>
      <c r="B1099" s="328">
        <v>0.87</v>
      </c>
      <c r="C1099" s="328">
        <v>2.72</v>
      </c>
      <c r="D1099" s="328">
        <f t="shared" si="17"/>
        <v>1.85</v>
      </c>
      <c r="I1099" s="329"/>
    </row>
    <row r="1100" spans="1:9">
      <c r="A1100" s="329">
        <v>44162</v>
      </c>
      <c r="B1100" s="328">
        <v>0.87</v>
      </c>
      <c r="C1100" s="328">
        <v>2.72</v>
      </c>
      <c r="D1100" s="328">
        <f t="shared" si="17"/>
        <v>1.85</v>
      </c>
      <c r="I1100" s="329"/>
    </row>
    <row r="1101" spans="1:9">
      <c r="A1101" s="329">
        <v>44169</v>
      </c>
      <c r="B1101" s="328">
        <v>0.92</v>
      </c>
      <c r="C1101" s="328">
        <v>2.71</v>
      </c>
      <c r="D1101" s="328">
        <f t="shared" si="17"/>
        <v>1.79</v>
      </c>
      <c r="I1101" s="329"/>
    </row>
    <row r="1102" spans="1:9">
      <c r="A1102" s="329">
        <v>44176</v>
      </c>
      <c r="B1102" s="328">
        <v>0.93</v>
      </c>
      <c r="C1102" s="328">
        <v>2.71</v>
      </c>
      <c r="D1102" s="328">
        <f t="shared" si="17"/>
        <v>1.7799999999999998</v>
      </c>
      <c r="I1102" s="329"/>
    </row>
    <row r="1103" spans="1:9">
      <c r="A1103" s="329">
        <v>44183</v>
      </c>
      <c r="B1103" s="328">
        <v>0.93</v>
      </c>
      <c r="C1103" s="328">
        <v>2.67</v>
      </c>
      <c r="D1103" s="328">
        <f t="shared" si="17"/>
        <v>1.7399999999999998</v>
      </c>
      <c r="I1103" s="329"/>
    </row>
    <row r="1104" spans="1:9">
      <c r="A1104" s="329">
        <v>44190</v>
      </c>
      <c r="B1104" s="328">
        <v>0.95</v>
      </c>
      <c r="C1104" s="328">
        <v>2.66</v>
      </c>
      <c r="D1104" s="328">
        <f t="shared" si="17"/>
        <v>1.7100000000000002</v>
      </c>
      <c r="I1104" s="329"/>
    </row>
    <row r="1105" spans="1:9">
      <c r="A1105" s="329">
        <v>44197</v>
      </c>
      <c r="B1105" s="328">
        <v>0.94</v>
      </c>
      <c r="C1105" s="328">
        <v>2.67</v>
      </c>
      <c r="D1105" s="328">
        <f t="shared" si="17"/>
        <v>1.73</v>
      </c>
      <c r="I1105" s="329"/>
    </row>
    <row r="1106" spans="1:9">
      <c r="A1106" s="329">
        <v>44204</v>
      </c>
      <c r="B1106" s="328">
        <v>1.03</v>
      </c>
      <c r="C1106" s="328">
        <v>2.65</v>
      </c>
      <c r="D1106" s="328">
        <f t="shared" si="17"/>
        <v>1.6199999999999999</v>
      </c>
      <c r="I1106" s="329"/>
    </row>
    <row r="1107" spans="1:9">
      <c r="A1107" s="329">
        <v>44211</v>
      </c>
      <c r="B1107" s="328">
        <v>1.1299999999999999</v>
      </c>
      <c r="C1107" s="328">
        <v>2.79</v>
      </c>
      <c r="D1107" s="328">
        <f t="shared" si="17"/>
        <v>1.6600000000000001</v>
      </c>
      <c r="I1107" s="329"/>
    </row>
    <row r="1108" spans="1:9">
      <c r="A1108" s="329">
        <v>44218</v>
      </c>
      <c r="B1108" s="328">
        <v>1.1100000000000001</v>
      </c>
      <c r="C1108" s="328">
        <v>2.77</v>
      </c>
      <c r="D1108" s="328">
        <f t="shared" si="17"/>
        <v>1.66</v>
      </c>
      <c r="I1108" s="329"/>
    </row>
    <row r="1109" spans="1:9">
      <c r="A1109" s="329">
        <v>44225</v>
      </c>
      <c r="B1109" s="328">
        <v>1.06</v>
      </c>
      <c r="C1109" s="328">
        <v>2.73</v>
      </c>
      <c r="D1109" s="328">
        <f t="shared" si="17"/>
        <v>1.67</v>
      </c>
      <c r="I1109" s="329"/>
    </row>
    <row r="1110" spans="1:9">
      <c r="A1110" s="329">
        <v>44232</v>
      </c>
      <c r="B1110" s="328">
        <v>1.1399999999999999</v>
      </c>
      <c r="C1110" s="328">
        <v>2.73</v>
      </c>
      <c r="D1110" s="328">
        <f t="shared" si="17"/>
        <v>1.59</v>
      </c>
      <c r="I1110" s="329"/>
    </row>
    <row r="1111" spans="1:9">
      <c r="A1111" s="329">
        <v>44239</v>
      </c>
      <c r="B1111" s="328">
        <v>1.18</v>
      </c>
      <c r="C1111" s="328">
        <v>2.73</v>
      </c>
      <c r="D1111" s="328">
        <f t="shared" si="17"/>
        <v>1.55</v>
      </c>
      <c r="I1111" s="329"/>
    </row>
    <row r="1112" spans="1:9">
      <c r="A1112" s="329">
        <v>44246</v>
      </c>
      <c r="B1112" s="328">
        <v>1.31</v>
      </c>
      <c r="C1112" s="328">
        <v>2.81</v>
      </c>
      <c r="D1112" s="328">
        <f t="shared" si="17"/>
        <v>1.5</v>
      </c>
      <c r="I1112" s="329"/>
    </row>
    <row r="1113" spans="1:9">
      <c r="A1113" s="329">
        <v>44253</v>
      </c>
      <c r="B1113" s="328">
        <v>1.42</v>
      </c>
      <c r="C1113" s="328">
        <v>2.97</v>
      </c>
      <c r="D1113" s="328">
        <f t="shared" si="17"/>
        <v>1.5500000000000003</v>
      </c>
      <c r="I1113" s="329"/>
    </row>
    <row r="1114" spans="1:9">
      <c r="A1114" s="329">
        <v>44260</v>
      </c>
      <c r="B1114" s="328">
        <v>1.49</v>
      </c>
      <c r="C1114" s="328">
        <v>3.02</v>
      </c>
      <c r="D1114" s="328">
        <f t="shared" si="17"/>
        <v>1.53</v>
      </c>
      <c r="I1114" s="329"/>
    </row>
    <row r="1115" spans="1:9">
      <c r="A1115" s="329">
        <v>44267</v>
      </c>
      <c r="B1115" s="328">
        <v>1.57</v>
      </c>
      <c r="C1115" s="328">
        <v>3.05</v>
      </c>
      <c r="D1115" s="328">
        <f t="shared" si="17"/>
        <v>1.4799999999999998</v>
      </c>
      <c r="I1115" s="329"/>
    </row>
    <row r="1116" spans="1:9">
      <c r="A1116" s="329">
        <v>44274</v>
      </c>
      <c r="B1116" s="328">
        <v>1.66</v>
      </c>
      <c r="C1116" s="328">
        <v>3.09</v>
      </c>
      <c r="D1116" s="328">
        <f t="shared" si="17"/>
        <v>1.43</v>
      </c>
      <c r="I1116" s="329"/>
    </row>
    <row r="1117" spans="1:9">
      <c r="A1117" s="329">
        <v>44281</v>
      </c>
      <c r="B1117" s="328">
        <v>1.65</v>
      </c>
      <c r="C1117" s="328">
        <v>3.17</v>
      </c>
      <c r="D1117" s="328">
        <f t="shared" si="17"/>
        <v>1.52</v>
      </c>
      <c r="I1117" s="329"/>
    </row>
    <row r="1118" spans="1:9">
      <c r="A1118" s="329">
        <v>44288</v>
      </c>
      <c r="B1118" s="328">
        <v>1.72</v>
      </c>
      <c r="C1118" s="328">
        <v>3.18</v>
      </c>
      <c r="D1118" s="328">
        <f t="shared" si="17"/>
        <v>1.4600000000000002</v>
      </c>
      <c r="I1118" s="329"/>
    </row>
    <row r="1119" spans="1:9">
      <c r="A1119" s="329">
        <v>44295</v>
      </c>
      <c r="B1119" s="328">
        <v>1.68</v>
      </c>
      <c r="C1119" s="328">
        <v>3.13</v>
      </c>
      <c r="D1119" s="328">
        <f t="shared" si="17"/>
        <v>1.45</v>
      </c>
      <c r="I1119" s="329"/>
    </row>
    <row r="1120" spans="1:9">
      <c r="A1120" s="329">
        <v>44302</v>
      </c>
      <c r="B1120" s="328">
        <v>1.62</v>
      </c>
      <c r="C1120" s="328">
        <v>3.04</v>
      </c>
      <c r="D1120" s="328">
        <f t="shared" si="17"/>
        <v>1.42</v>
      </c>
      <c r="I1120" s="329"/>
    </row>
    <row r="1121" spans="1:9">
      <c r="A1121" s="329">
        <v>44309</v>
      </c>
      <c r="B1121" s="328">
        <v>1.58</v>
      </c>
      <c r="C1121" s="328">
        <v>2.97</v>
      </c>
      <c r="D1121" s="328">
        <f t="shared" si="17"/>
        <v>1.3900000000000001</v>
      </c>
      <c r="I1121" s="329"/>
    </row>
    <row r="1122" spans="1:9">
      <c r="A1122" s="329">
        <v>44316</v>
      </c>
      <c r="B1122" s="328">
        <v>1.63</v>
      </c>
      <c r="C1122" s="328">
        <v>2.98</v>
      </c>
      <c r="D1122" s="328">
        <f t="shared" si="17"/>
        <v>1.35</v>
      </c>
      <c r="I1122" s="329"/>
    </row>
    <row r="1123" spans="1:9">
      <c r="A1123" s="329">
        <v>44323</v>
      </c>
      <c r="B1123" s="328">
        <v>1.6</v>
      </c>
      <c r="C1123" s="328">
        <v>2.96</v>
      </c>
      <c r="D1123" s="328">
        <f t="shared" si="17"/>
        <v>1.3599999999999999</v>
      </c>
      <c r="I1123" s="329"/>
    </row>
    <row r="1124" spans="1:9">
      <c r="A1124" s="329">
        <v>44330</v>
      </c>
      <c r="B1124" s="328">
        <v>1.65</v>
      </c>
      <c r="C1124" s="328">
        <v>2.94</v>
      </c>
      <c r="D1124" s="328">
        <f t="shared" si="17"/>
        <v>1.29</v>
      </c>
      <c r="I1124" s="329"/>
    </row>
    <row r="1125" spans="1:9">
      <c r="A1125" s="329">
        <v>44337</v>
      </c>
      <c r="B1125" s="328">
        <v>1.64</v>
      </c>
      <c r="C1125" s="328">
        <v>3</v>
      </c>
      <c r="D1125" s="328">
        <f t="shared" si="17"/>
        <v>1.36</v>
      </c>
      <c r="I1125" s="329"/>
    </row>
    <row r="1126" spans="1:9">
      <c r="A1126" s="329">
        <v>44344</v>
      </c>
      <c r="B1126" s="328">
        <v>1.59</v>
      </c>
      <c r="C1126" s="328">
        <v>2.95</v>
      </c>
      <c r="D1126" s="328">
        <f t="shared" si="17"/>
        <v>1.36</v>
      </c>
      <c r="I1126" s="329"/>
    </row>
    <row r="1127" spans="1:9">
      <c r="A1127" s="329">
        <v>44351</v>
      </c>
      <c r="B1127" s="328">
        <v>1.6</v>
      </c>
      <c r="C1127" s="328">
        <v>2.99</v>
      </c>
      <c r="D1127" s="328">
        <f t="shared" si="17"/>
        <v>1.3900000000000001</v>
      </c>
      <c r="I1127" s="329"/>
    </row>
    <row r="1128" spans="1:9">
      <c r="A1128" s="329">
        <v>44358</v>
      </c>
      <c r="B1128" s="328">
        <v>1.5</v>
      </c>
      <c r="C1128" s="328">
        <v>2.96</v>
      </c>
      <c r="D1128" s="328">
        <f t="shared" si="17"/>
        <v>1.46</v>
      </c>
      <c r="I1128" s="329"/>
    </row>
    <row r="1129" spans="1:9">
      <c r="A1129" s="329">
        <v>44365</v>
      </c>
      <c r="B1129" s="328">
        <v>1.51</v>
      </c>
      <c r="C1129" s="328">
        <v>2.93</v>
      </c>
      <c r="D1129" s="328">
        <f t="shared" si="17"/>
        <v>1.4200000000000002</v>
      </c>
      <c r="I1129" s="329"/>
    </row>
    <row r="1130" spans="1:9">
      <c r="A1130" s="329">
        <v>44372</v>
      </c>
      <c r="B1130" s="328">
        <v>1.5</v>
      </c>
      <c r="C1130" s="328">
        <v>3.02</v>
      </c>
      <c r="D1130" s="328">
        <f t="shared" si="17"/>
        <v>1.52</v>
      </c>
      <c r="I1130" s="329"/>
    </row>
    <row r="1131" spans="1:9">
      <c r="A1131" s="329">
        <v>44379</v>
      </c>
      <c r="B1131" s="328">
        <v>1.47</v>
      </c>
      <c r="C1131" s="328">
        <v>2.98</v>
      </c>
      <c r="D1131" s="328">
        <f t="shared" si="17"/>
        <v>1.51</v>
      </c>
      <c r="I1131" s="329"/>
    </row>
    <row r="1132" spans="1:9">
      <c r="A1132" s="329">
        <v>44386</v>
      </c>
      <c r="B1132" s="328">
        <v>1.34</v>
      </c>
      <c r="C1132" s="328">
        <v>2.9</v>
      </c>
      <c r="D1132" s="328">
        <f t="shared" si="17"/>
        <v>1.5599999999999998</v>
      </c>
      <c r="I1132" s="329"/>
    </row>
    <row r="1133" spans="1:9">
      <c r="A1133" s="329">
        <v>44393</v>
      </c>
      <c r="B1133" s="328">
        <v>1.36</v>
      </c>
      <c r="C1133" s="328">
        <v>2.88</v>
      </c>
      <c r="D1133" s="328">
        <f t="shared" si="17"/>
        <v>1.5199999999999998</v>
      </c>
      <c r="I1133" s="329"/>
    </row>
    <row r="1134" spans="1:9">
      <c r="A1134" s="329">
        <v>44400</v>
      </c>
      <c r="B1134" s="328">
        <v>1.26</v>
      </c>
      <c r="C1134" s="328">
        <v>2.78</v>
      </c>
      <c r="D1134" s="328">
        <f t="shared" si="17"/>
        <v>1.5199999999999998</v>
      </c>
      <c r="I1134" s="329"/>
    </row>
    <row r="1135" spans="1:9">
      <c r="A1135" s="329">
        <v>44407</v>
      </c>
      <c r="B1135" s="328">
        <v>1.26</v>
      </c>
      <c r="C1135" s="328">
        <v>2.8</v>
      </c>
      <c r="D1135" s="328">
        <f t="shared" si="17"/>
        <v>1.5399999999999998</v>
      </c>
      <c r="I1135" s="329"/>
    </row>
    <row r="1136" spans="1:9">
      <c r="A1136" s="329">
        <v>44414</v>
      </c>
      <c r="B1136" s="328">
        <v>1.22</v>
      </c>
      <c r="C1136" s="328">
        <v>2.77</v>
      </c>
      <c r="D1136" s="328">
        <f t="shared" si="17"/>
        <v>1.55</v>
      </c>
      <c r="I1136" s="329"/>
    </row>
    <row r="1137" spans="1:9">
      <c r="A1137" s="329">
        <v>44421</v>
      </c>
      <c r="B1137" s="328">
        <v>1.34</v>
      </c>
      <c r="C1137" s="328">
        <v>2.87</v>
      </c>
      <c r="D1137" s="328">
        <f t="shared" si="17"/>
        <v>1.53</v>
      </c>
      <c r="I1137" s="329"/>
    </row>
    <row r="1138" spans="1:9">
      <c r="A1138" s="329">
        <v>44428</v>
      </c>
      <c r="B1138" s="328">
        <v>1.26</v>
      </c>
      <c r="C1138" s="328">
        <v>2.86</v>
      </c>
      <c r="D1138" s="328">
        <f t="shared" si="17"/>
        <v>1.5999999999999999</v>
      </c>
      <c r="I1138" s="329"/>
    </row>
    <row r="1139" spans="1:9">
      <c r="A1139" s="329">
        <v>44435</v>
      </c>
      <c r="B1139" s="328">
        <v>1.31</v>
      </c>
      <c r="C1139" s="328">
        <v>2.87</v>
      </c>
      <c r="D1139" s="328">
        <f t="shared" si="17"/>
        <v>1.56</v>
      </c>
      <c r="I1139" s="329"/>
    </row>
    <row r="1140" spans="1:9">
      <c r="A1140" s="329">
        <v>44442</v>
      </c>
      <c r="B1140" s="328">
        <v>1.3</v>
      </c>
      <c r="C1140" s="328">
        <v>2.87</v>
      </c>
      <c r="D1140" s="328">
        <f t="shared" si="17"/>
        <v>1.57</v>
      </c>
      <c r="I1140" s="329"/>
    </row>
    <row r="1141" spans="1:9">
      <c r="A1141" s="329">
        <v>44449</v>
      </c>
      <c r="B1141" s="328">
        <v>1.35</v>
      </c>
      <c r="C1141" s="328">
        <v>2.88</v>
      </c>
      <c r="D1141" s="328">
        <f t="shared" si="17"/>
        <v>1.5299999999999998</v>
      </c>
      <c r="I1141" s="329"/>
    </row>
    <row r="1142" spans="1:9">
      <c r="A1142" s="329">
        <v>44456</v>
      </c>
      <c r="B1142" s="328">
        <v>1.33</v>
      </c>
      <c r="C1142" s="328">
        <v>2.86</v>
      </c>
      <c r="D1142" s="328">
        <f t="shared" si="17"/>
        <v>1.5299999999999998</v>
      </c>
      <c r="I1142" s="329"/>
    </row>
    <row r="1143" spans="1:9">
      <c r="A1143" s="329">
        <v>44463</v>
      </c>
      <c r="B1143" s="328">
        <v>1.37</v>
      </c>
      <c r="C1143" s="328">
        <v>2.88</v>
      </c>
      <c r="D1143" s="328">
        <f t="shared" si="17"/>
        <v>1.5099999999999998</v>
      </c>
      <c r="I1143" s="329"/>
    </row>
    <row r="1144" spans="1:9">
      <c r="A1144" s="329">
        <v>44470</v>
      </c>
      <c r="B1144" s="328">
        <v>1.51</v>
      </c>
      <c r="C1144" s="328">
        <v>3.01</v>
      </c>
      <c r="D1144" s="328">
        <f t="shared" si="17"/>
        <v>1.4999999999999998</v>
      </c>
      <c r="I1144" s="329"/>
    </row>
    <row r="1145" spans="1:9">
      <c r="A1145" s="329">
        <v>44477</v>
      </c>
      <c r="B1145" s="328">
        <v>1.55</v>
      </c>
      <c r="C1145" s="328">
        <v>2.99</v>
      </c>
      <c r="D1145" s="328">
        <f t="shared" si="17"/>
        <v>1.4400000000000002</v>
      </c>
      <c r="I1145" s="329"/>
    </row>
    <row r="1146" spans="1:9">
      <c r="A1146" s="329">
        <v>44484</v>
      </c>
      <c r="B1146" s="328">
        <v>1.57</v>
      </c>
      <c r="C1146" s="328">
        <v>3.05</v>
      </c>
      <c r="D1146" s="328">
        <f t="shared" si="17"/>
        <v>1.4799999999999998</v>
      </c>
      <c r="I1146" s="329"/>
    </row>
    <row r="1147" spans="1:9">
      <c r="A1147" s="329">
        <v>44491</v>
      </c>
      <c r="B1147" s="328">
        <v>1.65</v>
      </c>
      <c r="C1147" s="328">
        <v>3.09</v>
      </c>
      <c r="D1147" s="328">
        <f t="shared" si="17"/>
        <v>1.44</v>
      </c>
      <c r="I1147" s="329"/>
    </row>
    <row r="1148" spans="1:9">
      <c r="A1148" s="329">
        <v>44498</v>
      </c>
      <c r="B1148" s="328">
        <v>1.59</v>
      </c>
      <c r="C1148" s="328">
        <v>3.14</v>
      </c>
      <c r="D1148" s="328">
        <f t="shared" si="17"/>
        <v>1.55</v>
      </c>
      <c r="I1148" s="329"/>
    </row>
    <row r="1149" spans="1:9">
      <c r="A1149" s="329">
        <v>44505</v>
      </c>
      <c r="B1149" s="328">
        <v>1.54</v>
      </c>
      <c r="C1149" s="328">
        <v>3.09</v>
      </c>
      <c r="D1149" s="328">
        <f t="shared" si="17"/>
        <v>1.5499999999999998</v>
      </c>
      <c r="I1149" s="329"/>
    </row>
    <row r="1150" spans="1:9">
      <c r="A1150" s="329">
        <v>44512</v>
      </c>
      <c r="B1150" s="328">
        <v>1.53</v>
      </c>
      <c r="C1150" s="328">
        <v>2.98</v>
      </c>
      <c r="D1150" s="328">
        <f t="shared" si="17"/>
        <v>1.45</v>
      </c>
      <c r="I1150" s="329"/>
    </row>
    <row r="1151" spans="1:9">
      <c r="A1151" s="329">
        <v>44519</v>
      </c>
      <c r="B1151" s="328">
        <v>1.6</v>
      </c>
      <c r="C1151" s="328">
        <v>3.1</v>
      </c>
      <c r="D1151" s="328">
        <f t="shared" si="17"/>
        <v>1.5</v>
      </c>
      <c r="I1151" s="329"/>
    </row>
    <row r="1152" spans="1:9">
      <c r="A1152" s="329">
        <v>44526</v>
      </c>
      <c r="B1152" s="328">
        <v>1.61</v>
      </c>
      <c r="C1152" s="328">
        <v>3.1</v>
      </c>
      <c r="D1152" s="328">
        <f t="shared" si="17"/>
        <v>1.49</v>
      </c>
      <c r="I1152" s="329"/>
    </row>
    <row r="1153" spans="1:9">
      <c r="A1153" s="329">
        <v>44533</v>
      </c>
      <c r="B1153" s="328">
        <v>1.43</v>
      </c>
      <c r="C1153" s="328">
        <v>3.11</v>
      </c>
      <c r="D1153" s="328">
        <f t="shared" si="17"/>
        <v>1.68</v>
      </c>
      <c r="I1153" s="329"/>
    </row>
    <row r="1154" spans="1:9">
      <c r="A1154" s="329">
        <v>44540</v>
      </c>
      <c r="B1154" s="328">
        <v>1.48</v>
      </c>
      <c r="C1154" s="328">
        <v>3.1</v>
      </c>
      <c r="D1154" s="328">
        <f t="shared" si="17"/>
        <v>1.62</v>
      </c>
      <c r="I1154" s="329"/>
    </row>
    <row r="1155" spans="1:9">
      <c r="A1155" s="329">
        <v>44547</v>
      </c>
      <c r="B1155" s="328">
        <v>1.44</v>
      </c>
      <c r="C1155" s="328">
        <v>3.12</v>
      </c>
      <c r="D1155" s="328">
        <f t="shared" si="17"/>
        <v>1.6800000000000002</v>
      </c>
      <c r="I1155" s="329"/>
    </row>
    <row r="1156" spans="1:9">
      <c r="A1156" s="329">
        <v>44554</v>
      </c>
      <c r="B1156" s="328">
        <v>1.47</v>
      </c>
      <c r="C1156" s="328">
        <v>3.05</v>
      </c>
      <c r="D1156" s="328">
        <f t="shared" si="17"/>
        <v>1.5799999999999998</v>
      </c>
      <c r="I1156" s="329"/>
    </row>
    <row r="1157" spans="1:9">
      <c r="A1157" s="329">
        <v>44561</v>
      </c>
      <c r="B1157" s="328">
        <v>1.51</v>
      </c>
      <c r="C1157" s="328">
        <v>3.11</v>
      </c>
      <c r="D1157" s="328">
        <f t="shared" si="17"/>
        <v>1.5999999999999999</v>
      </c>
      <c r="I1157" s="329"/>
    </row>
    <row r="1158" spans="1:9">
      <c r="A1158" s="329">
        <v>44568</v>
      </c>
      <c r="B1158" s="328">
        <v>1.7</v>
      </c>
      <c r="C1158" s="328">
        <v>3.22</v>
      </c>
      <c r="D1158" s="328">
        <f t="shared" si="17"/>
        <v>1.5200000000000002</v>
      </c>
      <c r="I1158" s="329"/>
    </row>
    <row r="1159" spans="1:9">
      <c r="A1159" s="329">
        <v>44575</v>
      </c>
      <c r="B1159" s="328">
        <v>1.75</v>
      </c>
      <c r="C1159" s="328">
        <v>3.45</v>
      </c>
      <c r="D1159" s="328">
        <f t="shared" si="17"/>
        <v>1.7000000000000002</v>
      </c>
      <c r="I1159" s="329"/>
    </row>
    <row r="1160" spans="1:9">
      <c r="A1160" s="329">
        <v>44582</v>
      </c>
      <c r="B1160" s="328">
        <v>1.82</v>
      </c>
      <c r="C1160" s="328">
        <v>3.56</v>
      </c>
      <c r="D1160" s="328">
        <f t="shared" si="17"/>
        <v>1.74</v>
      </c>
      <c r="I1160" s="329"/>
    </row>
    <row r="1161" spans="1:9">
      <c r="A1161" s="329">
        <v>44589</v>
      </c>
      <c r="B1161" s="328">
        <v>1.79</v>
      </c>
      <c r="C1161" s="328">
        <v>3.55</v>
      </c>
      <c r="D1161" s="328">
        <f t="shared" si="17"/>
        <v>1.7599999999999998</v>
      </c>
      <c r="I1161" s="329"/>
    </row>
    <row r="1162" spans="1:9">
      <c r="A1162" s="329">
        <v>44596</v>
      </c>
      <c r="B1162" s="328">
        <v>1.83</v>
      </c>
      <c r="C1162" s="328">
        <v>3.55</v>
      </c>
      <c r="D1162" s="328">
        <f t="shared" ref="D1162:D1225" si="18">C1162-B1162</f>
        <v>1.7199999999999998</v>
      </c>
      <c r="I1162" s="329"/>
    </row>
    <row r="1163" spans="1:9">
      <c r="A1163" s="329">
        <v>44603</v>
      </c>
      <c r="B1163" s="328">
        <v>1.95</v>
      </c>
      <c r="C1163" s="328">
        <v>3.69</v>
      </c>
      <c r="D1163" s="328">
        <f t="shared" si="18"/>
        <v>1.74</v>
      </c>
      <c r="I1163" s="329"/>
    </row>
    <row r="1164" spans="1:9">
      <c r="A1164" s="329">
        <v>44610</v>
      </c>
      <c r="B1164" s="328">
        <v>1.99</v>
      </c>
      <c r="C1164" s="328">
        <v>3.92</v>
      </c>
      <c r="D1164" s="328">
        <f t="shared" si="18"/>
        <v>1.93</v>
      </c>
      <c r="I1164" s="329"/>
    </row>
    <row r="1165" spans="1:9">
      <c r="A1165" s="329">
        <v>44617</v>
      </c>
      <c r="B1165" s="328">
        <v>1.97</v>
      </c>
      <c r="C1165" s="328">
        <v>3.89</v>
      </c>
      <c r="D1165" s="328">
        <f t="shared" si="18"/>
        <v>1.9200000000000002</v>
      </c>
      <c r="I1165" s="329"/>
    </row>
    <row r="1166" spans="1:9">
      <c r="A1166" s="329">
        <v>44624</v>
      </c>
      <c r="B1166" s="328">
        <v>1.8</v>
      </c>
      <c r="C1166" s="328">
        <v>3.76</v>
      </c>
      <c r="D1166" s="328">
        <f t="shared" si="18"/>
        <v>1.9599999999999997</v>
      </c>
      <c r="I1166" s="329"/>
    </row>
    <row r="1167" spans="1:9">
      <c r="A1167" s="329">
        <v>44631</v>
      </c>
      <c r="B1167" s="328">
        <v>1.91</v>
      </c>
      <c r="C1167" s="328">
        <v>3.85</v>
      </c>
      <c r="D1167" s="328">
        <f t="shared" si="18"/>
        <v>1.9400000000000002</v>
      </c>
      <c r="I1167" s="329"/>
    </row>
    <row r="1168" spans="1:9">
      <c r="A1168" s="329">
        <v>44638</v>
      </c>
      <c r="B1168" s="328">
        <v>2.16</v>
      </c>
      <c r="C1168" s="328">
        <v>4.16</v>
      </c>
      <c r="D1168" s="328">
        <f t="shared" si="18"/>
        <v>2</v>
      </c>
      <c r="I1168" s="329"/>
    </row>
    <row r="1169" spans="1:9">
      <c r="A1169" s="329">
        <v>44645</v>
      </c>
      <c r="B1169" s="328">
        <v>2.37</v>
      </c>
      <c r="C1169" s="328">
        <v>4.42</v>
      </c>
      <c r="D1169" s="328">
        <f t="shared" si="18"/>
        <v>2.0499999999999998</v>
      </c>
      <c r="I1169" s="329"/>
    </row>
    <row r="1170" spans="1:9">
      <c r="A1170" s="329">
        <v>44652</v>
      </c>
      <c r="B1170" s="328">
        <v>2.39</v>
      </c>
      <c r="C1170" s="328">
        <v>4.67</v>
      </c>
      <c r="D1170" s="328">
        <f t="shared" si="18"/>
        <v>2.2799999999999998</v>
      </c>
      <c r="I1170" s="329"/>
    </row>
    <row r="1171" spans="1:9">
      <c r="A1171" s="329">
        <v>44659</v>
      </c>
      <c r="B1171" s="328">
        <v>2.59</v>
      </c>
      <c r="C1171" s="328">
        <v>4.72</v>
      </c>
      <c r="D1171" s="328">
        <f t="shared" si="18"/>
        <v>2.13</v>
      </c>
      <c r="I1171" s="329"/>
    </row>
    <row r="1172" spans="1:9">
      <c r="A1172" s="329">
        <v>44666</v>
      </c>
      <c r="B1172" s="328">
        <v>2.76</v>
      </c>
      <c r="C1172" s="328">
        <v>5</v>
      </c>
      <c r="D1172" s="328">
        <f t="shared" si="18"/>
        <v>2.2400000000000002</v>
      </c>
      <c r="I1172" s="329"/>
    </row>
    <row r="1173" spans="1:9">
      <c r="A1173" s="329">
        <v>44673</v>
      </c>
      <c r="B1173" s="328">
        <v>2.89</v>
      </c>
      <c r="C1173" s="328">
        <v>5.1100000000000003</v>
      </c>
      <c r="D1173" s="328">
        <f t="shared" si="18"/>
        <v>2.2200000000000002</v>
      </c>
      <c r="I1173" s="329"/>
    </row>
    <row r="1174" spans="1:9">
      <c r="A1174" s="329">
        <v>44680</v>
      </c>
      <c r="B1174" s="328">
        <v>2.83</v>
      </c>
      <c r="C1174" s="328">
        <v>5.0999999999999996</v>
      </c>
      <c r="D1174" s="328">
        <f t="shared" si="18"/>
        <v>2.2699999999999996</v>
      </c>
      <c r="I1174" s="329"/>
    </row>
    <row r="1175" spans="1:9">
      <c r="A1175" s="329">
        <v>44687</v>
      </c>
      <c r="B1175" s="328">
        <v>3.01</v>
      </c>
      <c r="C1175" s="328">
        <v>5.27</v>
      </c>
      <c r="D1175" s="328">
        <f t="shared" si="18"/>
        <v>2.2599999999999998</v>
      </c>
      <c r="I1175" s="329"/>
    </row>
    <row r="1176" spans="1:9">
      <c r="A1176" s="329">
        <v>44694</v>
      </c>
      <c r="B1176" s="328">
        <v>2.94</v>
      </c>
      <c r="C1176" s="328">
        <v>5.3</v>
      </c>
      <c r="D1176" s="328">
        <f t="shared" si="18"/>
        <v>2.36</v>
      </c>
      <c r="I1176" s="329"/>
    </row>
    <row r="1177" spans="1:9">
      <c r="A1177" s="329">
        <v>44701</v>
      </c>
      <c r="B1177" s="328">
        <v>2.87</v>
      </c>
      <c r="C1177" s="328">
        <v>5.25</v>
      </c>
      <c r="D1177" s="328">
        <f t="shared" si="18"/>
        <v>2.38</v>
      </c>
      <c r="I1177" s="329"/>
    </row>
    <row r="1178" spans="1:9">
      <c r="A1178" s="329">
        <v>44708</v>
      </c>
      <c r="B1178" s="328">
        <v>2.77</v>
      </c>
      <c r="C1178" s="328">
        <v>5.0999999999999996</v>
      </c>
      <c r="D1178" s="328">
        <f t="shared" si="18"/>
        <v>2.3299999999999996</v>
      </c>
      <c r="I1178" s="329"/>
    </row>
    <row r="1179" spans="1:9">
      <c r="A1179" s="329">
        <v>44715</v>
      </c>
      <c r="B1179" s="328">
        <v>2.92</v>
      </c>
      <c r="C1179" s="328">
        <v>5.09</v>
      </c>
      <c r="D1179" s="328">
        <f t="shared" si="18"/>
        <v>2.17</v>
      </c>
      <c r="I1179" s="329"/>
    </row>
    <row r="1180" spans="1:9">
      <c r="A1180" s="329">
        <v>44722</v>
      </c>
      <c r="B1180" s="328">
        <v>3.05</v>
      </c>
      <c r="C1180" s="328">
        <v>5.23</v>
      </c>
      <c r="D1180" s="328">
        <f t="shared" si="18"/>
        <v>2.1800000000000006</v>
      </c>
      <c r="I1180" s="329"/>
    </row>
    <row r="1181" spans="1:9">
      <c r="A1181" s="329">
        <v>44729</v>
      </c>
      <c r="B1181" s="328">
        <v>3.36</v>
      </c>
      <c r="C1181" s="328">
        <v>5.78</v>
      </c>
      <c r="D1181" s="328">
        <f t="shared" si="18"/>
        <v>2.4200000000000004</v>
      </c>
      <c r="I1181" s="329"/>
    </row>
    <row r="1182" spans="1:9">
      <c r="A1182" s="329">
        <v>44736</v>
      </c>
      <c r="B1182" s="328">
        <v>3.17</v>
      </c>
      <c r="C1182" s="328">
        <v>5.81</v>
      </c>
      <c r="D1182" s="328">
        <f t="shared" si="18"/>
        <v>2.6399999999999997</v>
      </c>
      <c r="I1182" s="329"/>
    </row>
    <row r="1183" spans="1:9">
      <c r="A1183" s="329">
        <v>44743</v>
      </c>
      <c r="B1183" s="328">
        <v>3.07</v>
      </c>
      <c r="C1183" s="328">
        <v>5.7</v>
      </c>
      <c r="D1183" s="328">
        <f t="shared" si="18"/>
        <v>2.6300000000000003</v>
      </c>
      <c r="I1183" s="329"/>
    </row>
    <row r="1184" spans="1:9">
      <c r="A1184" s="329">
        <v>44750</v>
      </c>
      <c r="B1184" s="328">
        <v>2.96</v>
      </c>
      <c r="C1184" s="328">
        <v>5.3</v>
      </c>
      <c r="D1184" s="328">
        <f t="shared" si="18"/>
        <v>2.34</v>
      </c>
      <c r="I1184" s="329"/>
    </row>
    <row r="1185" spans="1:9">
      <c r="A1185" s="329">
        <v>44757</v>
      </c>
      <c r="B1185" s="328">
        <v>2.95</v>
      </c>
      <c r="C1185" s="328">
        <v>5.51</v>
      </c>
      <c r="D1185" s="328">
        <f t="shared" si="18"/>
        <v>2.5599999999999996</v>
      </c>
      <c r="I1185" s="329"/>
    </row>
    <row r="1186" spans="1:9">
      <c r="A1186" s="329">
        <v>44764</v>
      </c>
      <c r="B1186" s="328">
        <v>2.94</v>
      </c>
      <c r="C1186" s="328">
        <v>5.54</v>
      </c>
      <c r="D1186" s="328">
        <f t="shared" si="18"/>
        <v>2.6</v>
      </c>
      <c r="I1186" s="329"/>
    </row>
    <row r="1187" spans="1:9">
      <c r="A1187" s="329">
        <v>44771</v>
      </c>
      <c r="B1187" s="328">
        <v>2.75</v>
      </c>
      <c r="C1187" s="328">
        <v>5.3</v>
      </c>
      <c r="D1187" s="328">
        <f t="shared" si="18"/>
        <v>2.5499999999999998</v>
      </c>
      <c r="I1187" s="329"/>
    </row>
    <row r="1188" spans="1:9">
      <c r="A1188" s="329">
        <v>44778</v>
      </c>
      <c r="B1188" s="328">
        <v>2.72</v>
      </c>
      <c r="C1188" s="328">
        <v>4.99</v>
      </c>
      <c r="D1188" s="328">
        <f t="shared" si="18"/>
        <v>2.27</v>
      </c>
      <c r="I1188" s="329"/>
    </row>
    <row r="1189" spans="1:9">
      <c r="A1189" s="329">
        <v>44785</v>
      </c>
      <c r="B1189" s="328">
        <v>2.81</v>
      </c>
      <c r="C1189" s="328">
        <v>5.22</v>
      </c>
      <c r="D1189" s="328">
        <f t="shared" si="18"/>
        <v>2.4099999999999997</v>
      </c>
      <c r="I1189" s="329"/>
    </row>
    <row r="1190" spans="1:9">
      <c r="A1190" s="329">
        <v>44792</v>
      </c>
      <c r="B1190" s="328">
        <v>2.87</v>
      </c>
      <c r="C1190" s="328">
        <v>5.13</v>
      </c>
      <c r="D1190" s="328">
        <f t="shared" si="18"/>
        <v>2.2599999999999998</v>
      </c>
      <c r="I1190" s="329"/>
    </row>
    <row r="1191" spans="1:9">
      <c r="A1191" s="329">
        <v>44799</v>
      </c>
      <c r="B1191" s="328">
        <v>3.05</v>
      </c>
      <c r="C1191" s="328">
        <v>5.55</v>
      </c>
      <c r="D1191" s="328">
        <f t="shared" si="18"/>
        <v>2.5</v>
      </c>
      <c r="I1191" s="329"/>
    </row>
    <row r="1192" spans="1:9">
      <c r="A1192" s="329">
        <v>44806</v>
      </c>
      <c r="B1192" s="328">
        <v>3.17</v>
      </c>
      <c r="C1192" s="328">
        <v>5.66</v>
      </c>
      <c r="D1192" s="328">
        <f t="shared" si="18"/>
        <v>2.4900000000000002</v>
      </c>
      <c r="I1192" s="329"/>
    </row>
    <row r="1193" spans="1:9">
      <c r="A1193" s="329">
        <v>44813</v>
      </c>
      <c r="B1193" s="328">
        <v>3.31</v>
      </c>
      <c r="C1193" s="328">
        <v>5.89</v>
      </c>
      <c r="D1193" s="328">
        <f t="shared" si="18"/>
        <v>2.5799999999999996</v>
      </c>
      <c r="I1193" s="329"/>
    </row>
    <row r="1194" spans="1:9">
      <c r="A1194" s="329">
        <v>44820</v>
      </c>
      <c r="B1194" s="328">
        <v>3.42</v>
      </c>
      <c r="C1194" s="328">
        <v>6.02</v>
      </c>
      <c r="D1194" s="328">
        <f t="shared" si="18"/>
        <v>2.5999999999999996</v>
      </c>
      <c r="I1194" s="329"/>
    </row>
    <row r="1195" spans="1:9">
      <c r="A1195" s="329">
        <v>44827</v>
      </c>
      <c r="B1195" s="328">
        <v>3.59</v>
      </c>
      <c r="C1195" s="328">
        <v>6.29</v>
      </c>
      <c r="D1195" s="328">
        <f t="shared" si="18"/>
        <v>2.7</v>
      </c>
      <c r="I1195" s="329"/>
    </row>
    <row r="1196" spans="1:9">
      <c r="A1196" s="329">
        <v>44834</v>
      </c>
      <c r="B1196" s="328">
        <v>3.83</v>
      </c>
      <c r="C1196" s="328">
        <v>6.7</v>
      </c>
      <c r="D1196" s="328">
        <f t="shared" si="18"/>
        <v>2.87</v>
      </c>
      <c r="I1196" s="329"/>
    </row>
    <row r="1197" spans="1:9">
      <c r="A1197" s="329">
        <v>44841</v>
      </c>
      <c r="B1197" s="328">
        <v>3.75</v>
      </c>
      <c r="C1197" s="328">
        <v>6.66</v>
      </c>
      <c r="D1197" s="328">
        <f t="shared" si="18"/>
        <v>2.91</v>
      </c>
      <c r="I1197" s="329"/>
    </row>
    <row r="1198" spans="1:9">
      <c r="A1198" s="329">
        <v>44848</v>
      </c>
      <c r="B1198" s="328">
        <v>3.95</v>
      </c>
      <c r="C1198" s="328">
        <v>6.92</v>
      </c>
      <c r="D1198" s="328">
        <f t="shared" si="18"/>
        <v>2.9699999999999998</v>
      </c>
      <c r="I1198" s="329"/>
    </row>
    <row r="1199" spans="1:9">
      <c r="A1199" s="329">
        <v>44855</v>
      </c>
      <c r="B1199" s="328">
        <v>4.12</v>
      </c>
      <c r="C1199" s="328">
        <v>6.94</v>
      </c>
      <c r="D1199" s="328">
        <f t="shared" si="18"/>
        <v>2.8200000000000003</v>
      </c>
      <c r="I1199" s="329"/>
    </row>
    <row r="1200" spans="1:9">
      <c r="A1200" s="329">
        <v>44862</v>
      </c>
      <c r="B1200" s="328">
        <v>4.07</v>
      </c>
      <c r="C1200" s="328">
        <v>7.08</v>
      </c>
      <c r="D1200" s="328">
        <f t="shared" si="18"/>
        <v>3.01</v>
      </c>
      <c r="I1200" s="329"/>
    </row>
    <row r="1201" spans="1:9">
      <c r="A1201" s="329">
        <v>44869</v>
      </c>
      <c r="B1201" s="328">
        <v>4.12</v>
      </c>
      <c r="C1201" s="328">
        <v>6.95</v>
      </c>
      <c r="D1201" s="328">
        <f t="shared" si="18"/>
        <v>2.83</v>
      </c>
      <c r="I1201" s="329"/>
    </row>
    <row r="1202" spans="1:9">
      <c r="A1202" s="329">
        <v>44876</v>
      </c>
      <c r="B1202" s="328">
        <v>4.08</v>
      </c>
      <c r="C1202" s="328">
        <v>7.08</v>
      </c>
      <c r="D1202" s="328">
        <f t="shared" si="18"/>
        <v>3</v>
      </c>
      <c r="I1202" s="329"/>
    </row>
    <row r="1203" spans="1:9">
      <c r="A1203" s="329">
        <v>44883</v>
      </c>
      <c r="B1203" s="328">
        <v>3.79</v>
      </c>
      <c r="C1203" s="328">
        <v>6.61</v>
      </c>
      <c r="D1203" s="328">
        <f t="shared" si="18"/>
        <v>2.8200000000000003</v>
      </c>
      <c r="I1203" s="329"/>
    </row>
    <row r="1204" spans="1:9">
      <c r="A1204" s="329">
        <v>44890</v>
      </c>
      <c r="B1204" s="328">
        <v>3.75</v>
      </c>
      <c r="C1204" s="328">
        <v>6.58</v>
      </c>
      <c r="D1204" s="328">
        <f t="shared" si="18"/>
        <v>2.83</v>
      </c>
      <c r="I1204" s="329"/>
    </row>
    <row r="1205" spans="1:9">
      <c r="A1205" s="329">
        <v>44897</v>
      </c>
      <c r="B1205" s="328">
        <v>3.63</v>
      </c>
      <c r="C1205" s="328">
        <v>6.49</v>
      </c>
      <c r="D1205" s="328">
        <f t="shared" si="18"/>
        <v>2.8600000000000003</v>
      </c>
      <c r="I1205" s="329"/>
    </row>
    <row r="1206" spans="1:9">
      <c r="A1206" s="329">
        <v>44904</v>
      </c>
      <c r="B1206" s="328">
        <v>3.52</v>
      </c>
      <c r="C1206" s="328">
        <v>6.33</v>
      </c>
      <c r="D1206" s="328">
        <f t="shared" si="18"/>
        <v>2.81</v>
      </c>
      <c r="I1206" s="329"/>
    </row>
    <row r="1207" spans="1:9">
      <c r="A1207" s="329">
        <v>44911</v>
      </c>
      <c r="B1207" s="328">
        <v>3.51</v>
      </c>
      <c r="C1207" s="328">
        <v>6.31</v>
      </c>
      <c r="D1207" s="328">
        <f t="shared" si="18"/>
        <v>2.8</v>
      </c>
      <c r="I1207" s="329"/>
    </row>
    <row r="1208" spans="1:9">
      <c r="A1208" s="329">
        <v>44918</v>
      </c>
      <c r="B1208" s="328">
        <v>3.67</v>
      </c>
      <c r="C1208" s="328">
        <v>6.27</v>
      </c>
      <c r="D1208" s="328">
        <f t="shared" si="18"/>
        <v>2.5999999999999996</v>
      </c>
      <c r="I1208" s="329"/>
    </row>
    <row r="1209" spans="1:9">
      <c r="A1209" s="329">
        <v>44925</v>
      </c>
      <c r="B1209" s="328">
        <v>3.86</v>
      </c>
      <c r="C1209" s="328">
        <v>6.42</v>
      </c>
      <c r="D1209" s="328">
        <f t="shared" si="18"/>
        <v>2.56</v>
      </c>
      <c r="I1209" s="329"/>
    </row>
    <row r="1210" spans="1:9">
      <c r="A1210" s="329">
        <v>44932</v>
      </c>
      <c r="B1210" s="328">
        <v>3.69</v>
      </c>
      <c r="C1210" s="328">
        <v>6.48</v>
      </c>
      <c r="D1210" s="328">
        <f t="shared" si="18"/>
        <v>2.7900000000000005</v>
      </c>
      <c r="I1210" s="329"/>
    </row>
    <row r="1211" spans="1:9">
      <c r="A1211" s="329">
        <v>44939</v>
      </c>
      <c r="B1211" s="328">
        <v>3.52</v>
      </c>
      <c r="C1211" s="328">
        <v>6.33</v>
      </c>
      <c r="D1211" s="328">
        <f t="shared" si="18"/>
        <v>2.81</v>
      </c>
      <c r="I1211" s="329"/>
    </row>
    <row r="1212" spans="1:9">
      <c r="A1212" s="329">
        <v>44946</v>
      </c>
      <c r="B1212" s="328">
        <v>3.44</v>
      </c>
      <c r="C1212" s="328">
        <v>6.15</v>
      </c>
      <c r="D1212" s="328">
        <f t="shared" si="18"/>
        <v>2.7100000000000004</v>
      </c>
      <c r="I1212" s="329"/>
    </row>
    <row r="1213" spans="1:9">
      <c r="A1213" s="329">
        <v>44953</v>
      </c>
      <c r="B1213" s="328">
        <v>3.49</v>
      </c>
      <c r="C1213" s="328">
        <v>6.13</v>
      </c>
      <c r="D1213" s="328">
        <f t="shared" si="18"/>
        <v>2.6399999999999997</v>
      </c>
      <c r="I1213" s="329"/>
    </row>
    <row r="1214" spans="1:9">
      <c r="A1214" s="329">
        <v>44960</v>
      </c>
      <c r="B1214" s="328">
        <v>3.48</v>
      </c>
      <c r="C1214" s="328">
        <v>6.09</v>
      </c>
      <c r="D1214" s="328">
        <f t="shared" si="18"/>
        <v>2.61</v>
      </c>
      <c r="I1214" s="329"/>
    </row>
    <row r="1215" spans="1:9">
      <c r="A1215" s="329">
        <v>44967</v>
      </c>
      <c r="B1215" s="328">
        <v>3.67</v>
      </c>
      <c r="C1215" s="328">
        <v>6.12</v>
      </c>
      <c r="D1215" s="328">
        <f t="shared" si="18"/>
        <v>2.4500000000000002</v>
      </c>
      <c r="I1215" s="329"/>
    </row>
    <row r="1216" spans="1:9">
      <c r="A1216" s="329">
        <v>44974</v>
      </c>
      <c r="B1216" s="328">
        <v>3.8</v>
      </c>
      <c r="C1216" s="328">
        <v>6.32</v>
      </c>
      <c r="D1216" s="328">
        <f t="shared" si="18"/>
        <v>2.5200000000000005</v>
      </c>
      <c r="I1216" s="329"/>
    </row>
    <row r="1217" spans="1:9">
      <c r="A1217" s="329">
        <v>44981</v>
      </c>
      <c r="B1217" s="328">
        <v>3.93</v>
      </c>
      <c r="C1217" s="328">
        <v>6.5</v>
      </c>
      <c r="D1217" s="328">
        <f t="shared" si="18"/>
        <v>2.57</v>
      </c>
      <c r="I1217" s="329"/>
    </row>
    <row r="1218" spans="1:9">
      <c r="A1218" s="329">
        <v>44988</v>
      </c>
      <c r="B1218" s="328">
        <v>3.98</v>
      </c>
      <c r="C1218" s="328">
        <v>6.65</v>
      </c>
      <c r="D1218" s="328">
        <f t="shared" si="18"/>
        <v>2.6700000000000004</v>
      </c>
      <c r="I1218" s="329"/>
    </row>
    <row r="1219" spans="1:9">
      <c r="A1219" s="329">
        <v>44995</v>
      </c>
      <c r="B1219" s="328">
        <v>3.91</v>
      </c>
      <c r="C1219" s="328">
        <v>6.73</v>
      </c>
      <c r="D1219" s="328">
        <f t="shared" si="18"/>
        <v>2.8200000000000003</v>
      </c>
      <c r="I1219" s="329"/>
    </row>
    <row r="1220" spans="1:9">
      <c r="A1220" s="329">
        <v>45002</v>
      </c>
      <c r="B1220" s="328">
        <v>3.53</v>
      </c>
      <c r="C1220" s="328">
        <v>6.6</v>
      </c>
      <c r="D1220" s="328">
        <f t="shared" si="18"/>
        <v>3.07</v>
      </c>
      <c r="I1220" s="329"/>
    </row>
    <row r="1221" spans="1:9">
      <c r="A1221" s="329">
        <v>45009</v>
      </c>
      <c r="B1221" s="328">
        <v>3.46</v>
      </c>
      <c r="C1221" s="328">
        <v>6.42</v>
      </c>
      <c r="D1221" s="328">
        <f t="shared" si="18"/>
        <v>2.96</v>
      </c>
      <c r="I1221" s="329"/>
    </row>
    <row r="1222" spans="1:9">
      <c r="A1222" s="329">
        <v>45016</v>
      </c>
      <c r="B1222" s="328">
        <v>3.54</v>
      </c>
      <c r="C1222" s="328">
        <v>6.32</v>
      </c>
      <c r="D1222" s="328">
        <f t="shared" si="18"/>
        <v>2.7800000000000002</v>
      </c>
      <c r="I1222" s="329"/>
    </row>
    <row r="1223" spans="1:9">
      <c r="A1223" s="329">
        <v>45023</v>
      </c>
      <c r="B1223" s="328">
        <v>3.35</v>
      </c>
      <c r="C1223" s="328">
        <v>6.28</v>
      </c>
      <c r="D1223" s="328">
        <f t="shared" si="18"/>
        <v>2.93</v>
      </c>
      <c r="I1223" s="329"/>
    </row>
    <row r="1224" spans="1:9">
      <c r="A1224" s="329">
        <v>45030</v>
      </c>
      <c r="B1224" s="328">
        <v>3.44</v>
      </c>
      <c r="C1224" s="328">
        <v>6.27</v>
      </c>
      <c r="D1224" s="328">
        <f t="shared" si="18"/>
        <v>2.8299999999999996</v>
      </c>
      <c r="I1224" s="329"/>
    </row>
    <row r="1225" spans="1:9">
      <c r="A1225" s="329">
        <v>45037</v>
      </c>
      <c r="B1225" s="328">
        <v>3.58</v>
      </c>
      <c r="C1225" s="328">
        <v>6.39</v>
      </c>
      <c r="D1225" s="328">
        <f t="shared" si="18"/>
        <v>2.8099999999999996</v>
      </c>
      <c r="I1225" s="329"/>
    </row>
    <row r="1226" spans="1:9">
      <c r="A1226" s="329">
        <v>45044</v>
      </c>
      <c r="B1226" s="328">
        <v>3.46</v>
      </c>
      <c r="C1226" s="328">
        <v>6.43</v>
      </c>
      <c r="D1226" s="328">
        <f t="shared" ref="D1226:D1255" si="19">C1226-B1226</f>
        <v>2.9699999999999998</v>
      </c>
      <c r="I1226" s="329"/>
    </row>
    <row r="1227" spans="1:9">
      <c r="A1227" s="329">
        <v>45051</v>
      </c>
      <c r="B1227" s="328">
        <v>3.44</v>
      </c>
      <c r="C1227" s="328">
        <v>6.39</v>
      </c>
      <c r="D1227" s="328">
        <f t="shared" si="19"/>
        <v>2.9499999999999997</v>
      </c>
      <c r="I1227" s="329"/>
    </row>
    <row r="1228" spans="1:9">
      <c r="A1228" s="329">
        <v>45058</v>
      </c>
      <c r="B1228" s="328">
        <v>3.47</v>
      </c>
      <c r="C1228" s="328">
        <v>6.35</v>
      </c>
      <c r="D1228" s="328">
        <f t="shared" si="19"/>
        <v>2.8799999999999994</v>
      </c>
      <c r="I1228" s="329"/>
    </row>
    <row r="1229" spans="1:9">
      <c r="A1229" s="329">
        <v>45065</v>
      </c>
      <c r="B1229" s="328">
        <v>3.59</v>
      </c>
      <c r="C1229" s="328">
        <v>6.39</v>
      </c>
      <c r="D1229" s="328">
        <f t="shared" si="19"/>
        <v>2.8</v>
      </c>
      <c r="I1229" s="329"/>
    </row>
    <row r="1230" spans="1:9">
      <c r="A1230" s="329">
        <v>45072</v>
      </c>
      <c r="B1230" s="328">
        <v>3.76</v>
      </c>
      <c r="C1230" s="328">
        <v>6.57</v>
      </c>
      <c r="D1230" s="328">
        <f t="shared" si="19"/>
        <v>2.8100000000000005</v>
      </c>
      <c r="I1230" s="329"/>
    </row>
    <row r="1231" spans="1:9">
      <c r="A1231" s="329">
        <v>45079</v>
      </c>
      <c r="B1231" s="328">
        <v>3.66</v>
      </c>
      <c r="C1231" s="328">
        <v>6.79</v>
      </c>
      <c r="D1231" s="328">
        <f t="shared" si="19"/>
        <v>3.13</v>
      </c>
      <c r="I1231" s="329"/>
    </row>
    <row r="1232" spans="1:9">
      <c r="A1232" s="329">
        <v>45086</v>
      </c>
      <c r="B1232" s="328">
        <v>3.73</v>
      </c>
      <c r="C1232" s="328">
        <v>6.71</v>
      </c>
      <c r="D1232" s="328">
        <f t="shared" si="19"/>
        <v>2.98</v>
      </c>
      <c r="I1232" s="329"/>
    </row>
    <row r="1233" spans="1:9">
      <c r="A1233" s="329">
        <v>45093</v>
      </c>
      <c r="B1233" s="328">
        <v>3.78</v>
      </c>
      <c r="C1233" s="328">
        <v>6.69</v>
      </c>
      <c r="D1233" s="328">
        <f t="shared" si="19"/>
        <v>2.9100000000000006</v>
      </c>
      <c r="I1233" s="329"/>
    </row>
    <row r="1234" spans="1:9">
      <c r="A1234" s="329">
        <v>45100</v>
      </c>
      <c r="B1234" s="328">
        <v>3.75</v>
      </c>
      <c r="C1234" s="328">
        <v>6.67</v>
      </c>
      <c r="D1234" s="328">
        <f t="shared" si="19"/>
        <v>2.92</v>
      </c>
      <c r="I1234" s="329"/>
    </row>
    <row r="1235" spans="1:9">
      <c r="A1235" s="329">
        <v>45107</v>
      </c>
      <c r="B1235" s="328">
        <v>3.77</v>
      </c>
      <c r="C1235" s="328">
        <v>6.71</v>
      </c>
      <c r="D1235" s="328">
        <f t="shared" si="19"/>
        <v>2.94</v>
      </c>
      <c r="I1235" s="329"/>
    </row>
    <row r="1236" spans="1:9">
      <c r="A1236" s="329">
        <v>45114</v>
      </c>
      <c r="B1236" s="328">
        <v>3.98</v>
      </c>
      <c r="C1236" s="328">
        <v>6.81</v>
      </c>
      <c r="D1236" s="328">
        <f t="shared" si="19"/>
        <v>2.8299999999999996</v>
      </c>
      <c r="I1236" s="329"/>
    </row>
    <row r="1237" spans="1:9">
      <c r="A1237" s="329">
        <v>45121</v>
      </c>
      <c r="B1237" s="328">
        <v>3.89</v>
      </c>
      <c r="C1237" s="328">
        <v>6.96</v>
      </c>
      <c r="D1237" s="328">
        <f t="shared" si="19"/>
        <v>3.07</v>
      </c>
      <c r="I1237" s="329"/>
    </row>
    <row r="1238" spans="1:9">
      <c r="A1238" s="329">
        <v>45128</v>
      </c>
      <c r="B1238" s="328">
        <v>3.81</v>
      </c>
      <c r="C1238" s="328">
        <v>6.78</v>
      </c>
      <c r="D1238" s="328">
        <f t="shared" si="19"/>
        <v>2.97</v>
      </c>
      <c r="I1238" s="329"/>
    </row>
    <row r="1239" spans="1:9">
      <c r="A1239" s="329">
        <v>45135</v>
      </c>
      <c r="B1239" s="328">
        <v>3.92</v>
      </c>
      <c r="C1239" s="328">
        <v>6.81</v>
      </c>
      <c r="D1239" s="328">
        <f t="shared" si="19"/>
        <v>2.8899999999999997</v>
      </c>
      <c r="I1239" s="329"/>
    </row>
    <row r="1240" spans="1:9">
      <c r="A1240" s="329">
        <v>45142</v>
      </c>
      <c r="B1240" s="328">
        <v>4.07</v>
      </c>
      <c r="C1240" s="328">
        <v>6.9</v>
      </c>
      <c r="D1240" s="328">
        <f t="shared" si="19"/>
        <v>2.83</v>
      </c>
      <c r="I1240" s="329"/>
    </row>
    <row r="1241" spans="1:9">
      <c r="A1241" s="329">
        <v>45149</v>
      </c>
      <c r="B1241" s="328">
        <v>4.07</v>
      </c>
      <c r="C1241" s="328">
        <v>6.96</v>
      </c>
      <c r="D1241" s="328">
        <f t="shared" si="19"/>
        <v>2.8899999999999997</v>
      </c>
      <c r="I1241" s="329"/>
    </row>
    <row r="1242" spans="1:9">
      <c r="A1242" s="329">
        <v>45156</v>
      </c>
      <c r="B1242" s="328">
        <v>4.25</v>
      </c>
      <c r="C1242" s="328">
        <v>7.09</v>
      </c>
      <c r="D1242" s="328">
        <f t="shared" si="19"/>
        <v>2.84</v>
      </c>
      <c r="I1242" s="329"/>
    </row>
    <row r="1243" spans="1:9">
      <c r="A1243" s="329">
        <v>45163</v>
      </c>
      <c r="B1243" s="328">
        <v>4.2699999999999996</v>
      </c>
      <c r="C1243" s="328">
        <v>7.23</v>
      </c>
      <c r="D1243" s="328">
        <f t="shared" si="19"/>
        <v>2.9600000000000009</v>
      </c>
      <c r="I1243" s="329"/>
    </row>
    <row r="1244" spans="1:9">
      <c r="A1244" s="329">
        <v>45170</v>
      </c>
      <c r="B1244" s="328">
        <v>4.1399999999999997</v>
      </c>
      <c r="C1244" s="328">
        <v>7.18</v>
      </c>
      <c r="D1244" s="328">
        <f t="shared" si="19"/>
        <v>3.04</v>
      </c>
      <c r="I1244" s="329"/>
    </row>
    <row r="1245" spans="1:9">
      <c r="A1245" s="329">
        <v>45177</v>
      </c>
      <c r="B1245" s="328">
        <v>4.28</v>
      </c>
      <c r="C1245" s="328">
        <v>7.12</v>
      </c>
      <c r="D1245" s="328">
        <f t="shared" si="19"/>
        <v>2.84</v>
      </c>
      <c r="I1245" s="329"/>
    </row>
    <row r="1246" spans="1:9">
      <c r="A1246" s="329">
        <v>45184</v>
      </c>
      <c r="B1246" s="328">
        <v>4.29</v>
      </c>
      <c r="C1246" s="328">
        <v>7.18</v>
      </c>
      <c r="D1246" s="328">
        <f t="shared" si="19"/>
        <v>2.8899999999999997</v>
      </c>
      <c r="I1246" s="329"/>
    </row>
    <row r="1247" spans="1:9">
      <c r="A1247" s="329">
        <v>45191</v>
      </c>
      <c r="B1247" s="328">
        <v>4.3899999999999997</v>
      </c>
      <c r="C1247" s="328">
        <v>7.19</v>
      </c>
      <c r="D1247" s="328">
        <f t="shared" si="19"/>
        <v>2.8000000000000007</v>
      </c>
      <c r="I1247" s="329"/>
    </row>
    <row r="1248" spans="1:9">
      <c r="A1248" s="329">
        <v>45198</v>
      </c>
      <c r="B1248" s="328">
        <v>4.58</v>
      </c>
      <c r="C1248" s="328">
        <v>7.31</v>
      </c>
      <c r="D1248" s="328">
        <f t="shared" si="19"/>
        <v>2.7299999999999995</v>
      </c>
      <c r="I1248" s="329"/>
    </row>
    <row r="1249" spans="1:9">
      <c r="A1249" s="329">
        <v>45205</v>
      </c>
      <c r="B1249" s="328">
        <v>4.75</v>
      </c>
      <c r="C1249" s="328">
        <v>7.49</v>
      </c>
      <c r="D1249" s="328">
        <f t="shared" si="19"/>
        <v>2.74</v>
      </c>
      <c r="I1249" s="329"/>
    </row>
    <row r="1250" spans="1:9">
      <c r="A1250" s="329">
        <v>45212</v>
      </c>
      <c r="B1250" s="328">
        <v>4.6399999999999997</v>
      </c>
      <c r="C1250" s="328">
        <v>7.57</v>
      </c>
      <c r="D1250" s="328">
        <f t="shared" si="19"/>
        <v>2.9300000000000006</v>
      </c>
      <c r="I1250" s="329"/>
    </row>
    <row r="1251" spans="1:9">
      <c r="A1251" s="329">
        <v>45219</v>
      </c>
      <c r="B1251" s="328">
        <v>4.87</v>
      </c>
      <c r="C1251" s="328">
        <v>7.63</v>
      </c>
      <c r="D1251" s="328">
        <f t="shared" si="19"/>
        <v>2.76</v>
      </c>
      <c r="I1251" s="329"/>
    </row>
    <row r="1252" spans="1:9">
      <c r="A1252" s="329">
        <v>45226</v>
      </c>
      <c r="B1252" s="328">
        <v>4.87</v>
      </c>
      <c r="C1252" s="328">
        <v>7.79</v>
      </c>
      <c r="D1252" s="328">
        <f t="shared" si="19"/>
        <v>2.92</v>
      </c>
      <c r="I1252" s="329"/>
    </row>
    <row r="1253" spans="1:9">
      <c r="A1253" s="329">
        <v>45233</v>
      </c>
      <c r="B1253" s="328">
        <v>4.75</v>
      </c>
      <c r="C1253" s="328">
        <v>7.76</v>
      </c>
      <c r="D1253" s="328">
        <f t="shared" si="19"/>
        <v>3.01</v>
      </c>
      <c r="I1253" s="329"/>
    </row>
    <row r="1254" spans="1:9">
      <c r="A1254" s="329">
        <v>45240</v>
      </c>
      <c r="B1254" s="328">
        <v>4.59</v>
      </c>
      <c r="C1254" s="328">
        <v>7.5</v>
      </c>
      <c r="D1254" s="328">
        <f t="shared" si="19"/>
        <v>2.91</v>
      </c>
      <c r="I1254" s="329"/>
    </row>
    <row r="1255" spans="1:9">
      <c r="A1255" s="329">
        <v>45247</v>
      </c>
      <c r="B1255" s="328">
        <v>4.5</v>
      </c>
      <c r="C1255" s="328">
        <v>7.44</v>
      </c>
      <c r="D1255" s="328">
        <f t="shared" si="19"/>
        <v>2.9400000000000004</v>
      </c>
      <c r="I1255" s="329"/>
    </row>
    <row r="1256" spans="1:9">
      <c r="I1256" s="32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56F8-B649-4E97-A6B6-A5C5B4E97842}">
  <dimension ref="A1:F11"/>
  <sheetViews>
    <sheetView topLeftCell="A4" workbookViewId="0"/>
  </sheetViews>
  <sheetFormatPr baseColWidth="10" defaultColWidth="8.83203125" defaultRowHeight="15"/>
  <cols>
    <col min="1" max="1" width="21.33203125" customWidth="1"/>
  </cols>
  <sheetData>
    <row r="1" spans="1:6">
      <c r="A1" t="s">
        <v>382</v>
      </c>
    </row>
    <row r="4" spans="1:6">
      <c r="B4">
        <v>2024</v>
      </c>
      <c r="C4">
        <v>2025</v>
      </c>
      <c r="D4">
        <v>2026</v>
      </c>
      <c r="E4">
        <v>2027</v>
      </c>
      <c r="F4">
        <v>2028</v>
      </c>
    </row>
    <row r="5" spans="1:6">
      <c r="A5" t="s">
        <v>383</v>
      </c>
      <c r="B5" s="19">
        <v>-0.15</v>
      </c>
      <c r="C5" s="246">
        <f>'NEW ORIGINATIONS'!BF8</f>
        <v>0.44185388212818122</v>
      </c>
      <c r="D5" s="246">
        <f>'NEW ORIGINATIONS'!BG8</f>
        <v>0.77777777777777812</v>
      </c>
      <c r="E5" s="246">
        <f>'NEW ORIGINATIONS'!BH8</f>
        <v>0.12499999999999978</v>
      </c>
      <c r="F5" s="246">
        <f>'NEW ORIGINATIONS'!BI8</f>
        <v>0.11111111111111116</v>
      </c>
    </row>
    <row r="7" spans="1:6">
      <c r="A7" t="s">
        <v>384</v>
      </c>
      <c r="B7" s="19">
        <f>B5+$A$8</f>
        <v>7.0000000000000007E-2</v>
      </c>
      <c r="C7" s="19">
        <f>C5+$A$8</f>
        <v>0.66185388212818119</v>
      </c>
      <c r="D7" s="19">
        <f>D5+$A$8</f>
        <v>0.9977777777777781</v>
      </c>
      <c r="E7" s="19">
        <f>E5+$A$8</f>
        <v>0.34499999999999975</v>
      </c>
      <c r="F7" s="19">
        <f>F5+$A$8</f>
        <v>0.33111111111111113</v>
      </c>
    </row>
    <row r="8" spans="1:6">
      <c r="A8" s="249">
        <v>0.22</v>
      </c>
    </row>
    <row r="10" spans="1:6">
      <c r="A10" t="s">
        <v>385</v>
      </c>
      <c r="B10" s="19">
        <f>B5+$A$11</f>
        <v>0.15</v>
      </c>
      <c r="C10" s="19">
        <f>C5+$A$11</f>
        <v>0.74185388212818126</v>
      </c>
      <c r="D10" s="19">
        <f>D5+$A$11</f>
        <v>1.0777777777777782</v>
      </c>
      <c r="E10" s="19">
        <f>E5+$A$11</f>
        <v>0.42499999999999977</v>
      </c>
      <c r="F10" s="19">
        <f>F5+$A$11</f>
        <v>0.41111111111111115</v>
      </c>
    </row>
    <row r="11" spans="1:6">
      <c r="A11" s="249">
        <v>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0E03B-F909-48EE-A3FB-77BB283E3E85}">
  <dimension ref="A1:Q59"/>
  <sheetViews>
    <sheetView topLeftCell="A16" zoomScale="87" workbookViewId="0"/>
  </sheetViews>
  <sheetFormatPr baseColWidth="10" defaultColWidth="8.83203125" defaultRowHeight="15"/>
  <cols>
    <col min="1" max="1" width="15.33203125" bestFit="1" customWidth="1"/>
  </cols>
  <sheetData>
    <row r="1" spans="1:17">
      <c r="A1" s="235" t="s">
        <v>373</v>
      </c>
    </row>
    <row r="2" spans="1:17">
      <c r="A2" s="219"/>
    </row>
    <row r="3" spans="1:17">
      <c r="A3" s="220"/>
    </row>
    <row r="4" spans="1:17">
      <c r="A4" s="221"/>
      <c r="B4" s="221"/>
      <c r="C4" s="221"/>
      <c r="D4" s="221"/>
      <c r="E4" s="221"/>
      <c r="F4" s="221"/>
      <c r="G4" s="221"/>
      <c r="H4" s="221"/>
      <c r="I4" s="221"/>
      <c r="J4" s="221"/>
      <c r="K4" s="221"/>
      <c r="L4" s="221"/>
      <c r="M4" s="221"/>
      <c r="N4" s="221"/>
      <c r="O4" s="221"/>
      <c r="P4" s="221"/>
      <c r="Q4" s="221"/>
    </row>
    <row r="5" spans="1:17" ht="16" thickBot="1">
      <c r="A5" s="351"/>
      <c r="B5" s="351"/>
      <c r="C5" s="351"/>
      <c r="D5" s="351"/>
      <c r="E5" s="351"/>
      <c r="F5" s="351"/>
      <c r="G5" s="352">
        <v>45199</v>
      </c>
      <c r="H5" s="352"/>
      <c r="I5" s="352"/>
      <c r="J5" s="223"/>
      <c r="K5" s="223"/>
      <c r="L5" s="353"/>
      <c r="M5" s="353"/>
      <c r="N5" s="353"/>
      <c r="O5" s="352">
        <v>44926</v>
      </c>
      <c r="P5" s="352"/>
      <c r="Q5" s="352"/>
    </row>
    <row r="6" spans="1:17">
      <c r="A6" s="348"/>
      <c r="B6" s="348"/>
      <c r="C6" s="348"/>
      <c r="D6" s="349"/>
      <c r="E6" s="349"/>
      <c r="F6" s="349"/>
      <c r="G6" s="350" t="s">
        <v>25</v>
      </c>
      <c r="H6" s="350"/>
      <c r="I6" s="350"/>
      <c r="J6" s="350"/>
      <c r="K6" s="350"/>
      <c r="L6" s="350"/>
      <c r="M6" s="350"/>
      <c r="N6" s="350"/>
      <c r="O6" s="350"/>
      <c r="P6" s="350"/>
      <c r="Q6" s="350"/>
    </row>
    <row r="7" spans="1:17">
      <c r="A7" s="354" t="s">
        <v>345</v>
      </c>
      <c r="B7" s="354"/>
      <c r="C7" s="354"/>
      <c r="D7" s="355"/>
      <c r="E7" s="355"/>
      <c r="F7" s="355"/>
      <c r="G7" s="225" t="s">
        <v>346</v>
      </c>
      <c r="H7" s="226">
        <v>483.5</v>
      </c>
      <c r="I7" s="227"/>
      <c r="J7" s="227"/>
      <c r="K7" s="227"/>
      <c r="L7" s="355"/>
      <c r="M7" s="355"/>
      <c r="N7" s="355"/>
      <c r="O7" s="224" t="s">
        <v>346</v>
      </c>
      <c r="P7" s="228">
        <v>556.79999999999995</v>
      </c>
      <c r="Q7" s="227"/>
    </row>
    <row r="11" spans="1:17">
      <c r="A11" s="356" t="s">
        <v>347</v>
      </c>
      <c r="B11" s="356"/>
      <c r="C11" s="356"/>
      <c r="D11" s="357"/>
      <c r="E11" s="357"/>
      <c r="F11" s="357"/>
      <c r="G11" s="358" t="s">
        <v>348</v>
      </c>
      <c r="H11" s="358"/>
      <c r="I11" s="229"/>
      <c r="J11" s="237">
        <v>3.95E-2</v>
      </c>
      <c r="K11" s="229"/>
      <c r="L11" s="357"/>
      <c r="M11" s="357"/>
      <c r="N11" s="357"/>
      <c r="O11" s="359">
        <v>400</v>
      </c>
      <c r="P11" s="359"/>
      <c r="Q11" s="229"/>
    </row>
    <row r="12" spans="1:17">
      <c r="A12" s="360" t="s">
        <v>350</v>
      </c>
      <c r="B12" s="360"/>
      <c r="C12" s="360"/>
      <c r="D12" s="355"/>
      <c r="E12" s="355"/>
      <c r="F12" s="355"/>
      <c r="G12" s="361">
        <v>750</v>
      </c>
      <c r="H12" s="361"/>
      <c r="I12" s="227"/>
      <c r="J12" s="236">
        <v>2.5999999999999999E-2</v>
      </c>
      <c r="K12" s="241">
        <f>G12*J12</f>
        <v>19.5</v>
      </c>
      <c r="L12" s="355"/>
      <c r="M12" s="355"/>
      <c r="N12" s="355"/>
      <c r="O12" s="362">
        <v>750</v>
      </c>
      <c r="P12" s="362"/>
      <c r="Q12" s="227"/>
    </row>
    <row r="13" spans="1:17">
      <c r="A13" s="356" t="s">
        <v>352</v>
      </c>
      <c r="B13" s="356"/>
      <c r="C13" s="356"/>
      <c r="D13" s="357"/>
      <c r="E13" s="357"/>
      <c r="F13" s="357"/>
      <c r="G13" s="363">
        <v>400</v>
      </c>
      <c r="H13" s="363"/>
      <c r="I13" s="229"/>
      <c r="J13" s="237">
        <v>2.5999999999999999E-2</v>
      </c>
      <c r="K13" s="241">
        <f>G13*J13</f>
        <v>10.4</v>
      </c>
      <c r="L13" s="357"/>
      <c r="M13" s="357"/>
      <c r="N13" s="357"/>
      <c r="O13" s="359">
        <v>400</v>
      </c>
      <c r="P13" s="359"/>
      <c r="Q13" s="229"/>
    </row>
    <row r="14" spans="1:17">
      <c r="A14" s="360" t="s">
        <v>353</v>
      </c>
      <c r="B14" s="360"/>
      <c r="C14" s="360"/>
      <c r="D14" s="355"/>
      <c r="E14" s="355"/>
      <c r="F14" s="355"/>
      <c r="G14" s="361">
        <v>275</v>
      </c>
      <c r="H14" s="361"/>
      <c r="I14" s="227"/>
      <c r="J14" s="236">
        <v>3.2500000000000001E-2</v>
      </c>
      <c r="K14" s="241">
        <f>G14*J14</f>
        <v>8.9375</v>
      </c>
      <c r="L14" s="355"/>
      <c r="M14" s="355"/>
      <c r="N14" s="355"/>
      <c r="O14" s="362">
        <v>275</v>
      </c>
      <c r="P14" s="362"/>
      <c r="Q14" s="227"/>
    </row>
    <row r="15" spans="1:17">
      <c r="G15" s="243"/>
      <c r="H15" s="243"/>
      <c r="J15" s="238"/>
      <c r="K15" s="241"/>
    </row>
    <row r="16" spans="1:17">
      <c r="A16" s="364" t="s">
        <v>355</v>
      </c>
      <c r="B16" s="364"/>
      <c r="C16" s="364"/>
      <c r="D16" s="357"/>
      <c r="E16" s="357"/>
      <c r="F16" s="357"/>
      <c r="G16" s="363">
        <v>700</v>
      </c>
      <c r="H16" s="363"/>
      <c r="I16" s="229"/>
      <c r="J16" s="237"/>
      <c r="K16" s="241"/>
      <c r="L16" s="357"/>
      <c r="M16" s="357"/>
      <c r="N16" s="357"/>
      <c r="O16" s="359">
        <v>700</v>
      </c>
      <c r="P16" s="359"/>
      <c r="Q16" s="229"/>
    </row>
    <row r="17" spans="1:17">
      <c r="A17" s="360" t="s">
        <v>357</v>
      </c>
      <c r="B17" s="360"/>
      <c r="C17" s="360"/>
      <c r="D17" s="355"/>
      <c r="E17" s="355"/>
      <c r="F17" s="355"/>
      <c r="G17" s="361">
        <v>750</v>
      </c>
      <c r="H17" s="361"/>
      <c r="I17" s="227"/>
      <c r="J17" s="236">
        <v>5.0999999999999997E-2</v>
      </c>
      <c r="K17" s="241">
        <f t="shared" ref="K17:K22" si="0">G17*J17</f>
        <v>38.25</v>
      </c>
      <c r="L17" s="355"/>
      <c r="M17" s="355"/>
      <c r="N17" s="355"/>
      <c r="O17" s="362">
        <v>750</v>
      </c>
      <c r="P17" s="362"/>
      <c r="Q17" s="227"/>
    </row>
    <row r="18" spans="1:17">
      <c r="A18" s="356" t="s">
        <v>358</v>
      </c>
      <c r="B18" s="356"/>
      <c r="C18" s="356"/>
      <c r="D18" s="357"/>
      <c r="E18" s="357"/>
      <c r="F18" s="357"/>
      <c r="G18" s="363">
        <v>700</v>
      </c>
      <c r="H18" s="363"/>
      <c r="I18" s="229"/>
      <c r="J18" s="237">
        <v>5.0999999999999997E-2</v>
      </c>
      <c r="K18" s="241">
        <f t="shared" si="0"/>
        <v>35.699999999999996</v>
      </c>
      <c r="L18" s="357"/>
      <c r="M18" s="357"/>
      <c r="N18" s="357"/>
      <c r="O18" s="359" t="s">
        <v>359</v>
      </c>
      <c r="P18" s="359"/>
      <c r="Q18" s="229"/>
    </row>
    <row r="19" spans="1:17">
      <c r="A19" s="360" t="s">
        <v>360</v>
      </c>
      <c r="B19" s="360"/>
      <c r="C19" s="360"/>
      <c r="D19" s="355"/>
      <c r="E19" s="355"/>
      <c r="F19" s="355"/>
      <c r="G19" s="361">
        <v>125</v>
      </c>
      <c r="H19" s="361"/>
      <c r="I19" s="227"/>
      <c r="J19" s="236">
        <v>6.9000000000000006E-2</v>
      </c>
      <c r="K19" s="241">
        <f t="shared" si="0"/>
        <v>8.625</v>
      </c>
      <c r="L19" s="355"/>
      <c r="M19" s="355"/>
      <c r="N19" s="355"/>
      <c r="O19" s="362">
        <v>125</v>
      </c>
      <c r="P19" s="362"/>
      <c r="Q19" s="227"/>
    </row>
    <row r="20" spans="1:17">
      <c r="A20" s="356" t="s">
        <v>362</v>
      </c>
      <c r="B20" s="356"/>
      <c r="C20" s="356"/>
      <c r="D20" s="357"/>
      <c r="E20" s="357"/>
      <c r="F20" s="357"/>
      <c r="G20" s="363">
        <v>600</v>
      </c>
      <c r="H20" s="363"/>
      <c r="I20" s="229"/>
      <c r="J20" s="237">
        <v>3.1E-2</v>
      </c>
      <c r="K20" s="241">
        <f t="shared" si="0"/>
        <v>18.600000000000001</v>
      </c>
      <c r="L20" s="357"/>
      <c r="M20" s="357"/>
      <c r="N20" s="357"/>
      <c r="O20" s="359">
        <v>600</v>
      </c>
      <c r="P20" s="359"/>
      <c r="Q20" s="229"/>
    </row>
    <row r="21" spans="1:17">
      <c r="A21" s="360" t="s">
        <v>364</v>
      </c>
      <c r="B21" s="360"/>
      <c r="C21" s="360"/>
      <c r="D21" s="355"/>
      <c r="E21" s="355"/>
      <c r="F21" s="355"/>
      <c r="G21" s="361">
        <v>1000</v>
      </c>
      <c r="H21" s="361"/>
      <c r="I21" s="227"/>
      <c r="J21" s="236">
        <v>2.35E-2</v>
      </c>
      <c r="K21" s="241">
        <f t="shared" si="0"/>
        <v>23.5</v>
      </c>
      <c r="L21" s="355"/>
      <c r="M21" s="355"/>
      <c r="N21" s="355"/>
      <c r="O21" s="362">
        <v>1000</v>
      </c>
      <c r="P21" s="362"/>
      <c r="Q21" s="227"/>
    </row>
    <row r="22" spans="1:17">
      <c r="A22" s="356" t="s">
        <v>366</v>
      </c>
      <c r="B22" s="356"/>
      <c r="C22" s="356"/>
      <c r="D22" s="357"/>
      <c r="E22" s="357"/>
      <c r="F22" s="357"/>
      <c r="G22" s="363">
        <v>250</v>
      </c>
      <c r="H22" s="363"/>
      <c r="I22" s="229"/>
      <c r="J22" s="237">
        <v>7.0000000000000007E-2</v>
      </c>
      <c r="K22" s="241">
        <f t="shared" si="0"/>
        <v>17.5</v>
      </c>
      <c r="L22" s="357"/>
      <c r="M22" s="357"/>
      <c r="N22" s="357"/>
      <c r="O22" s="359">
        <v>250</v>
      </c>
      <c r="P22" s="359"/>
      <c r="Q22" s="229"/>
    </row>
    <row r="23" spans="1:17" ht="16" thickBot="1">
      <c r="A23" s="354" t="s">
        <v>267</v>
      </c>
      <c r="B23" s="354"/>
      <c r="C23" s="354"/>
      <c r="D23" s="355"/>
      <c r="E23" s="355"/>
      <c r="F23" s="355"/>
      <c r="G23" s="365" t="s">
        <v>348</v>
      </c>
      <c r="H23" s="365"/>
      <c r="I23" s="227"/>
      <c r="J23" s="236"/>
      <c r="K23" s="241"/>
      <c r="L23" s="355"/>
      <c r="M23" s="355"/>
      <c r="N23" s="355"/>
      <c r="O23" s="366" t="s">
        <v>368</v>
      </c>
      <c r="P23" s="366"/>
      <c r="Q23" s="227"/>
    </row>
    <row r="24" spans="1:17">
      <c r="A24" s="369" t="s">
        <v>369</v>
      </c>
      <c r="B24" s="369"/>
      <c r="C24" s="369"/>
      <c r="D24" s="357"/>
      <c r="E24" s="357"/>
      <c r="F24" s="357"/>
      <c r="G24" s="370">
        <f>SUM(G7:H22)</f>
        <v>6033.5</v>
      </c>
      <c r="H24" s="370"/>
      <c r="I24" s="230"/>
      <c r="J24" s="239">
        <f>AVERAGE(J11:J22)</f>
        <v>4.1950000000000001E-2</v>
      </c>
      <c r="K24" s="242"/>
      <c r="L24" s="357"/>
      <c r="M24" s="357"/>
      <c r="N24" s="357"/>
      <c r="O24" s="372">
        <v>5817.2</v>
      </c>
      <c r="P24" s="372"/>
      <c r="Q24" s="230"/>
    </row>
    <row r="25" spans="1:17">
      <c r="A25" s="354" t="s">
        <v>370</v>
      </c>
      <c r="B25" s="354"/>
      <c r="C25" s="354"/>
      <c r="D25" s="355"/>
      <c r="E25" s="355"/>
      <c r="F25" s="355"/>
      <c r="G25" s="373">
        <v>-501</v>
      </c>
      <c r="H25" s="373"/>
      <c r="I25" s="227"/>
      <c r="J25" s="236"/>
      <c r="K25" s="241"/>
      <c r="L25" s="355"/>
      <c r="M25" s="355"/>
      <c r="N25" s="355"/>
      <c r="O25" s="362">
        <v>-967.2</v>
      </c>
      <c r="P25" s="362"/>
      <c r="Q25" s="227"/>
    </row>
    <row r="26" spans="1:17" ht="27.5" customHeight="1" thickBot="1">
      <c r="A26" s="364" t="s">
        <v>371</v>
      </c>
      <c r="B26" s="364"/>
      <c r="C26" s="364"/>
      <c r="D26" s="357"/>
      <c r="E26" s="357"/>
      <c r="F26" s="357"/>
      <c r="G26" s="371">
        <v>-32.1</v>
      </c>
      <c r="H26" s="371"/>
      <c r="I26" s="229"/>
      <c r="J26" s="237"/>
      <c r="K26" s="242"/>
      <c r="L26" s="357"/>
      <c r="M26" s="357"/>
      <c r="N26" s="357"/>
      <c r="O26" s="367">
        <v>-29.9</v>
      </c>
      <c r="P26" s="367"/>
      <c r="Q26" s="229"/>
    </row>
    <row r="27" spans="1:17" ht="16" thickBot="1">
      <c r="A27" s="368" t="s">
        <v>372</v>
      </c>
      <c r="B27" s="368"/>
      <c r="C27" s="368"/>
      <c r="D27" s="355"/>
      <c r="E27" s="355"/>
      <c r="F27" s="355"/>
      <c r="G27" s="231" t="s">
        <v>346</v>
      </c>
      <c r="H27" s="232">
        <f>SUM(G24:H26)</f>
        <v>5500.4</v>
      </c>
      <c r="I27" s="233"/>
      <c r="J27" s="240"/>
      <c r="K27" s="241"/>
      <c r="L27" s="355"/>
      <c r="M27" s="355"/>
      <c r="N27" s="355"/>
      <c r="O27" s="234" t="s">
        <v>346</v>
      </c>
      <c r="P27" s="244">
        <f>SUM(O24:P26)</f>
        <v>4820.1000000000004</v>
      </c>
      <c r="Q27">
        <f>P27*J24</f>
        <v>202.20319500000002</v>
      </c>
    </row>
    <row r="28" spans="1:17" ht="16" thickTop="1"/>
    <row r="33" spans="1:13">
      <c r="A33" t="s">
        <v>374</v>
      </c>
    </row>
    <row r="35" spans="1:13">
      <c r="G35" s="222">
        <v>44834</v>
      </c>
      <c r="M35" s="222">
        <v>44561</v>
      </c>
    </row>
    <row r="36" spans="1:13">
      <c r="G36" t="s">
        <v>25</v>
      </c>
    </row>
    <row r="37" spans="1:13">
      <c r="A37" t="s">
        <v>345</v>
      </c>
      <c r="G37">
        <v>162.4</v>
      </c>
      <c r="M37">
        <v>321.89999999999998</v>
      </c>
    </row>
    <row r="43" spans="1:13">
      <c r="A43" t="s">
        <v>375</v>
      </c>
      <c r="G43" t="s">
        <v>376</v>
      </c>
      <c r="H43" s="22">
        <v>3.3000000000000002E-2</v>
      </c>
      <c r="L43" s="22">
        <v>3.3000000000000002E-2</v>
      </c>
      <c r="M43" t="s">
        <v>376</v>
      </c>
    </row>
    <row r="44" spans="1:13">
      <c r="A44" t="s">
        <v>347</v>
      </c>
      <c r="G44" t="s">
        <v>349</v>
      </c>
      <c r="H44" s="22">
        <v>3.95E-2</v>
      </c>
      <c r="L44" s="22">
        <v>3.95E-2</v>
      </c>
      <c r="M44" t="s">
        <v>349</v>
      </c>
    </row>
    <row r="45" spans="1:13">
      <c r="A45" t="s">
        <v>350</v>
      </c>
      <c r="G45" t="s">
        <v>351</v>
      </c>
      <c r="H45" s="22">
        <v>2.5999999999999999E-2</v>
      </c>
      <c r="L45" s="22">
        <v>2.5999999999999999E-2</v>
      </c>
      <c r="M45" t="s">
        <v>351</v>
      </c>
    </row>
    <row r="46" spans="1:13">
      <c r="A46" t="s">
        <v>352</v>
      </c>
      <c r="G46" t="s">
        <v>349</v>
      </c>
      <c r="H46" s="22">
        <v>2.5999999999999999E-2</v>
      </c>
      <c r="L46" s="22">
        <v>2.5999999999999999E-2</v>
      </c>
      <c r="M46" t="s">
        <v>349</v>
      </c>
    </row>
    <row r="47" spans="1:13">
      <c r="A47" t="s">
        <v>353</v>
      </c>
      <c r="G47" t="s">
        <v>354</v>
      </c>
      <c r="H47" s="22">
        <v>3.2500000000000001E-2</v>
      </c>
      <c r="L47" s="22">
        <v>3.2500000000000001E-2</v>
      </c>
      <c r="M47" t="s">
        <v>354</v>
      </c>
    </row>
    <row r="48" spans="1:13">
      <c r="A48" t="s">
        <v>355</v>
      </c>
      <c r="G48" t="s">
        <v>356</v>
      </c>
      <c r="H48" s="22"/>
      <c r="L48" s="22"/>
      <c r="M48" t="s">
        <v>356</v>
      </c>
    </row>
    <row r="49" spans="1:14">
      <c r="A49" t="s">
        <v>357</v>
      </c>
      <c r="G49" t="s">
        <v>351</v>
      </c>
      <c r="H49" s="22">
        <v>5.0999999999999997E-2</v>
      </c>
      <c r="L49" s="22"/>
      <c r="M49" t="s">
        <v>359</v>
      </c>
    </row>
    <row r="50" spans="1:14">
      <c r="A50" t="s">
        <v>360</v>
      </c>
      <c r="G50" t="s">
        <v>361</v>
      </c>
      <c r="H50" s="22">
        <v>6.9000000000000006E-2</v>
      </c>
      <c r="L50" s="22">
        <v>6.9000000000000006E-2</v>
      </c>
      <c r="M50" t="s">
        <v>361</v>
      </c>
    </row>
    <row r="51" spans="1:14">
      <c r="A51" t="s">
        <v>362</v>
      </c>
      <c r="G51" t="s">
        <v>363</v>
      </c>
      <c r="H51" s="22">
        <v>3.1E-2</v>
      </c>
      <c r="L51" s="22">
        <v>3.1E-2</v>
      </c>
      <c r="M51" t="s">
        <v>363</v>
      </c>
    </row>
    <row r="52" spans="1:14">
      <c r="A52" t="s">
        <v>364</v>
      </c>
      <c r="G52" t="s">
        <v>365</v>
      </c>
      <c r="H52" s="22">
        <v>2.35E-2</v>
      </c>
      <c r="L52" s="22">
        <v>2.35E-2</v>
      </c>
      <c r="M52" t="s">
        <v>365</v>
      </c>
    </row>
    <row r="53" spans="1:14">
      <c r="A53" t="s">
        <v>366</v>
      </c>
      <c r="G53" t="s">
        <v>367</v>
      </c>
      <c r="H53" s="22">
        <v>7.0000000000000007E-2</v>
      </c>
      <c r="L53" s="22">
        <v>7.0000000000000007E-2</v>
      </c>
      <c r="M53" t="s">
        <v>367</v>
      </c>
    </row>
    <row r="54" spans="1:14">
      <c r="A54" t="s">
        <v>267</v>
      </c>
      <c r="G54" t="s">
        <v>379</v>
      </c>
      <c r="M54" t="s">
        <v>377</v>
      </c>
    </row>
    <row r="55" spans="1:14">
      <c r="A55" t="s">
        <v>369</v>
      </c>
      <c r="G55" t="s">
        <v>380</v>
      </c>
      <c r="M55" t="s">
        <v>378</v>
      </c>
    </row>
    <row r="56" spans="1:14">
      <c r="A56" t="s">
        <v>370</v>
      </c>
      <c r="G56" s="245">
        <v>-1062.9000000000001</v>
      </c>
      <c r="M56">
        <v>-824.8</v>
      </c>
    </row>
    <row r="57" spans="1:14">
      <c r="A57" t="s">
        <v>371</v>
      </c>
      <c r="G57">
        <v>-30.8</v>
      </c>
      <c r="M57">
        <v>-30.2</v>
      </c>
    </row>
    <row r="58" spans="1:14">
      <c r="A58" t="s">
        <v>372</v>
      </c>
      <c r="G58" s="245">
        <v>4819.2</v>
      </c>
      <c r="M58" s="245">
        <v>4470.1000000000004</v>
      </c>
    </row>
    <row r="59" spans="1:14">
      <c r="G59" s="245">
        <f>G58-G37</f>
        <v>4656.8</v>
      </c>
      <c r="H59" s="246">
        <f>AVERAGE(H43:H53)</f>
        <v>4.0150000000000005E-2</v>
      </c>
      <c r="I59">
        <f>G59*H59</f>
        <v>186.97052000000002</v>
      </c>
      <c r="L59" s="246">
        <f>AVERAGE(L43:L53)</f>
        <v>3.8944444444444448E-2</v>
      </c>
      <c r="M59" s="245">
        <f>M58-M37</f>
        <v>4148.2000000000007</v>
      </c>
      <c r="N59">
        <f>L59*M59</f>
        <v>161.5493444444445</v>
      </c>
    </row>
  </sheetData>
  <mergeCells count="89">
    <mergeCell ref="O26:P26"/>
    <mergeCell ref="A27:C27"/>
    <mergeCell ref="D27:F27"/>
    <mergeCell ref="L27:N27"/>
    <mergeCell ref="A24:C24"/>
    <mergeCell ref="D24:F24"/>
    <mergeCell ref="G24:H24"/>
    <mergeCell ref="L24:N24"/>
    <mergeCell ref="A26:C26"/>
    <mergeCell ref="D26:F26"/>
    <mergeCell ref="G26:H26"/>
    <mergeCell ref="L26:N26"/>
    <mergeCell ref="O24:P24"/>
    <mergeCell ref="A25:C25"/>
    <mergeCell ref="D25:F25"/>
    <mergeCell ref="G25:H25"/>
    <mergeCell ref="L25:N25"/>
    <mergeCell ref="O25:P25"/>
    <mergeCell ref="A22:C22"/>
    <mergeCell ref="D22:F22"/>
    <mergeCell ref="G22:H22"/>
    <mergeCell ref="L22:N22"/>
    <mergeCell ref="O22:P22"/>
    <mergeCell ref="A23:C23"/>
    <mergeCell ref="D23:F23"/>
    <mergeCell ref="G23:H23"/>
    <mergeCell ref="L23:N23"/>
    <mergeCell ref="O23:P23"/>
    <mergeCell ref="A20:C20"/>
    <mergeCell ref="D20:F20"/>
    <mergeCell ref="G20:H20"/>
    <mergeCell ref="L20:N20"/>
    <mergeCell ref="O20:P20"/>
    <mergeCell ref="A21:C21"/>
    <mergeCell ref="D21:F21"/>
    <mergeCell ref="G21:H21"/>
    <mergeCell ref="L21:N21"/>
    <mergeCell ref="O21:P21"/>
    <mergeCell ref="A18:C18"/>
    <mergeCell ref="D18:F18"/>
    <mergeCell ref="G18:H18"/>
    <mergeCell ref="L18:N18"/>
    <mergeCell ref="O18:P18"/>
    <mergeCell ref="A19:C19"/>
    <mergeCell ref="D19:F19"/>
    <mergeCell ref="G19:H19"/>
    <mergeCell ref="L19:N19"/>
    <mergeCell ref="O19:P19"/>
    <mergeCell ref="A16:C16"/>
    <mergeCell ref="D16:F16"/>
    <mergeCell ref="G16:H16"/>
    <mergeCell ref="L16:N16"/>
    <mergeCell ref="O16:P16"/>
    <mergeCell ref="A17:C17"/>
    <mergeCell ref="D17:F17"/>
    <mergeCell ref="G17:H17"/>
    <mergeCell ref="L17:N17"/>
    <mergeCell ref="O17:P17"/>
    <mergeCell ref="A13:C13"/>
    <mergeCell ref="D13:F13"/>
    <mergeCell ref="G13:H13"/>
    <mergeCell ref="L13:N13"/>
    <mergeCell ref="O13:P13"/>
    <mergeCell ref="A14:C14"/>
    <mergeCell ref="D14:F14"/>
    <mergeCell ref="G14:H14"/>
    <mergeCell ref="L14:N14"/>
    <mergeCell ref="O14:P14"/>
    <mergeCell ref="O11:P11"/>
    <mergeCell ref="A12:C12"/>
    <mergeCell ref="D12:F12"/>
    <mergeCell ref="G12:H12"/>
    <mergeCell ref="L12:N12"/>
    <mergeCell ref="O12:P12"/>
    <mergeCell ref="A7:C7"/>
    <mergeCell ref="D7:F7"/>
    <mergeCell ref="L7:N7"/>
    <mergeCell ref="A11:C11"/>
    <mergeCell ref="D11:F11"/>
    <mergeCell ref="G11:H11"/>
    <mergeCell ref="L11:N11"/>
    <mergeCell ref="A6:C6"/>
    <mergeCell ref="D6:F6"/>
    <mergeCell ref="G6:Q6"/>
    <mergeCell ref="A5:C5"/>
    <mergeCell ref="D5:F5"/>
    <mergeCell ref="G5:I5"/>
    <mergeCell ref="L5:N5"/>
    <mergeCell ref="O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vt:lpstr>
      <vt:lpstr>MODEL</vt:lpstr>
      <vt:lpstr>PCT OF CONSOLIDATED REVENUE</vt:lpstr>
      <vt:lpstr>PRICE HISTORY</vt:lpstr>
      <vt:lpstr>NEW ORIGINATIONS</vt:lpstr>
      <vt:lpstr>MORTGAGE RATES</vt:lpstr>
      <vt:lpstr>10Y vs 30USF</vt:lpstr>
      <vt:lpstr>OUTPERFORMANCE</vt:lpstr>
      <vt:lpstr>DEBT&amp;INTEREST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Cole Dumont</dc:creator>
  <cp:keywords/>
  <dc:description/>
  <cp:lastModifiedBy>Cole Dumont</cp:lastModifiedBy>
  <cp:revision/>
  <dcterms:created xsi:type="dcterms:W3CDTF">2015-06-05T18:17:20Z</dcterms:created>
  <dcterms:modified xsi:type="dcterms:W3CDTF">2024-02-06T18:13:18Z</dcterms:modified>
  <cp:category/>
  <cp:contentStatus/>
</cp:coreProperties>
</file>