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bootcamps/data_science/projects/1-crowdfunding_goal_analysis_in_excel/"/>
    </mc:Choice>
  </mc:AlternateContent>
  <xr:revisionPtr revIDLastSave="0" documentId="13_ncr:1_{60E18377-47E2-A64A-81A2-5E7334488071}" xr6:coauthVersionLast="47" xr6:coauthVersionMax="47" xr10:uidLastSave="{00000000-0000-0000-0000-000000000000}"/>
  <bookViews>
    <workbookView xWindow="2020" yWindow="500" windowWidth="35880" windowHeight="28160" xr2:uid="{00000000-000D-0000-FFFF-FFFF00000000}"/>
  </bookViews>
  <sheets>
    <sheet name="Crowdfunding" sheetId="1" r:id="rId1"/>
    <sheet name="Primary Category by Outcomes" sheetId="3" r:id="rId2"/>
    <sheet name="Sub-Category by Outcomes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Months by Outcomes" sheetId="5" r:id="rId8"/>
    <sheet name="Months by Outcomes (%)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(%)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(Goals)'!$E$1:$E$364</definedName>
    <definedName name="_xlchart.v1.1" hidden="1">'Statistical Analysis (Goals)'!$B$1:$B$565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(Backers)'!$B$1:$B$565</definedName>
    <definedName name="_xlchart.v1.5" hidden="1">'Statistical Analysis (Backers)'!$E$1:$E$364</definedName>
    <definedName name="_xlchart.v1.6" hidden="1">'Statistical Analysis (Duration)'!$B$1:$B$565</definedName>
    <definedName name="_xlchart.v1.7" hidden="1">'Statistical Analysis (Duration)'!$E$1:$E$364</definedName>
  </definedNames>
  <calcPr calcId="191029"/>
  <pivotCaches>
    <pivotCache cacheId="2" r:id="rId24"/>
    <pivotCache cacheId="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8" l="1"/>
  <c r="E40" i="8"/>
  <c r="O38" i="43" a="1"/>
  <c r="O38" i="43" s="1"/>
  <c r="O37" i="43" a="1"/>
  <c r="O37" i="43" s="1"/>
  <c r="O36" i="43" a="1"/>
  <c r="O36" i="43" s="1"/>
  <c r="O35" i="43" a="1"/>
  <c r="O35" i="43" s="1"/>
  <c r="O34" i="43" a="1"/>
  <c r="O34" i="43" s="1"/>
  <c r="O33" i="43" a="1"/>
  <c r="O33" i="43" s="1"/>
  <c r="O32" i="43" a="1"/>
  <c r="O32" i="43" s="1"/>
  <c r="O31" i="43" a="1"/>
  <c r="O31" i="43" s="1"/>
  <c r="O30" i="43" a="1"/>
  <c r="O30" i="43" s="1"/>
  <c r="O29" i="43" a="1"/>
  <c r="O29" i="43" s="1"/>
  <c r="O28" i="43" a="1"/>
  <c r="O28" i="43" s="1"/>
  <c r="O27" i="43" a="1"/>
  <c r="O27" i="43" s="1"/>
  <c r="O26" i="43" a="1"/>
  <c r="O26" i="43" s="1"/>
  <c r="O25" i="43" a="1"/>
  <c r="O25" i="43" s="1"/>
  <c r="O24" i="43" a="1"/>
  <c r="O24" i="43" s="1"/>
  <c r="O23" i="43" a="1"/>
  <c r="O23" i="43" s="1"/>
  <c r="O22" i="43" a="1"/>
  <c r="O22" i="43" s="1"/>
  <c r="O21" i="43" a="1"/>
  <c r="O21" i="43" s="1"/>
  <c r="O19" i="43" a="1"/>
  <c r="O19" i="43" s="1"/>
  <c r="O18" i="43" a="1"/>
  <c r="O18" i="43" s="1"/>
  <c r="O17" i="43" a="1"/>
  <c r="O17" i="43" s="1"/>
  <c r="O16" i="43" a="1"/>
  <c r="O16" i="43" s="1"/>
  <c r="O15" i="43" a="1"/>
  <c r="O15" i="43" s="1"/>
  <c r="O14" i="43" a="1"/>
  <c r="O14" i="43" s="1"/>
  <c r="O13" i="43" a="1"/>
  <c r="O13" i="43" s="1"/>
  <c r="O12" i="43" a="1"/>
  <c r="O12" i="43" s="1"/>
  <c r="O11" i="43" a="1"/>
  <c r="O11" i="43" s="1"/>
  <c r="O10" i="43" a="1"/>
  <c r="O10" i="43" s="1"/>
  <c r="O9" i="43" a="1"/>
  <c r="O9" i="43" s="1"/>
  <c r="O8" i="43" a="1"/>
  <c r="O8" i="43" s="1"/>
  <c r="O7" i="43" a="1"/>
  <c r="O7" i="43" s="1"/>
  <c r="O6" i="43" a="1"/>
  <c r="O6" i="43" s="1"/>
  <c r="O6" i="41" a="1"/>
  <c r="O6" i="41" s="1"/>
  <c r="O38" i="41" a="1"/>
  <c r="O38" i="41" s="1"/>
  <c r="O36" i="41" a="1"/>
  <c r="O36" i="41" s="1"/>
  <c r="O35" i="41" a="1"/>
  <c r="O35" i="41" s="1"/>
  <c r="O33" i="41" a="1"/>
  <c r="O33" i="41" s="1"/>
  <c r="O32" i="41" a="1"/>
  <c r="O32" i="41" s="1"/>
  <c r="O31" i="41" a="1"/>
  <c r="O31" i="41" s="1"/>
  <c r="O30" i="41" a="1"/>
  <c r="O30" i="41" s="1"/>
  <c r="O28" i="41" a="1"/>
  <c r="O28" i="41" s="1"/>
  <c r="O26" i="41" a="1"/>
  <c r="O26" i="41" s="1"/>
  <c r="O25" i="41" a="1"/>
  <c r="O25" i="41" s="1"/>
  <c r="O24" i="41" a="1"/>
  <c r="O24" i="41" s="1"/>
  <c r="O23" i="41" a="1"/>
  <c r="O23" i="41" s="1"/>
  <c r="O22" i="41" a="1"/>
  <c r="O22" i="41" s="1"/>
  <c r="O21" i="41" a="1"/>
  <c r="O21" i="41" s="1"/>
  <c r="O19" i="41" a="1"/>
  <c r="O19" i="41" s="1"/>
  <c r="O17" i="41" a="1"/>
  <c r="O17" i="41" s="1"/>
  <c r="O16" i="41" a="1"/>
  <c r="O16" i="41" s="1"/>
  <c r="O14" i="41" a="1"/>
  <c r="O14" i="41" s="1"/>
  <c r="O12" i="41" a="1"/>
  <c r="O12" i="41" s="1"/>
  <c r="O11" i="41" a="1"/>
  <c r="O11" i="41" s="1"/>
  <c r="O10" i="41" a="1"/>
  <c r="O10" i="41" s="1"/>
  <c r="O9" i="41" a="1"/>
  <c r="O9" i="41" s="1"/>
  <c r="O8" i="41" a="1"/>
  <c r="O8" i="41" s="1"/>
  <c r="O7" i="41" a="1"/>
  <c r="O7" i="41" s="1"/>
  <c r="O37" i="41" a="1"/>
  <c r="O37" i="41" s="1"/>
  <c r="O34" i="41" a="1"/>
  <c r="O34" i="41" s="1"/>
  <c r="O29" i="41" a="1"/>
  <c r="O29" i="41" s="1"/>
  <c r="O27" i="41" a="1"/>
  <c r="O27" i="41" s="1"/>
  <c r="O20" i="41" a="1"/>
  <c r="O20" i="41" s="1"/>
  <c r="O18" i="41" a="1"/>
  <c r="O18" i="41" s="1"/>
  <c r="O15" i="41" a="1"/>
  <c r="O15" i="41" s="1"/>
  <c r="O13" i="41" a="1"/>
  <c r="O13" i="41" s="1"/>
  <c r="P38" i="43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C40" i="10"/>
  <c r="B40" i="10"/>
  <c r="D40" i="10" l="1"/>
  <c r="L28" i="43"/>
  <c r="M28" i="43" s="1"/>
  <c r="L34" i="43"/>
  <c r="M34" i="43" s="1"/>
  <c r="L13" i="43"/>
  <c r="N13" i="43" s="1"/>
  <c r="L22" i="43"/>
  <c r="N22" i="43" s="1"/>
  <c r="L15" i="43"/>
  <c r="M15" i="43" s="1"/>
  <c r="L10" i="43"/>
  <c r="M10" i="43" s="1"/>
  <c r="L37" i="43"/>
  <c r="M37" i="43" s="1"/>
  <c r="L25" i="43"/>
  <c r="N25" i="43" s="1"/>
  <c r="L18" i="43"/>
  <c r="N18" i="43" s="1"/>
  <c r="L30" i="43"/>
  <c r="M30" i="43" s="1"/>
  <c r="L21" i="43"/>
  <c r="M21" i="43" s="1"/>
  <c r="L33" i="43"/>
  <c r="N33" i="43" s="1"/>
  <c r="L9" i="43"/>
  <c r="N9" i="43" s="1"/>
  <c r="L27" i="43"/>
  <c r="M27" i="43" s="1"/>
  <c r="L36" i="43"/>
  <c r="M36" i="43" s="1"/>
  <c r="L12" i="43"/>
  <c r="M12" i="43" s="1"/>
  <c r="L14" i="43"/>
  <c r="M14" i="43" s="1"/>
  <c r="L20" i="43"/>
  <c r="M20" i="43" s="1"/>
  <c r="O20" i="43" s="1" a="1"/>
  <c r="O20" i="43" s="1"/>
  <c r="L24" i="43"/>
  <c r="M24" i="43" s="1"/>
  <c r="L26" i="43"/>
  <c r="M26" i="43" s="1"/>
  <c r="L29" i="43"/>
  <c r="M29" i="43" s="1"/>
  <c r="L32" i="43"/>
  <c r="N32" i="43" s="1"/>
  <c r="L6" i="43"/>
  <c r="N6" i="43" s="1"/>
  <c r="L38" i="43"/>
  <c r="M38" i="43" s="1"/>
  <c r="N28" i="43"/>
  <c r="L35" i="43"/>
  <c r="N35" i="43" s="1"/>
  <c r="L8" i="43"/>
  <c r="N8" i="43" s="1"/>
  <c r="L11" i="43"/>
  <c r="N11" i="43" s="1"/>
  <c r="M11" i="43"/>
  <c r="L16" i="43"/>
  <c r="N16" i="43" s="1"/>
  <c r="M16" i="43"/>
  <c r="L23" i="43"/>
  <c r="N23" i="43" s="1"/>
  <c r="N34" i="43"/>
  <c r="L7" i="43"/>
  <c r="M7" i="43" s="1"/>
  <c r="L19" i="43"/>
  <c r="N19" i="43" s="1"/>
  <c r="L31" i="43"/>
  <c r="N31" i="43" s="1"/>
  <c r="L17" i="43"/>
  <c r="N17" i="43" s="1"/>
  <c r="L6" i="41"/>
  <c r="M6" i="41" s="1"/>
  <c r="L26" i="41"/>
  <c r="L28" i="41"/>
  <c r="M28" i="41" s="1"/>
  <c r="L15" i="41"/>
  <c r="N15" i="41" s="1"/>
  <c r="L14" i="41"/>
  <c r="M14" i="41" s="1"/>
  <c r="L16" i="41"/>
  <c r="M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L24" i="41"/>
  <c r="N24" i="41" s="1"/>
  <c r="L12" i="41"/>
  <c r="N12" i="41" s="1"/>
  <c r="L35" i="41"/>
  <c r="N35" i="41" s="1"/>
  <c r="L23" i="41"/>
  <c r="N23" i="41" s="1"/>
  <c r="L11" i="41"/>
  <c r="M11" i="41" s="1"/>
  <c r="L34" i="41"/>
  <c r="M34" i="41" s="1"/>
  <c r="L22" i="41"/>
  <c r="M22" i="41" s="1"/>
  <c r="L10" i="41"/>
  <c r="M10" i="41" s="1"/>
  <c r="L33" i="41"/>
  <c r="N33" i="41" s="1"/>
  <c r="L21" i="41"/>
  <c r="N21" i="41" s="1"/>
  <c r="L9" i="41"/>
  <c r="M9" i="41" s="1"/>
  <c r="L32" i="41"/>
  <c r="M32" i="41" s="1"/>
  <c r="L20" i="41"/>
  <c r="M20" i="41" s="1"/>
  <c r="L8" i="41"/>
  <c r="M8" i="41" s="1"/>
  <c r="L31" i="41"/>
  <c r="M31" i="41" s="1"/>
  <c r="L19" i="41"/>
  <c r="M19" i="41" s="1"/>
  <c r="L7" i="41"/>
  <c r="N7" i="41" s="1"/>
  <c r="M26" i="41"/>
  <c r="L37" i="41"/>
  <c r="M37" i="41" s="1"/>
  <c r="L25" i="41"/>
  <c r="M25" i="41" s="1"/>
  <c r="L13" i="41"/>
  <c r="M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M23" i="43"/>
  <c r="N24" i="43"/>
  <c r="N37" i="43"/>
  <c r="N7" i="43"/>
  <c r="M22" i="43"/>
  <c r="M18" i="43"/>
  <c r="N29" i="43"/>
  <c r="N12" i="43"/>
  <c r="M35" i="43"/>
  <c r="N10" i="43"/>
  <c r="M6" i="43"/>
  <c r="M33" i="43"/>
  <c r="M31" i="43"/>
  <c r="M9" i="43"/>
  <c r="M13" i="43"/>
  <c r="M19" i="43"/>
  <c r="N14" i="43"/>
  <c r="M17" i="43"/>
  <c r="M32" i="43"/>
  <c r="M25" i="43"/>
  <c r="N15" i="43"/>
  <c r="N36" i="43"/>
  <c r="N26" i="43"/>
  <c r="N30" i="43"/>
  <c r="N27" i="43"/>
  <c r="M38" i="41"/>
  <c r="M30" i="41"/>
  <c r="M7" i="41"/>
  <c r="M18" i="41"/>
  <c r="N19" i="41"/>
  <c r="N34" i="41"/>
  <c r="N6" i="41"/>
  <c r="M15" i="41"/>
  <c r="M29" i="41"/>
  <c r="N11" i="41"/>
  <c r="N8" i="41"/>
  <c r="M27" i="41"/>
  <c r="N20" i="41"/>
  <c r="N13" i="41"/>
  <c r="M17" i="41"/>
  <c r="N32" i="41"/>
  <c r="N25" i="41"/>
  <c r="N16" i="41"/>
  <c r="N28" i="41"/>
  <c r="M23" i="41"/>
  <c r="N37" i="41"/>
  <c r="N14" i="41"/>
  <c r="M12" i="41"/>
  <c r="N36" i="41"/>
  <c r="N9" i="41"/>
  <c r="M33" i="41"/>
  <c r="M24" i="41"/>
  <c r="N22" i="41"/>
  <c r="M21" i="41"/>
  <c r="N31" i="41"/>
  <c r="N10" i="41"/>
  <c r="M35" i="4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N3" i="1" l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<sst xmlns="http://schemas.openxmlformats.org/spreadsheetml/2006/main" count="8606" uniqueCount="2181">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</sst>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0" fillId="0" borderId="0" xfId="0" applyFont="1" applyFill="1" applyAlignment="1">
      <alignment horizontal="left"/>
    </xf>
    <xf numFmtId="165" fontId="20" fillId="0" borderId="0" xfId="0" applyNumberFormat="1" applyFont="1" applyFill="1" applyAlignment="1">
      <alignment horizontal="center"/>
    </xf>
    <xf numFmtId="166" fontId="20" fillId="0" borderId="0" xfId="0" applyNumberFormat="1" applyFont="1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91"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numFmt numFmtId="13" formatCode="0%"/>
    </dxf>
    <dxf>
      <alignment horizontal="center"/>
    </dxf>
    <dxf>
      <numFmt numFmtId="165" formatCode="&quot;$&quot;#,##0.00"/>
    </dxf>
    <dxf>
      <numFmt numFmtId="165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numFmt numFmtId="166" formatCode="0.0%"/>
    </dxf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[crowd_funding_analysis.xlsx]Primary Category by Outcomes!PrimaryOutcomesPivotTable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'Primary Category by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'Primary Category by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'Primary Category by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'Primary Category by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'Primary Category by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'Primary Category by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'Primary Category by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'Primary Category by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[crowd_funding_analysis.xlsx]Sub-Category by Outcomes!SubCatOutcomesPivotTable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by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 by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'Sub-Category by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by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'Sub-Category by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 by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'Sub-Category by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 by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[crowd_funding_analysis.xlsx]Months by Outcomes!MonthsPivotTable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'Months by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'Months by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'Months by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[crowd_funding_analysis.xlsx]Months by Outcomes (%)!OutcomesPercentMonthsPivotTable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'Months by Outcomes (%)'!$B$4:$B$5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 (%)'!$A$6:$A$18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 (%)'!$B$6:$B$18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'Months by Outcomes (%)'!$C$4:$C$5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 (%)'!$A$6:$A$18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 (%)'!$C$6:$C$18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'Months by Outcomes (%)'!$D$4:$D$5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'Months by Outcomes (%)'!$A$6:$A$18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 (%)'!$D$6:$D$18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 baseline="0"/>
              <a:t>Outcomes </a:t>
            </a:r>
            <a:r>
              <a:rPr lang="en-US" sz="2400" b="1"/>
              <a:t>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(%)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(%)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(%)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[crowd_funding_analysis.xlsx]Outcomes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18372</xdr:colOff>
      <xdr:row>16</xdr:row>
      <xdr:rowOff>32929</xdr:rowOff>
    </xdr:from>
    <xdr:to>
      <xdr:col>7</xdr:col>
      <xdr:colOff>1164167</xdr:colOff>
      <xdr:row>38</xdr:row>
      <xdr:rowOff>179916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309033</xdr:colOff>
      <xdr:row>3</xdr:row>
      <xdr:rowOff>21168</xdr:rowOff>
    </xdr:from>
    <xdr:to>
      <xdr:col>17</xdr:col>
      <xdr:colOff>105833</xdr:colOff>
      <xdr:row>30</xdr:row>
      <xdr:rowOff>80435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294217</xdr:colOff>
      <xdr:row>3</xdr:row>
      <xdr:rowOff>38805</xdr:rowOff>
    </xdr:from>
    <xdr:to>
      <xdr:col>17</xdr:col>
      <xdr:colOff>719666</xdr:colOff>
      <xdr:row>32</xdr:row>
      <xdr:rowOff>126999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239184</xdr:colOff>
      <xdr:row>4</xdr:row>
      <xdr:rowOff>26810</xdr:rowOff>
    </xdr:from>
    <xdr:to>
      <xdr:col>27</xdr:col>
      <xdr:colOff>127000</xdr:colOff>
      <xdr:row>33</xdr:row>
      <xdr:rowOff>137583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19842</xdr:colOff>
      <xdr:row>14</xdr:row>
      <xdr:rowOff>33337</xdr:rowOff>
    </xdr:from>
    <xdr:to>
      <xdr:col>6</xdr:col>
      <xdr:colOff>391583</xdr:colOff>
      <xdr:row>34</xdr:row>
      <xdr:rowOff>127000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6</xdr:col>
      <xdr:colOff>349250</xdr:colOff>
      <xdr:row>34</xdr:row>
      <xdr:rowOff>116417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7</xdr:col>
      <xdr:colOff>158750</xdr:colOff>
      <xdr:row>39</xdr:row>
      <xdr:rowOff>127000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36511</xdr:rowOff>
    </xdr:from>
    <xdr:to>
      <xdr:col>7</xdr:col>
      <xdr:colOff>127000</xdr:colOff>
      <xdr:row>39</xdr:row>
      <xdr:rowOff>127000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7</xdr:col>
      <xdr:colOff>190500</xdr:colOff>
      <xdr:row>36</xdr:row>
      <xdr:rowOff>148167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43543</xdr:rowOff>
    </xdr:from>
    <xdr:to>
      <xdr:col>7</xdr:col>
      <xdr:colOff>148167</xdr:colOff>
      <xdr:row>36</xdr:row>
      <xdr:rowOff>137584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6</xdr:col>
      <xdr:colOff>787400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17</xdr:col>
      <xdr:colOff>444500</xdr:colOff>
      <xdr:row>22</xdr:row>
      <xdr:rowOff>101600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427183</xdr:colOff>
      <xdr:row>23</xdr:row>
      <xdr:rowOff>19627</xdr:rowOff>
    </xdr:from>
    <xdr:to>
      <xdr:col>17</xdr:col>
      <xdr:colOff>393701</xdr:colOff>
      <xdr:row>45</xdr:row>
      <xdr:rowOff>127000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13</xdr:col>
      <xdr:colOff>558800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7403041" cy="4579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13</xdr:col>
      <xdr:colOff>546100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74009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5</xdr:col>
      <xdr:colOff>751417</xdr:colOff>
      <xdr:row>29</xdr:row>
      <xdr:rowOff>148166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13</xdr:col>
      <xdr:colOff>571500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74051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13</xdr:col>
      <xdr:colOff>546100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13</xdr:col>
      <xdr:colOff>558800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74030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13</xdr:col>
      <xdr:colOff>571500</xdr:colOff>
      <xdr:row>63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20054</xdr:colOff>
      <xdr:row>13</xdr:row>
      <xdr:rowOff>22375</xdr:rowOff>
    </xdr:from>
    <xdr:to>
      <xdr:col>6</xdr:col>
      <xdr:colOff>709084</xdr:colOff>
      <xdr:row>33</xdr:row>
      <xdr:rowOff>116417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7</xdr:col>
      <xdr:colOff>317500</xdr:colOff>
      <xdr:row>33</xdr:row>
      <xdr:rowOff>127000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34470</xdr:rowOff>
    </xdr:from>
    <xdr:to>
      <xdr:col>6</xdr:col>
      <xdr:colOff>931334</xdr:colOff>
      <xdr:row>33</xdr:row>
      <xdr:rowOff>127001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6</xdr:col>
      <xdr:colOff>899584</xdr:colOff>
      <xdr:row>33</xdr:row>
      <xdr:rowOff>137583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6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20" type="button" dataOnly="0" labelOnly="1" outline="0" axis="axisRow" fieldPosition="0"/>
    </format>
    <format dxfId="660">
      <pivotArea dataOnly="0" labelOnly="1" fieldPosition="0">
        <references count="1">
          <reference field="20" count="0"/>
        </references>
      </pivotArea>
    </format>
    <format dxfId="659">
      <pivotArea dataOnly="0" labelOnly="1" grandRow="1" outline="0" fieldPosition="0"/>
    </format>
    <format dxfId="658">
      <pivotArea dataOnly="0" labelOnly="1" fieldPosition="0">
        <references count="1">
          <reference field="6" count="0"/>
        </references>
      </pivotArea>
    </format>
    <format dxfId="657">
      <pivotArea dataOnly="0" labelOnly="1" grandCol="1" outline="0" fieldPosition="0"/>
    </format>
    <format dxfId="656">
      <pivotArea outline="0" collapsedLevelsAreSubtotals="1" fieldPosition="0"/>
    </format>
    <format dxfId="655">
      <pivotArea field="6" type="button" dataOnly="0" labelOnly="1" outline="0" axis="axisCol" fieldPosition="0"/>
    </format>
    <format dxfId="654">
      <pivotArea type="topRight" dataOnly="0" labelOnly="1" outline="0" fieldPosition="0"/>
    </format>
    <format dxfId="653">
      <pivotArea dataOnly="0" labelOnly="1" fieldPosition="0">
        <references count="1">
          <reference field="6" count="0"/>
        </references>
      </pivotArea>
    </format>
    <format dxfId="652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651">
      <pivotArea type="all" dataOnly="0" outline="0" fieldPosition="0"/>
    </format>
    <format dxfId="650">
      <pivotArea outline="0" collapsedLevelsAreSubtotals="1" fieldPosition="0"/>
    </format>
    <format dxfId="649">
      <pivotArea type="origin" dataOnly="0" labelOnly="1" outline="0" fieldPosition="0"/>
    </format>
    <format dxfId="648">
      <pivotArea field="6" type="button" dataOnly="0" labelOnly="1" outline="0" axis="axisCol" fieldPosition="0"/>
    </format>
    <format dxfId="647">
      <pivotArea type="topRight" dataOnly="0" labelOnly="1" outline="0" fieldPosition="0"/>
    </format>
    <format dxfId="646">
      <pivotArea dataOnly="0" labelOnly="1" grandRow="1" outline="0" fieldPosition="0"/>
    </format>
    <format dxfId="645">
      <pivotArea dataOnly="0" labelOnly="1" fieldPosition="0">
        <references count="1">
          <reference field="6" count="0"/>
        </references>
      </pivotArea>
    </format>
    <format dxfId="644">
      <pivotArea dataOnly="0" labelOnly="1" grandCol="1" outline="0" fieldPosition="0"/>
    </format>
    <format dxfId="643">
      <pivotArea outline="0" collapsedLevelsAreSubtotals="1" fieldPosition="0"/>
    </format>
    <format dxfId="642">
      <pivotArea dataOnly="0" labelOnly="1" fieldPosition="0">
        <references count="1">
          <reference field="6" count="0"/>
        </references>
      </pivotArea>
    </format>
    <format dxfId="641">
      <pivotArea dataOnly="0" labelOnly="1" grandCol="1" outline="0" fieldPosition="0"/>
    </format>
    <format dxfId="640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639">
      <pivotArea collapsedLevelsAreSubtotals="1" fieldPosition="0">
        <references count="1">
          <reference field="20" count="1">
            <x v="3"/>
          </reference>
        </references>
      </pivotArea>
    </format>
    <format dxfId="638">
      <pivotArea dataOnly="0" labelOnly="1" fieldPosition="0">
        <references count="1">
          <reference field="20" count="1">
            <x v="3"/>
          </reference>
        </references>
      </pivotArea>
    </format>
    <format dxfId="637">
      <pivotArea type="all" dataOnly="0" outline="0" fieldPosition="0"/>
    </format>
    <format dxfId="636">
      <pivotArea outline="0" collapsedLevelsAreSubtotals="1" fieldPosition="0"/>
    </format>
    <format dxfId="635">
      <pivotArea type="origin" dataOnly="0" labelOnly="1" outline="0" fieldPosition="0"/>
    </format>
    <format dxfId="634">
      <pivotArea field="6" type="button" dataOnly="0" labelOnly="1" outline="0" axis="axisCol" fieldPosition="0"/>
    </format>
    <format dxfId="633">
      <pivotArea type="topRight" dataOnly="0" labelOnly="1" outline="0" fieldPosition="0"/>
    </format>
    <format dxfId="632">
      <pivotArea field="20" type="button" dataOnly="0" labelOnly="1" outline="0" axis="axisRow" fieldPosition="0"/>
    </format>
    <format dxfId="631">
      <pivotArea dataOnly="0" labelOnly="1" fieldPosition="0">
        <references count="1">
          <reference field="20" count="0"/>
        </references>
      </pivotArea>
    </format>
    <format dxfId="630">
      <pivotArea dataOnly="0" labelOnly="1" grandRow="1" outline="0" fieldPosition="0"/>
    </format>
    <format dxfId="629">
      <pivotArea dataOnly="0" labelOnly="1" fieldPosition="0">
        <references count="1">
          <reference field="6" count="0"/>
        </references>
      </pivotArea>
    </format>
    <format dxfId="628">
      <pivotArea dataOnly="0" labelOnly="1" grandCol="1" outline="0" fieldPosition="0"/>
    </format>
    <format dxfId="627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62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625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624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623">
      <pivotArea type="topRight" dataOnly="0" labelOnly="1" outline="0" fieldPosition="0"/>
    </format>
    <format dxfId="622">
      <pivotArea outline="0" fieldPosition="0">
        <references count="1">
          <reference field="4294967294" count="1">
            <x v="0"/>
          </reference>
        </references>
      </pivotArea>
    </format>
    <format dxfId="621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620">
      <pivotArea dataOnly="0" labelOnly="1" fieldPosition="0">
        <references count="1">
          <reference field="6" count="1">
            <x v="3"/>
          </reference>
        </references>
      </pivotArea>
    </format>
    <format dxfId="619">
      <pivotArea type="all" dataOnly="0" outline="0" fieldPosition="0"/>
    </format>
    <format dxfId="618">
      <pivotArea outline="0" collapsedLevelsAreSubtotals="1" fieldPosition="0"/>
    </format>
    <format dxfId="617">
      <pivotArea type="origin" dataOnly="0" labelOnly="1" outline="0" fieldPosition="0"/>
    </format>
    <format dxfId="616">
      <pivotArea field="6" type="button" dataOnly="0" labelOnly="1" outline="0" axis="axisCol" fieldPosition="0"/>
    </format>
    <format dxfId="615">
      <pivotArea type="topRight" dataOnly="0" labelOnly="1" outline="0" fieldPosition="0"/>
    </format>
    <format dxfId="614">
      <pivotArea field="20" type="button" dataOnly="0" labelOnly="1" outline="0" axis="axisRow" fieldPosition="0"/>
    </format>
    <format dxfId="613">
      <pivotArea dataOnly="0" labelOnly="1" fieldPosition="0">
        <references count="1">
          <reference field="20" count="0"/>
        </references>
      </pivotArea>
    </format>
    <format dxfId="612">
      <pivotArea dataOnly="0" labelOnly="1" grandRow="1" outline="0" fieldPosition="0"/>
    </format>
    <format dxfId="611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610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609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60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607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606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605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604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603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602">
      <pivotArea dataOnly="0" labelOnly="1" fieldPosition="0">
        <references count="1">
          <reference field="6" count="0"/>
        </references>
      </pivotArea>
    </format>
    <format dxfId="601">
      <pivotArea dataOnly="0" labelOnly="1" grandCol="1" outline="0" fieldPosition="0"/>
    </format>
    <format dxfId="600">
      <pivotArea field="9" type="button" dataOnly="0" labelOnly="1" outline="0" axis="axisPage" fieldPosition="0"/>
    </format>
    <format dxfId="599">
      <pivotArea type="origin" dataOnly="0" labelOnly="1" outline="0" fieldPosition="0"/>
    </format>
    <format dxfId="598">
      <pivotArea field="20" type="button" dataOnly="0" labelOnly="1" outline="0" axis="axisRow" fieldPosition="0"/>
    </format>
    <format dxfId="597">
      <pivotArea dataOnly="0" labelOnly="1" fieldPosition="0">
        <references count="1">
          <reference field="20" count="0"/>
        </references>
      </pivotArea>
    </format>
    <format dxfId="596">
      <pivotArea dataOnly="0" labelOnly="1" grandRow="1" outline="0" fieldPosition="0"/>
    </format>
    <format dxfId="59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59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59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59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59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59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58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58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58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586">
      <pivotArea outline="0" collapsedLevelsAreSubtotals="1" fieldPosition="0"/>
    </format>
    <format dxfId="585">
      <pivotArea type="topRight" dataOnly="0" labelOnly="1" outline="0" offset="C1" fieldPosition="0"/>
    </format>
    <format dxfId="584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583">
      <pivotArea type="topRight" dataOnly="0" labelOnly="1" outline="0" offset="C1" fieldPosition="0"/>
    </format>
    <format dxfId="582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581">
      <pivotArea outline="0" collapsedLevelsAreSubtotals="1" fieldPosition="0"/>
    </format>
    <format dxfId="580">
      <pivotArea outline="0" collapsedLevelsAreSubtotals="1" fieldPosition="0"/>
    </format>
    <format dxfId="5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77">
      <pivotArea collapsedLevelsAreSubtotals="1" fieldPosition="0">
        <references count="1">
          <reference field="20" count="1">
            <x v="4"/>
          </reference>
        </references>
      </pivotArea>
    </format>
    <format dxfId="576">
      <pivotArea collapsedLevelsAreSubtotals="1" fieldPosition="0">
        <references count="1">
          <reference field="20" count="1">
            <x v="5"/>
          </reference>
        </references>
      </pivotArea>
    </format>
    <format dxfId="575">
      <pivotArea collapsedLevelsAreSubtotals="1" fieldPosition="0">
        <references count="1">
          <reference field="20" count="1">
            <x v="6"/>
          </reference>
        </references>
      </pivotArea>
    </format>
    <format dxfId="574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573">
      <pivotArea collapsedLevelsAreSubtotals="1" fieldPosition="0">
        <references count="1">
          <reference field="20" count="1">
            <x v="3"/>
          </reference>
        </references>
      </pivotArea>
    </format>
    <format dxfId="572">
      <pivotArea dataOnly="0" labelOnly="1" fieldPosition="0">
        <references count="1">
          <reference field="20" count="1">
            <x v="3"/>
          </reference>
        </references>
      </pivotArea>
    </format>
    <format dxfId="571">
      <pivotArea type="all" dataOnly="0" outline="0" fieldPosition="0"/>
    </format>
    <format dxfId="570">
      <pivotArea outline="0" collapsedLevelsAreSubtotals="1" fieldPosition="0"/>
    </format>
    <format dxfId="5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8">
      <pivotArea outline="0" collapsedLevelsAreSubtotals="1" fieldPosition="0"/>
    </format>
    <format dxfId="5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6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56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564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563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562">
      <pivotArea type="all" dataOnly="0" outline="0" fieldPosition="0"/>
    </format>
    <format dxfId="561">
      <pivotArea outline="0" collapsedLevelsAreSubtotals="1" fieldPosition="0"/>
    </format>
    <format dxfId="560">
      <pivotArea field="20" type="button" dataOnly="0" labelOnly="1" outline="0" axis="axisRow" fieldPosition="0"/>
    </format>
    <format dxfId="559">
      <pivotArea dataOnly="0" labelOnly="1" fieldPosition="0">
        <references count="1">
          <reference field="20" count="0"/>
        </references>
      </pivotArea>
    </format>
    <format dxfId="558">
      <pivotArea dataOnly="0" labelOnly="1" grandRow="1" outline="0" fieldPosition="0"/>
    </format>
    <format dxfId="557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556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555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55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553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552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551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550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549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5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7">
      <pivotArea outline="0" collapsedLevelsAreSubtotals="1" fieldPosition="0"/>
    </format>
    <format dxfId="5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544">
      <pivotArea type="all" dataOnly="0" outline="0" fieldPosition="0"/>
    </format>
    <format dxfId="543">
      <pivotArea outline="0" collapsedLevelsAreSubtotals="1" fieldPosition="0"/>
    </format>
    <format dxfId="542">
      <pivotArea field="6" type="button" dataOnly="0" labelOnly="1" outline="0" axis="axisCol" fieldPosition="0"/>
    </format>
    <format dxfId="541">
      <pivotArea type="topRight" dataOnly="0" labelOnly="1" outline="0" fieldPosition="0"/>
    </format>
    <format dxfId="540">
      <pivotArea field="13" type="button" dataOnly="0" labelOnly="1" outline="0"/>
    </format>
    <format dxfId="539">
      <pivotArea dataOnly="0" labelOnly="1" fieldPosition="0">
        <references count="1">
          <reference field="6" count="0"/>
        </references>
      </pivotArea>
    </format>
    <format dxfId="538">
      <pivotArea outline="0" collapsedLevelsAreSubtotals="1" fieldPosition="0"/>
    </format>
    <format dxfId="537">
      <pivotArea field="6" type="button" dataOnly="0" labelOnly="1" outline="0" axis="axisCol" fieldPosition="0"/>
    </format>
    <format dxfId="536">
      <pivotArea type="topRight" dataOnly="0" labelOnly="1" outline="0" fieldPosition="0"/>
    </format>
    <format dxfId="535">
      <pivotArea dataOnly="0" labelOnly="1" fieldPosition="0">
        <references count="1">
          <reference field="6" count="0"/>
        </references>
      </pivotArea>
    </format>
    <format dxfId="534">
      <pivotArea type="all" dataOnly="0" outline="0" fieldPosition="0"/>
    </format>
    <format dxfId="533">
      <pivotArea outline="0" collapsedLevelsAreSubtotals="1" fieldPosition="0"/>
    </format>
    <format dxfId="532">
      <pivotArea type="origin" dataOnly="0" labelOnly="1" outline="0" fieldPosition="0"/>
    </format>
    <format dxfId="531">
      <pivotArea field="6" type="button" dataOnly="0" labelOnly="1" outline="0" axis="axisCol" fieldPosition="0"/>
    </format>
    <format dxfId="530">
      <pivotArea type="topRight" dataOnly="0" labelOnly="1" outline="0" fieldPosition="0"/>
    </format>
    <format dxfId="529">
      <pivotArea dataOnly="0" labelOnly="1" grandRow="1" outline="0" fieldPosition="0"/>
    </format>
    <format dxfId="528">
      <pivotArea dataOnly="0" labelOnly="1" fieldPosition="0">
        <references count="1">
          <reference field="6" count="0"/>
        </references>
      </pivotArea>
    </format>
    <format dxfId="527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526">
      <pivotArea type="all" dataOnly="0" outline="0" fieldPosition="0"/>
    </format>
    <format dxfId="525">
      <pivotArea outline="0" collapsedLevelsAreSubtotals="1" fieldPosition="0"/>
    </format>
    <format dxfId="524">
      <pivotArea field="6" type="button" dataOnly="0" labelOnly="1" outline="0" axis="axisCol" fieldPosition="0"/>
    </format>
    <format dxfId="523">
      <pivotArea type="topRight" dataOnly="0" labelOnly="1" outline="0" fieldPosition="0"/>
    </format>
    <format dxfId="522">
      <pivotArea field="13" type="button" dataOnly="0" labelOnly="1" outline="0"/>
    </format>
    <format dxfId="521">
      <pivotArea dataOnly="0" labelOnly="1" fieldPosition="0">
        <references count="1">
          <reference field="6" count="0"/>
        </references>
      </pivotArea>
    </format>
    <format dxfId="520">
      <pivotArea outline="0" collapsedLevelsAreSubtotals="1" fieldPosition="0"/>
    </format>
    <format dxfId="519">
      <pivotArea field="6" type="button" dataOnly="0" labelOnly="1" outline="0" axis="axisCol" fieldPosition="0"/>
    </format>
    <format dxfId="518">
      <pivotArea type="topRight" dataOnly="0" labelOnly="1" outline="0" fieldPosition="0"/>
    </format>
    <format dxfId="517">
      <pivotArea dataOnly="0" labelOnly="1" fieldPosition="0">
        <references count="1">
          <reference field="6" count="0"/>
        </references>
      </pivotArea>
    </format>
    <format dxfId="516">
      <pivotArea type="all" dataOnly="0" outline="0" fieldPosition="0"/>
    </format>
    <format dxfId="515">
      <pivotArea outline="0" collapsedLevelsAreSubtotals="1" fieldPosition="0"/>
    </format>
    <format dxfId="514">
      <pivotArea type="origin" dataOnly="0" labelOnly="1" outline="0" fieldPosition="0"/>
    </format>
    <format dxfId="513">
      <pivotArea field="6" type="button" dataOnly="0" labelOnly="1" outline="0" axis="axisCol" fieldPosition="0"/>
    </format>
    <format dxfId="512">
      <pivotArea type="topRight" dataOnly="0" labelOnly="1" outline="0" fieldPosition="0"/>
    </format>
    <format dxfId="511">
      <pivotArea dataOnly="0" labelOnly="1" grandRow="1" outline="0" fieldPosition="0"/>
    </format>
    <format dxfId="510">
      <pivotArea dataOnly="0" labelOnly="1" fieldPosition="0">
        <references count="1">
          <reference field="6" count="0"/>
        </references>
      </pivotArea>
    </format>
    <format dxfId="509">
      <pivotArea dataOnly="0" labelOnly="1" grandCol="1" outline="0" fieldPosition="0"/>
    </format>
    <format dxfId="508">
      <pivotArea outline="0" fieldPosition="0">
        <references count="1">
          <reference field="4294967294" count="1">
            <x v="0"/>
          </reference>
        </references>
      </pivotArea>
    </format>
    <format dxfId="507">
      <pivotArea dataOnly="0" grandCol="1" outline="0" axis="axisCol" fieldPosition="0"/>
    </format>
    <format dxfId="506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505">
      <pivotArea grandCol="1" outline="0" collapsedLevelsAreSubtotals="1" fieldPosition="0"/>
    </format>
    <format dxfId="504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503">
      <pivotArea dataOnly="0" labelOnly="1" grandCol="1" outline="0" fieldPosition="0"/>
    </format>
    <format dxfId="502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501">
      <pivotArea type="all" dataOnly="0" outline="0" fieldPosition="0"/>
    </format>
    <format dxfId="500">
      <pivotArea outline="0" collapsedLevelsAreSubtotals="1" fieldPosition="0"/>
    </format>
    <format dxfId="499">
      <pivotArea type="origin" dataOnly="0" labelOnly="1" outline="0" fieldPosition="0"/>
    </format>
    <format dxfId="498">
      <pivotArea field="6" type="button" dataOnly="0" labelOnly="1" outline="0" axis="axisCol" fieldPosition="0"/>
    </format>
    <format dxfId="497">
      <pivotArea type="topRight" dataOnly="0" labelOnly="1" outline="0" fieldPosition="0"/>
    </format>
    <format dxfId="496">
      <pivotArea field="13" type="button" dataOnly="0" labelOnly="1" outline="0" axis="axisRow" fieldPosition="0"/>
    </format>
    <format dxfId="495">
      <pivotArea dataOnly="0" labelOnly="1" grandRow="1" outline="0" fieldPosition="0"/>
    </format>
    <format dxfId="494">
      <pivotArea dataOnly="0" labelOnly="1" fieldPosition="0">
        <references count="1">
          <reference field="6" count="0"/>
        </references>
      </pivotArea>
    </format>
    <format dxfId="493">
      <pivotArea dataOnly="0" labelOnly="1" grandCol="1" outline="0" fieldPosition="0"/>
    </format>
    <format dxfId="492">
      <pivotArea outline="0" collapsedLevelsAreSubtotals="1" fieldPosition="0"/>
    </format>
    <format dxfId="491">
      <pivotArea field="6" type="button" dataOnly="0" labelOnly="1" outline="0" axis="axisCol" fieldPosition="0"/>
    </format>
    <format dxfId="490">
      <pivotArea type="topRight" dataOnly="0" labelOnly="1" outline="0" fieldPosition="0"/>
    </format>
    <format dxfId="489">
      <pivotArea dataOnly="0" labelOnly="1" fieldPosition="0">
        <references count="1">
          <reference field="6" count="0"/>
        </references>
      </pivotArea>
    </format>
    <format dxfId="488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487">
      <pivotArea type="all" dataOnly="0" outline="0" fieldPosition="0"/>
    </format>
    <format dxfId="486">
      <pivotArea outline="0" collapsedLevelsAreSubtotals="1" fieldPosition="0"/>
    </format>
    <format dxfId="485">
      <pivotArea type="origin" dataOnly="0" labelOnly="1" outline="0" fieldPosition="0"/>
    </format>
    <format dxfId="484">
      <pivotArea field="6" type="button" dataOnly="0" labelOnly="1" outline="0" axis="axisCol" fieldPosition="0"/>
    </format>
    <format dxfId="483">
      <pivotArea type="topRight" dataOnly="0" labelOnly="1" outline="0" fieldPosition="0"/>
    </format>
    <format dxfId="482">
      <pivotArea field="13" type="button" dataOnly="0" labelOnly="1" outline="0" axis="axisRow" fieldPosition="0"/>
    </format>
    <format dxfId="481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80">
      <pivotArea dataOnly="0" labelOnly="1" grandRow="1" outline="0" fieldPosition="0"/>
    </format>
    <format dxfId="479">
      <pivotArea dataOnly="0" labelOnly="1" fieldPosition="0">
        <references count="1">
          <reference field="6" count="0"/>
        </references>
      </pivotArea>
    </format>
    <format dxfId="478">
      <pivotArea dataOnly="0" labelOnly="1" grandCol="1" outline="0" fieldPosition="0"/>
    </format>
    <format dxfId="477">
      <pivotArea outline="0" collapsedLevelsAreSubtotals="1" fieldPosition="0"/>
    </format>
    <format dxfId="476">
      <pivotArea field="6" type="button" dataOnly="0" labelOnly="1" outline="0" axis="axisCol" fieldPosition="0"/>
    </format>
    <format dxfId="475">
      <pivotArea type="topRight" dataOnly="0" labelOnly="1" outline="0" fieldPosition="0"/>
    </format>
    <format dxfId="474">
      <pivotArea dataOnly="0" labelOnly="1" fieldPosition="0">
        <references count="1">
          <reference field="6" count="0"/>
        </references>
      </pivotArea>
    </format>
    <format dxfId="473">
      <pivotArea outline="0" fieldPosition="0">
        <references count="1">
          <reference field="4294967294" count="1">
            <x v="0"/>
          </reference>
        </references>
      </pivotArea>
    </format>
    <format dxfId="472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471">
      <pivotArea type="all" dataOnly="0" outline="0" fieldPosition="0"/>
    </format>
    <format dxfId="470">
      <pivotArea outline="0" collapsedLevelsAreSubtotals="1" fieldPosition="0"/>
    </format>
    <format dxfId="469">
      <pivotArea type="origin" dataOnly="0" labelOnly="1" outline="0" fieldPosition="0"/>
    </format>
    <format dxfId="468">
      <pivotArea field="6" type="button" dataOnly="0" labelOnly="1" outline="0" axis="axisCol" fieldPosition="0"/>
    </format>
    <format dxfId="467">
      <pivotArea type="topRight" dataOnly="0" labelOnly="1" outline="0" fieldPosition="0"/>
    </format>
    <format dxfId="466">
      <pivotArea field="23" type="button" dataOnly="0" labelOnly="1" outline="0" axis="axisRow" fieldPosition="0"/>
    </format>
    <format dxfId="465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4">
      <pivotArea dataOnly="0" labelOnly="1" grandRow="1" outline="0" fieldPosition="0"/>
    </format>
    <format dxfId="463">
      <pivotArea dataOnly="0" labelOnly="1" fieldPosition="0">
        <references count="1">
          <reference field="6" count="0"/>
        </references>
      </pivotArea>
    </format>
    <format dxfId="462">
      <pivotArea dataOnly="0" labelOnly="1" grandCol="1" outline="0" fieldPosition="0"/>
    </format>
    <format dxfId="461">
      <pivotArea outline="0" collapsedLevelsAreSubtotals="1" fieldPosition="0"/>
    </format>
    <format dxfId="460">
      <pivotArea field="6" type="button" dataOnly="0" labelOnly="1" outline="0" axis="axisCol" fieldPosition="0"/>
    </format>
    <format dxfId="459">
      <pivotArea type="topRight" dataOnly="0" labelOnly="1" outline="0" fieldPosition="0"/>
    </format>
    <format dxfId="458">
      <pivotArea dataOnly="0" labelOnly="1" fieldPosition="0">
        <references count="1">
          <reference field="6" count="0"/>
        </references>
      </pivotArea>
    </format>
    <format dxfId="457">
      <pivotArea dataOnly="0" labelOnly="1" grandCol="1" outline="0" fieldPosition="0"/>
    </format>
    <format dxfId="456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455">
      <pivotArea type="all" dataOnly="0" outline="0" fieldPosition="0"/>
    </format>
    <format dxfId="454">
      <pivotArea outline="0" collapsedLevelsAreSubtotals="1" fieldPosition="0"/>
    </format>
    <format dxfId="453">
      <pivotArea type="origin" dataOnly="0" labelOnly="1" outline="0" fieldPosition="0"/>
    </format>
    <format dxfId="452">
      <pivotArea field="6" type="button" dataOnly="0" labelOnly="1" outline="0" axis="axisCol" fieldPosition="0"/>
    </format>
    <format dxfId="451">
      <pivotArea type="topRight" dataOnly="0" labelOnly="1" outline="0" fieldPosition="0"/>
    </format>
    <format dxfId="450">
      <pivotArea field="23" type="button" dataOnly="0" labelOnly="1" outline="0" axis="axisRow" fieldPosition="0"/>
    </format>
    <format dxfId="449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8">
      <pivotArea dataOnly="0" labelOnly="1" grandRow="1" outline="0" fieldPosition="0"/>
    </format>
    <format dxfId="447">
      <pivotArea dataOnly="0" labelOnly="1" fieldPosition="0">
        <references count="1">
          <reference field="6" count="0"/>
        </references>
      </pivotArea>
    </format>
    <format dxfId="446">
      <pivotArea dataOnly="0" labelOnly="1" grandCol="1" outline="0" fieldPosition="0"/>
    </format>
    <format dxfId="445">
      <pivotArea outline="0" collapsedLevelsAreSubtotals="1" fieldPosition="0"/>
    </format>
    <format dxfId="444">
      <pivotArea outline="0" fieldPosition="0">
        <references count="1">
          <reference field="4294967294" count="1">
            <x v="0"/>
          </reference>
        </references>
      </pivotArea>
    </format>
    <format dxfId="443">
      <pivotArea outline="0" collapsedLevelsAreSubtotals="1" fieldPosition="0"/>
    </format>
    <format dxfId="442">
      <pivotArea outline="0" collapsedLevelsAreSubtotals="1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dataOnly="0" labelOnly="1" fieldPosition="0">
        <references count="1">
          <reference field="6" count="0"/>
        </references>
      </pivotArea>
    </format>
    <format dxfId="438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413">
      <pivotArea outline="0" collapsedLevelsAreSubtotals="1" fieldPosition="0"/>
    </format>
    <format dxfId="412">
      <pivotArea outline="0" collapsedLevelsAreSubtotals="1" fieldPosition="0"/>
    </format>
    <format dxfId="411">
      <pivotArea collapsedLevelsAreSubtotals="1" fieldPosition="0">
        <references count="1">
          <reference field="20" count="1">
            <x v="4"/>
          </reference>
        </references>
      </pivotArea>
    </format>
    <format dxfId="410">
      <pivotArea collapsedLevelsAreSubtotals="1" fieldPosition="0">
        <references count="1">
          <reference field="20" count="1">
            <x v="5"/>
          </reference>
        </references>
      </pivotArea>
    </format>
    <format dxfId="409">
      <pivotArea collapsedLevelsAreSubtotals="1" fieldPosition="0">
        <references count="1">
          <reference field="20" count="1">
            <x v="6"/>
          </reference>
        </references>
      </pivotArea>
    </format>
    <format dxfId="408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407">
      <pivotArea collapsedLevelsAreSubtotals="1" fieldPosition="0">
        <references count="1">
          <reference field="20" count="1">
            <x v="3"/>
          </reference>
        </references>
      </pivotArea>
    </format>
    <format dxfId="406">
      <pivotArea dataOnly="0" labelOnly="1" fieldPosition="0">
        <references count="1">
          <reference field="20" count="1">
            <x v="3"/>
          </reference>
        </references>
      </pivotArea>
    </format>
    <format dxfId="405">
      <pivotArea type="all" dataOnly="0" outline="0" fieldPosition="0"/>
    </format>
    <format dxfId="404">
      <pivotArea outline="0" collapsedLevelsAreSubtotals="1" fieldPosition="0"/>
    </format>
    <format dxfId="403">
      <pivotArea outline="0" collapsedLevelsAreSubtotals="1" fieldPosition="0"/>
    </format>
    <format dxfId="402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1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0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99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98">
      <pivotArea type="all" dataOnly="0" outline="0" fieldPosition="0"/>
    </format>
    <format dxfId="397">
      <pivotArea outline="0" collapsedLevelsAreSubtotals="1" fieldPosition="0"/>
    </format>
    <format dxfId="396">
      <pivotArea outline="0" collapsedLevelsAreSubtotals="1" fieldPosition="0"/>
    </format>
    <format dxfId="395">
      <pivotArea outline="0" collapsedLevelsAreSubtotals="1" fieldPosition="0"/>
    </format>
    <format dxfId="394">
      <pivotArea dataOnly="0" labelOnly="1" outline="0" axis="axisValues" fieldPosition="0"/>
    </format>
    <format dxfId="393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39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391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390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389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38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8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84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383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79">
      <pivotArea outline="0" collapsedLevelsAreSubtotals="1" fieldPosition="0"/>
    </format>
    <format dxfId="3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77">
      <pivotArea type="all" dataOnly="0" outline="0" fieldPosition="0"/>
    </format>
    <format dxfId="376">
      <pivotArea outline="0" collapsedLevelsAreSubtotals="1" fieldPosition="0"/>
    </format>
    <format dxfId="375">
      <pivotArea field="20" type="button" dataOnly="0" labelOnly="1" outline="0" axis="axisRow" fieldPosition="0"/>
    </format>
    <format dxfId="374">
      <pivotArea dataOnly="0" labelOnly="1" fieldPosition="0">
        <references count="1">
          <reference field="20" count="0"/>
        </references>
      </pivotArea>
    </format>
    <format dxfId="373">
      <pivotArea dataOnly="0" labelOnly="1" grandRow="1" outline="0" fieldPosition="0"/>
    </format>
    <format dxfId="372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71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70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6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68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67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66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65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64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6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362">
      <pivotArea outline="0" collapsedLevelsAreSubtotals="1" fieldPosition="0"/>
    </format>
    <format dxfId="361">
      <pivotArea outline="0" collapsedLevelsAreSubtotals="1" fieldPosition="0"/>
    </format>
    <format dxfId="360">
      <pivotArea collapsedLevelsAreSubtotals="1" fieldPosition="0">
        <references count="1">
          <reference field="20" count="1">
            <x v="4"/>
          </reference>
        </references>
      </pivotArea>
    </format>
    <format dxfId="359">
      <pivotArea collapsedLevelsAreSubtotals="1" fieldPosition="0">
        <references count="1">
          <reference field="20" count="1">
            <x v="5"/>
          </reference>
        </references>
      </pivotArea>
    </format>
    <format dxfId="358">
      <pivotArea collapsedLevelsAreSubtotals="1" fieldPosition="0">
        <references count="1">
          <reference field="20" count="1">
            <x v="6"/>
          </reference>
        </references>
      </pivotArea>
    </format>
    <format dxfId="357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356">
      <pivotArea collapsedLevelsAreSubtotals="1" fieldPosition="0">
        <references count="1">
          <reference field="20" count="1">
            <x v="3"/>
          </reference>
        </references>
      </pivotArea>
    </format>
    <format dxfId="355">
      <pivotArea dataOnly="0" labelOnly="1" fieldPosition="0">
        <references count="1">
          <reference field="20" count="1">
            <x v="3"/>
          </reference>
        </references>
      </pivotArea>
    </format>
    <format dxfId="354">
      <pivotArea type="all" dataOnly="0" outline="0" fieldPosition="0"/>
    </format>
    <format dxfId="353">
      <pivotArea outline="0" collapsedLevelsAreSubtotals="1" fieldPosition="0"/>
    </format>
    <format dxfId="352">
      <pivotArea outline="0" collapsedLevelsAreSubtotals="1" fieldPosition="0"/>
    </format>
    <format dxfId="351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5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9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8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7">
      <pivotArea type="all" dataOnly="0" outline="0" fieldPosition="0"/>
    </format>
    <format dxfId="346">
      <pivotArea outline="0" collapsedLevelsAreSubtotals="1" fieldPosition="0"/>
    </format>
    <format dxfId="345">
      <pivotArea outline="0" collapsedLevelsAreSubtotals="1" fieldPosition="0"/>
    </format>
    <format dxfId="344">
      <pivotArea outline="0" collapsedLevelsAreSubtotals="1" fieldPosition="0"/>
    </format>
    <format dxfId="343">
      <pivotArea dataOnly="0" labelOnly="1" outline="0" axis="axisValues" fieldPosition="0"/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outline="0" collapsedLevelsAreSubtotals="1" fieldPosition="0"/>
    </format>
    <format dxfId="339">
      <pivotArea type="all" dataOnly="0" outline="0" fieldPosition="0"/>
    </format>
    <format dxfId="338">
      <pivotArea outline="0" collapsedLevelsAreSubtotals="1" fieldPosition="0"/>
    </format>
    <format dxfId="337">
      <pivotArea outline="0" collapsedLevelsAreSubtotals="1" fieldPosition="0"/>
    </format>
    <format dxfId="33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35">
      <pivotArea type="all" dataOnly="0" outline="0" fieldPosition="0"/>
    </format>
    <format dxfId="334">
      <pivotArea outline="0" collapsedLevelsAreSubtotals="1" fieldPosition="0"/>
    </format>
    <format dxfId="333">
      <pivotArea field="20" type="button" dataOnly="0" labelOnly="1" outline="0" axis="axisRow" fieldPosition="0"/>
    </format>
    <format dxfId="332">
      <pivotArea dataOnly="0" labelOnly="1" fieldPosition="0">
        <references count="1">
          <reference field="20" count="0"/>
        </references>
      </pivotArea>
    </format>
    <format dxfId="331">
      <pivotArea dataOnly="0" labelOnly="1" grandRow="1" outline="0" fieldPosition="0"/>
    </format>
    <format dxfId="33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2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2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2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2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2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2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2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2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20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319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31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316">
      <pivotArea outline="0" collapsedLevelsAreSubtotals="1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field="6" type="button" dataOnly="0" labelOnly="1" outline="0" axis="axisRow" fieldPosition="0"/>
    </format>
    <format dxfId="312">
      <pivotArea dataOnly="0" labelOnly="1" fieldPosition="0">
        <references count="1">
          <reference field="6" count="0"/>
        </references>
      </pivotArea>
    </format>
    <format dxfId="311">
      <pivotArea dataOnly="0" labelOnly="1" grandRow="1" outline="0" fieldPosition="0"/>
    </format>
    <format dxfId="3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9">
      <pivotArea outline="0" collapsedLevelsAreSubtotals="1" fieldPosition="0"/>
    </format>
    <format dxfId="3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301">
      <pivotArea outline="0" collapsedLevelsAreSubtotals="1" fieldPosition="0"/>
    </format>
    <format dxfId="300">
      <pivotArea field="6" type="button" dataOnly="0" labelOnly="1" outline="0" axis="axisCol" fieldPosition="0"/>
    </format>
    <format dxfId="299">
      <pivotArea type="topRight" dataOnly="0" labelOnly="1" outline="0" fieldPosition="0"/>
    </format>
    <format dxfId="298">
      <pivotArea dataOnly="0" labelOnly="1" fieldPosition="0">
        <references count="1">
          <reference field="6" count="0"/>
        </references>
      </pivotArea>
    </format>
    <format dxfId="297">
      <pivotArea dataOnly="0" labelOnly="1" grandCol="1" outline="0" fieldPosition="0"/>
    </format>
    <format dxfId="296">
      <pivotArea type="all" dataOnly="0" outline="0" fieldPosition="0"/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type="origin" dataOnly="0" labelOnly="1" outline="0" fieldPosition="0"/>
    </format>
    <format dxfId="292">
      <pivotArea field="6" type="button" dataOnly="0" labelOnly="1" outline="0" axis="axisCol" fieldPosition="0"/>
    </format>
    <format dxfId="291">
      <pivotArea type="topRight" dataOnly="0" labelOnly="1" outline="0" fieldPosition="0"/>
    </format>
    <format dxfId="290">
      <pivotArea field="9" type="button" dataOnly="0" labelOnly="1" outline="0" axis="axisPage" fieldPosition="1"/>
    </format>
    <format dxfId="289">
      <pivotArea dataOnly="0" labelOnly="1" fieldPosition="0">
        <references count="1">
          <reference field="9" count="0"/>
        </references>
      </pivotArea>
    </format>
    <format dxfId="288">
      <pivotArea dataOnly="0" labelOnly="1" grandRow="1" outline="0" fieldPosition="0"/>
    </format>
    <format dxfId="287">
      <pivotArea dataOnly="0" labelOnly="1" fieldPosition="0">
        <references count="1">
          <reference field="6" count="0"/>
        </references>
      </pivotArea>
    </format>
    <format dxfId="286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285">
      <pivotArea outline="0" collapsedLevelsAreSubtotals="1" fieldPosition="0"/>
    </format>
    <format dxfId="284">
      <pivotArea field="6" type="button" dataOnly="0" labelOnly="1" outline="0" axis="axisCol" fieldPosition="0"/>
    </format>
    <format dxfId="283">
      <pivotArea type="topRight" dataOnly="0" labelOnly="1" outline="0" fieldPosition="0"/>
    </format>
    <format dxfId="282">
      <pivotArea dataOnly="0" labelOnly="1" fieldPosition="0">
        <references count="1">
          <reference field="6" count="0"/>
        </references>
      </pivotArea>
    </format>
    <format dxfId="281">
      <pivotArea dataOnly="0" labelOnly="1" grandCol="1" outline="0" fieldPosition="0"/>
    </format>
    <format dxfId="280">
      <pivotArea type="all" dataOnly="0" outline="0" fieldPosition="0"/>
    </format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9" type="button" dataOnly="0" labelOnly="1" outline="0" axis="axisPage" fieldPosition="1"/>
    </format>
    <format dxfId="273">
      <pivotArea dataOnly="0" labelOnly="1" fieldPosition="0">
        <references count="1">
          <reference field="9" count="0"/>
        </references>
      </pivotArea>
    </format>
    <format dxfId="272">
      <pivotArea dataOnly="0" labelOnly="1" grandRow="1" outline="0" fieldPosition="0"/>
    </format>
    <format dxfId="271">
      <pivotArea dataOnly="0" labelOnly="1" fieldPosition="0">
        <references count="1">
          <reference field="6" count="0"/>
        </references>
      </pivotArea>
    </format>
    <format dxfId="270">
      <pivotArea outline="0" fieldPosition="0">
        <references count="1">
          <reference field="4294967294" count="1">
            <x v="0"/>
          </reference>
        </references>
      </pivotArea>
    </format>
    <format dxfId="269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268">
      <pivotArea outline="0" collapsedLevelsAreSubtotals="1" fieldPosition="0"/>
    </format>
    <format dxfId="267">
      <pivotArea field="6" type="button" dataOnly="0" labelOnly="1" outline="0" axis="axisCol" fieldPosition="0"/>
    </format>
    <format dxfId="266">
      <pivotArea type="topRight" dataOnly="0" labelOnly="1" outline="0" fieldPosition="0"/>
    </format>
    <format dxfId="265">
      <pivotArea dataOnly="0" labelOnly="1" fieldPosition="0">
        <references count="1">
          <reference field="6" count="0"/>
        </references>
      </pivotArea>
    </format>
    <format dxfId="264">
      <pivotArea dataOnly="0" labelOnly="1" grandCol="1" outline="0" fieldPosition="0"/>
    </format>
    <format dxfId="263">
      <pivotArea type="all" dataOnly="0" outline="0" fieldPosition="0"/>
    </format>
    <format dxfId="262">
      <pivotArea outline="0" fieldPosition="0">
        <references count="1">
          <reference field="4294967294" count="1">
            <x v="0"/>
          </reference>
        </references>
      </pivotArea>
    </format>
    <format dxfId="261">
      <pivotArea type="all" dataOnly="0" outline="0" fieldPosition="0"/>
    </format>
    <format dxfId="260">
      <pivotArea outline="0" collapsedLevelsAreSubtotals="1" fieldPosition="0"/>
    </format>
    <format dxfId="259">
      <pivotArea type="origin" dataOnly="0" labelOnly="1" outline="0" fieldPosition="0"/>
    </format>
    <format dxfId="258">
      <pivotArea field="6" type="button" dataOnly="0" labelOnly="1" outline="0" axis="axisCol" fieldPosition="0"/>
    </format>
    <format dxfId="257">
      <pivotArea type="topRight" dataOnly="0" labelOnly="1" outline="0" fieldPosition="0"/>
    </format>
    <format dxfId="256">
      <pivotArea field="9" type="button" dataOnly="0" labelOnly="1" outline="0" axis="axisRow" fieldPosition="0"/>
    </format>
    <format dxfId="255">
      <pivotArea dataOnly="0" labelOnly="1" fieldPosition="0">
        <references count="1">
          <reference field="9" count="0"/>
        </references>
      </pivotArea>
    </format>
    <format dxfId="254">
      <pivotArea dataOnly="0" labelOnly="1" grandRow="1" outline="0" fieldPosition="0"/>
    </format>
    <format dxfId="253">
      <pivotArea dataOnly="0" labelOnly="1" fieldPosition="0">
        <references count="1">
          <reference field="6" count="0"/>
        </references>
      </pivotArea>
    </format>
    <format dxfId="252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51">
      <pivotArea outline="0" collapsedLevelsAreSubtotals="1" fieldPosition="0"/>
    </format>
    <format dxfId="250">
      <pivotArea field="6" type="button" dataOnly="0" labelOnly="1" outline="0" axis="axisCol" fieldPosition="0"/>
    </format>
    <format dxfId="249">
      <pivotArea type="topRight" dataOnly="0" labelOnly="1" outline="0" fieldPosition="0"/>
    </format>
    <format dxfId="248">
      <pivotArea dataOnly="0" labelOnly="1" fieldPosition="0">
        <references count="1">
          <reference field="6" count="0"/>
        </references>
      </pivotArea>
    </format>
    <format dxfId="247">
      <pivotArea dataOnly="0" labelOnly="1" grandCol="1" outline="0" fieldPosition="0"/>
    </format>
    <format dxfId="246">
      <pivotArea type="all" dataOnly="0" outline="0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type="origin" dataOnly="0" labelOnly="1" outline="0" fieldPosition="0"/>
    </format>
    <format dxfId="242">
      <pivotArea field="6" type="button" dataOnly="0" labelOnly="1" outline="0" axis="axisCol" fieldPosition="0"/>
    </format>
    <format dxfId="241">
      <pivotArea type="topRight" dataOnly="0" labelOnly="1" outline="0" fieldPosition="0"/>
    </format>
    <format dxfId="240">
      <pivotArea field="9" type="button" dataOnly="0" labelOnly="1" outline="0" axis="axisRow" fieldPosition="0"/>
    </format>
    <format dxfId="239">
      <pivotArea dataOnly="0" labelOnly="1" fieldPosition="0">
        <references count="1">
          <reference field="9" count="0"/>
        </references>
      </pivotArea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6" count="0"/>
        </references>
      </pivotArea>
    </format>
    <format dxfId="236">
      <pivotArea dataOnly="0" labelOnly="1" grandCol="1" outline="0" fieldPosition="0"/>
    </format>
    <format dxfId="235">
      <pivotArea outline="0" fieldPosition="0">
        <references count="1">
          <reference field="4294967294" count="1">
            <x v="0"/>
          </reference>
        </references>
      </pivotArea>
    </format>
    <format dxfId="234">
      <pivotArea outline="0" collapsedLevelsAreSubtotals="1" fieldPosition="0"/>
    </format>
    <format dxfId="233">
      <pivotArea outline="0" collapsedLevelsAreSubtotals="1" fieldPosition="0"/>
    </format>
    <format dxfId="232">
      <pivotArea field="6" type="button" dataOnly="0" labelOnly="1" outline="0" axis="axisCol" fieldPosition="0"/>
    </format>
    <format dxfId="231">
      <pivotArea type="topRight" dataOnly="0" labelOnly="1" outline="0" fieldPosition="0"/>
    </format>
    <format dxfId="230">
      <pivotArea dataOnly="0" labelOnly="1" fieldPosition="0">
        <references count="1">
          <reference field="6" count="0"/>
        </references>
      </pivotArea>
    </format>
    <format dxfId="229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690" dataDxfId="689">
  <autoFilter ref="A1:V1001" xr:uid="{066447BB-EF83-1C4B-BDB1-12DD3E79F922}"/>
  <tableColumns count="22">
    <tableColumn id="1" xr3:uid="{86CFFC30-6CAF-344F-B4E7-E3422CA49F8B}" name="id" dataDxfId="688"/>
    <tableColumn id="2" xr3:uid="{A53721F3-C1CF-A445-BE8D-1935058BDBD6}" name="name" dataDxfId="687"/>
    <tableColumn id="3" xr3:uid="{1EAB572C-3F82-6B43-BED7-26D4CCF94C2F}" name="blurb" dataDxfId="686"/>
    <tableColumn id="4" xr3:uid="{A69607A8-3351-C64A-A0FC-3B8EDDD1FEDA}" name="goal" dataDxfId="685"/>
    <tableColumn id="5" xr3:uid="{E88C1DAF-7F5D-E64B-BAC1-EF034F273982}" name="pledged" dataDxfId="684"/>
    <tableColumn id="6" xr3:uid="{170AF3E3-9E44-A042-80EA-228D06AC1486}" name="Percent Funded" dataDxfId="683" dataCellStyle="Percent">
      <calculatedColumnFormula>E2/D2</calculatedColumnFormula>
    </tableColumn>
    <tableColumn id="7" xr3:uid="{DCD4BBE4-5A0B-1142-8392-D66BDBF9F0C4}" name="outcome" dataDxfId="682"/>
    <tableColumn id="8" xr3:uid="{ABDF83E5-96DF-1F47-9382-58DEDE2D8527}" name="backers_count" dataDxfId="681"/>
    <tableColumn id="9" xr3:uid="{CB52619C-504A-3E49-A890-C6F0FAFF9492}" name="Average Donation" dataDxfId="680" dataCellStyle="Currency">
      <calculatedColumnFormula>IF(H2&lt;&gt;0,E2/H2,0)</calculatedColumnFormula>
    </tableColumn>
    <tableColumn id="10" xr3:uid="{C71C53A6-B04F-404D-A087-97191B014A0E}" name="country" dataDxfId="679"/>
    <tableColumn id="11" xr3:uid="{BA18B4EF-A94A-2649-9F43-898A6EC85609}" name="currency" dataDxfId="678"/>
    <tableColumn id="12" xr3:uid="{5CD1C630-756D-BC42-9959-0ECF5B709B1C}" name="launched_at" dataDxfId="677"/>
    <tableColumn id="13" xr3:uid="{295A9F4C-57E1-D84D-9472-8801AD495CB8}" name="deadline" dataDxfId="676"/>
    <tableColumn id="14" xr3:uid="{78CA7643-92FE-0A47-B71F-88E93BD4FD68}" name="Date Created Conversion" dataDxfId="675">
      <calculatedColumnFormula>(((L2/60)/60)/24)+DATE(1970,1,1)</calculatedColumnFormula>
    </tableColumn>
    <tableColumn id="15" xr3:uid="{04CB6133-A5AA-284C-9C22-726A78D88381}" name="Date Ended Conversion" dataDxfId="674">
      <calculatedColumnFormula>(((M2/60)/60)/24)+DATE(1970,1,1)</calculatedColumnFormula>
    </tableColumn>
    <tableColumn id="21" xr3:uid="{90C16197-DD62-9344-BF58-D49DF5F69714}" name="weekday_created" dataDxfId="673">
      <calculatedColumnFormula>TEXT(CrowdfundingTable[[#This Row],[Date Created Conversion]],"ddd")</calculatedColumnFormula>
    </tableColumn>
    <tableColumn id="22" xr3:uid="{38F0E6CA-7F84-6440-84E6-4F618A0929DB}" name="duration" dataDxfId="672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671"/>
    <tableColumn id="17" xr3:uid="{75AD7878-4952-514B-8697-4A88EDCBED06}" name="spotlight" dataDxfId="670"/>
    <tableColumn id="18" xr3:uid="{425DF25D-DF4D-3E4C-A5A9-80F7B8B1A76A}" name="category &amp; sub-category" dataDxfId="669"/>
    <tableColumn id="19" xr3:uid="{3D3FD46E-823F-8D49-AB0E-A9B89CE29CE9}" name="Primary Category" dataDxfId="668"/>
    <tableColumn id="20" xr3:uid="{F1C6CA44-07E2-484A-BF7D-B72819916E7A}" name="Subcategory" dataDxfId="6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437" dataDxfId="435" totalsRowDxfId="433" headerRowBorderDxfId="436" tableBorderDxfId="434" headerRowCellStyle="Percent" dataCellStyle="Percent">
  <autoFilter ref="A1:H13" xr:uid="{61BAF1E6-3A46-C64B-BA19-61C4ACA3424B}"/>
  <tableColumns count="8">
    <tableColumn id="1" xr3:uid="{15B99052-6BA4-054C-B8BE-0EDD6AEA0854}" name="Goal" dataDxfId="432" totalsRowDxfId="431"/>
    <tableColumn id="2" xr3:uid="{147E0842-B87B-DA44-8920-8DF36139E65D}" name="Number Successful" dataDxfId="430" totalsRowDxfId="429"/>
    <tableColumn id="3" xr3:uid="{FE355B83-9CB5-2847-A446-19F256F5B7D2}" name="Number Failed" dataDxfId="428" totalsRowDxfId="427"/>
    <tableColumn id="4" xr3:uid="{AF063FEA-A88A-F744-BD80-2C5E3525C9AD}" name="Number Canceled" dataDxfId="426" totalsRowDxfId="425"/>
    <tableColumn id="5" xr3:uid="{BDA7893E-9EAE-734B-B87E-BF23A8F37DA4}" name="Total Projects" dataDxfId="424" totalsRowDxfId="423">
      <calculatedColumnFormula>SUM(B2:D2)</calculatedColumnFormula>
    </tableColumn>
    <tableColumn id="6" xr3:uid="{FF1D83A0-DFD6-B848-8515-E59DF7C58631}" name="% successful" dataDxfId="422" dataCellStyle="Percent">
      <calculatedColumnFormula>B2/$E2</calculatedColumnFormula>
    </tableColumn>
    <tableColumn id="7" xr3:uid="{21D1C718-8D2D-E04C-8896-E5EE530DD608}" name="% failed" dataDxfId="421" dataCellStyle="Percent">
      <calculatedColumnFormula>C2/$E2</calculatedColumnFormula>
    </tableColumn>
    <tableColumn id="8" xr3:uid="{BE6528B4-6FB1-2D42-9D13-2CD1A1E6A991}" name="% canceled" dataDxfId="420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419"/>
    <tableColumn id="2" xr3:uid="{87B0A1AB-B05B-8F4B-AF02-64A9D7EC0A87}" name="Successful Campaigns" dataDxfId="418" dataCellStyle="Comma"/>
    <tableColumn id="3" xr3:uid="{91F65805-4673-D046-A074-8D59BD01284D}" name="Failed Campaigns" dataDxfId="417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416"/>
    <tableColumn id="2" xr3:uid="{D600576C-3EA1-E947-A4B8-B2970E69D34A}" name="Successful Campaigns" dataDxfId="415" dataCellStyle="Comma"/>
    <tableColumn id="3" xr3:uid="{B072197C-00A3-9447-B85B-814141BD9B62}" name="Failed Campaigns" dataDxfId="414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307"/>
    <tableColumn id="2" xr3:uid="{71E98662-A5A5-7141-A369-14DC23CC13B9}" name="Successful Campaigns" dataDxfId="306" dataCellStyle="Comma"/>
    <tableColumn id="3" xr3:uid="{48C5D6B3-1451-C643-9122-377F1B3DD09E}" name="Failed Campaigns" dataDxfId="305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304"/>
    <tableColumn id="2" xr3:uid="{3B2C47F1-DBA4-CA40-A982-06AF7F9D43EB}" name="Successful Campaigns" dataDxfId="303" dataCellStyle="Comma"/>
    <tableColumn id="3" xr3:uid="{5A10D618-2E1F-FD46-AF58-01AB99A9AC9F}" name="Failed Campaigns" dataDxfId="302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activeCell="B1" sqref="B1"/>
    </sheetView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228" priority="1" operator="greaterThanOrEqual">
      <formula>2</formula>
    </cfRule>
    <cfRule type="cellIs" dxfId="227" priority="2" operator="between">
      <formula>1</formula>
      <formula>1.9999999</formula>
    </cfRule>
    <cfRule type="cellIs" dxfId="226" priority="3" operator="between">
      <formula>0</formula>
      <formula>0.9999999</formula>
    </cfRule>
  </conditionalFormatting>
  <conditionalFormatting sqref="G1:G1048576">
    <cfRule type="cellIs" dxfId="225" priority="8" stopIfTrue="1" operator="equal">
      <formula>"live"</formula>
    </cfRule>
    <cfRule type="cellIs" dxfId="224" priority="9" stopIfTrue="1" operator="equal">
      <formula>"canceled"</formula>
    </cfRule>
    <cfRule type="cellIs" dxfId="223" priority="10" stopIfTrue="1" operator="equal">
      <formula>"failed"</formula>
    </cfRule>
    <cfRule type="cellIs" dxfId="222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16384" width="10.83203125" style="5"/>
  </cols>
  <sheetData>
    <row r="1" spans="1:6" x14ac:dyDescent="0.2">
      <c r="A1" s="13" t="s">
        <v>6</v>
      </c>
      <c r="B1" s="5" t="s">
        <v>2044</v>
      </c>
    </row>
    <row r="2" spans="1:6" x14ac:dyDescent="0.2">
      <c r="A2" s="13" t="s">
        <v>2083</v>
      </c>
      <c r="B2" s="5" t="s">
        <v>2044</v>
      </c>
    </row>
    <row r="3" spans="1:6" x14ac:dyDescent="0.2">
      <c r="A3"/>
      <c r="B3"/>
      <c r="C3"/>
      <c r="D3"/>
      <c r="E3"/>
      <c r="F3"/>
    </row>
    <row r="4" spans="1:6" x14ac:dyDescent="0.2">
      <c r="A4" s="13" t="s">
        <v>2031</v>
      </c>
      <c r="B4" s="31" t="s">
        <v>2032</v>
      </c>
    </row>
    <row r="5" spans="1:6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</row>
    <row r="6" spans="1:6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</row>
    <row r="7" spans="1:6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6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6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6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6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6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6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6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6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6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="120" zoomScaleNormal="120" workbookViewId="0"/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AVERAGE(E6,E13,E15,E20,E27,E29,E34,E37)</f>
        <v>0.56010534067436024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AVERAGE(E6:E12,E14,E16:E17,E21:E25,E28,E30:E33,E35:E36,E38)</f>
        <v>0.55647805164505182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="120" zoomScaleNormal="12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92" t="s">
        <v>2039</v>
      </c>
      <c r="B20" s="93">
        <v>7026300</v>
      </c>
      <c r="C20" s="93">
        <v>7480097</v>
      </c>
      <c r="D20" s="94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92" t="s">
        <v>2040</v>
      </c>
      <c r="B27" s="93">
        <v>1351700</v>
      </c>
      <c r="C27" s="93">
        <v>1223931</v>
      </c>
      <c r="D27" s="94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92" t="s">
        <v>2041</v>
      </c>
      <c r="B29" s="93">
        <v>3240100</v>
      </c>
      <c r="C29" s="93">
        <v>3149827</v>
      </c>
      <c r="D29" s="94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SUM(B6,B13,B15,B20,B27,B29,B34,B37)-GETPIVOTDATA("Sum of goal",$A$5,"Primary Category","music","Subcategory","world music")</f>
        <v>43813100</v>
      </c>
      <c r="C40" s="36">
        <f>SUM(C6,C13,C15,C20,C27,C29,C34,C37)-GETPIVOTDATA("Sum of pledged",$A$5,"Primary Category","music","Subcategory","world music")</f>
        <v>42486316</v>
      </c>
      <c r="D40" s="55">
        <f>C40/B40</f>
        <v>0.96971718504282967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20" zoomScaleNormal="120" workbookViewId="0">
      <selection activeCell="B3" sqref="B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COUNTIFS(Crowdfunding!$D$2:$D$1001,"&lt;1000",Crowdfunding!$G$2:$G$1001,"=successful")</f>
        <v>30</v>
      </c>
      <c r="C2" s="30">
        <f>COUNTIFS(Crowdfunding!$D$2:$D$1001,"&lt;1000",Crowdfunding!$G$2:$G$1001,"=failed")</f>
        <v>20</v>
      </c>
      <c r="D2" s="30">
        <f>COUNTIFS(Crowdfunding!$D$2:$D$1001,"&lt;1000",Crowdfunding!$G$2:$G$1001,"=canceled")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COUNTIFS(Crowdfunding!$D$2:$D$1001,"&gt;=1000",Crowdfunding!$D$2:$D$1001,"&lt;=4999",Crowdfunding!$G$2:$G$1001,"=successful")</f>
        <v>191</v>
      </c>
      <c r="C3" s="30">
        <f>COUNTIFS(Crowdfunding!$D$2:$D$1001,"&gt;=1000",Crowdfunding!$D$2:$D$1001,"&lt;=4999",Crowdfunding!$G$2:$G$1001,"=failed")</f>
        <v>38</v>
      </c>
      <c r="D3" s="30">
        <f>COUNTIFS(Crowdfunding!$D$2:$D$1001,"&gt;=1000",Crowdfunding!$D$2:$D$1001,"&lt;=4999",Crowdfunding!$G$2:$G$1001,"=canceled")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COUNTIFS(Crowdfunding!$D$2:$D$1001,"&gt;=5000",Crowdfunding!$D$2:$D$1001,"&lt;=9999",Crowdfunding!$G$2:$G$1001,"=successful")</f>
        <v>164</v>
      </c>
      <c r="C4" s="30">
        <f>COUNTIFS(Crowdfunding!$D$2:$D$1001,"&gt;=5000",Crowdfunding!$D$2:$D$1001,"&lt;=9999",Crowdfunding!$G$2:$G$1001,"=failed")</f>
        <v>126</v>
      </c>
      <c r="D4" s="30">
        <f>COUNTIFS(Crowdfunding!$D$2:$D$1001,"&gt;=5000",Crowdfunding!$D$2:$D$1001,"&lt;=9999",Crowdfunding!$G$2:$G$1001,"=canceled")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COUNTIFS(Crowdfunding!$D$2:$D$1001,"&gt;=10000",Crowdfunding!$D$2:$D$1001,"&lt;=14999",Crowdfunding!$G$2:$G$1001,"=successful")</f>
        <v>4</v>
      </c>
      <c r="C5" s="30">
        <f>COUNTIFS(Crowdfunding!$D$2:$D$1001,"&gt;=10000",Crowdfunding!$D$2:$D$1001,"&lt;=14999",Crowdfunding!$G$2:$G$1001,"=failed")</f>
        <v>5</v>
      </c>
      <c r="D5" s="30">
        <f>COUNTIFS(Crowdfunding!$D$2:$D$1001,"&gt;=10000",Crowdfunding!$D$2:$D$1001,"&lt;=14999",Crowdfunding!$G$2:$G$1001,"=canceled")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COUNTIFS(Crowdfunding!$D$2:$D$1001,"&gt;=15000",Crowdfunding!$D$2:$D$1001,"&lt;=19999",Crowdfunding!$G$2:$G$1001,"=successful")</f>
        <v>10</v>
      </c>
      <c r="C6" s="30">
        <f>COUNTIFS(Crowdfunding!$D$2:$D$1001,"&gt;=15000",Crowdfunding!$D$2:$D$1001,"&lt;=19999",Crowdfunding!$G$2:$G$1001,"=failed")</f>
        <v>0</v>
      </c>
      <c r="D6" s="30">
        <f>COUNTIFS(Crowdfunding!$D$2:$D$1001,"&gt;=15000",Crowdfunding!$D$2:$D$1001,"&lt;=19999",Crowdfunding!$G$2:$G$1001,"=canceled")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COUNTIFS(Crowdfunding!$D$2:$D$1001,"&gt;=20000",Crowdfunding!$D$2:$D$1001,"&lt;=24999",Crowdfunding!$G$2:$G$1001,"=successful")</f>
        <v>7</v>
      </c>
      <c r="C7" s="30">
        <f>COUNTIFS(Crowdfunding!$D$2:$D$1001,"&gt;=20000",Crowdfunding!$D$2:$D$1001,"&lt;=24999",Crowdfunding!$G$2:$G$1001,"=failed")</f>
        <v>0</v>
      </c>
      <c r="D7" s="30">
        <f>COUNTIFS(Crowdfunding!$D$2:$D$1001,"&gt;=20000",Crowdfunding!$D$2:$D$1001,"&lt;=24999",Crowdfunding!$G$2:$G$1001,"=canceled")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COUNTIFS(Crowdfunding!$D$2:$D$1001,"&gt;=25000",Crowdfunding!$D$2:$D$1001,"&lt;=29999",Crowdfunding!$G$2:$G$1001,"=successful")</f>
        <v>11</v>
      </c>
      <c r="C8" s="30">
        <f>COUNTIFS(Crowdfunding!$D$2:$D$1001,"&gt;=25000",Crowdfunding!$D$2:$D$1001,"&lt;=29999",Crowdfunding!$G$2:$G$1001,"=failed")</f>
        <v>3</v>
      </c>
      <c r="D8" s="30">
        <f>COUNTIFS(Crowdfunding!$D$2:$D$1001,"&gt;=25000",Crowdfunding!$D$2:$D$1001,"&lt;=29999",Crowdfunding!$G$2:$G$1001,"=canceled")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COUNTIFS(Crowdfunding!$D$2:$D$1001,"&gt;=30000",Crowdfunding!$D$2:$D$1001,"&lt;=34999",Crowdfunding!$G$2:$G$1001,"=successful")</f>
        <v>7</v>
      </c>
      <c r="C9" s="30">
        <f>COUNTIFS(Crowdfunding!$D$2:$D$1001,"&gt;=30000",Crowdfunding!$D$2:$D$1001,"&lt;=34999",Crowdfunding!$G$2:$G$1001,"=failed")</f>
        <v>0</v>
      </c>
      <c r="D9" s="30">
        <f>COUNTIFS(Crowdfunding!$D$2:$D$1001,"&gt;=30000",Crowdfunding!$D$2:$D$1001,"&lt;=34999",Crowdfunding!$G$2:$G$1001,"=canceled")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COUNTIFS(Crowdfunding!$D$2:$D$1001,"&gt;=35000",Crowdfunding!$D$2:$D$1001,"&lt;=39999",Crowdfunding!$G$2:$G$1001,"=successful")</f>
        <v>8</v>
      </c>
      <c r="C10" s="30">
        <f>COUNTIFS(Crowdfunding!$D$2:$D$1001,"&gt;=35000",Crowdfunding!$D$2:$D$1001,"&lt;=39999",Crowdfunding!$G$2:$G$1001,"=failed")</f>
        <v>3</v>
      </c>
      <c r="D10" s="30">
        <f>COUNTIFS(Crowdfunding!$D$2:$D$1001,"&gt;=35000",Crowdfunding!$D$2:$D$1001,"&lt;=39999",Crowdfunding!$G$2:$G$1001,"=canceled")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COUNTIFS(Crowdfunding!$D$2:$D$1001,"&gt;=40000",Crowdfunding!$D$2:$D$1001,"&lt;=44999",Crowdfunding!$G$2:$G$1001,"=successful")</f>
        <v>11</v>
      </c>
      <c r="C11" s="30">
        <f>COUNTIFS(Crowdfunding!$D$2:$D$1001,"&gt;=40000",Crowdfunding!$D$2:$D$1001,"&lt;=44999",Crowdfunding!$G$2:$G$1001,"=failed")</f>
        <v>3</v>
      </c>
      <c r="D11" s="30">
        <f>COUNTIFS(Crowdfunding!$D$2:$D$1001,"&gt;=40000",Crowdfunding!$D$2:$D$1001,"&lt;=44999",Crowdfunding!$G$2:$G$1001,"=canceled")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COUNTIFS(Crowdfunding!$D$2:$D$1001,"&gt;=45000",Crowdfunding!$D$2:$D$1001,"&lt;=49999",Crowdfunding!$G$2:$G$1001,"=successful")</f>
        <v>8</v>
      </c>
      <c r="C12" s="30">
        <f>COUNTIFS(Crowdfunding!$D$2:$D$1001,"&gt;=45000",Crowdfunding!$D$2:$D$1001,"&lt;=49999",Crowdfunding!$G$2:$G$1001,"=failed")</f>
        <v>3</v>
      </c>
      <c r="D12" s="30">
        <f>COUNTIFS(Crowdfunding!$D$2:$D$1001,"&gt;=45000",Crowdfunding!$D$2:$D$1001,"&lt;=49999",Crowdfunding!$G$2:$G$1001,"=canceled")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COUNTIFS(Crowdfunding!$D$2:$D$1001,"&gt;=50000",Crowdfunding!$G$2:$G$1001,"=successful")</f>
        <v>114</v>
      </c>
      <c r="C13" s="30">
        <f>COUNTIFS(Crowdfunding!$D$2:$D$1001,"&gt;=50000",Crowdfunding!$G$2:$G$1001,"=failed")</f>
        <v>163</v>
      </c>
      <c r="D13" s="30">
        <f>COUNTIFS(Crowdfunding!$D$2:$D$1001,"&gt;=50000",Crowdfunding!$G$2:$G$1001,"=canceled")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aca="1" ref="O6" ca="1">COUNT(IF(_xlfn._xlws.FILTER(CrowdfundingTable[goal],CrowdfundingTable[Primary Category]=A6) &gt; M6,1,Null()))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aca="1" ref="O7" ca="1">COUNT(IF(_xlfn._xlws.FILTER(CrowdfundingTable[goal],CrowdfundingTable[Subcategory]=A7) &gt; M7,1,Null()))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aca="1" ref="O8" ca="1">COUNT(IF(_xlfn._xlws.FILTER(CrowdfundingTable[goal],CrowdfundingTable[Subcategory]=A8) &gt; M8,1,Null()))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aca="1" ref="O9" ca="1">COUNT(IF(_xlfn._xlws.FILTER(CrowdfundingTable[goal],CrowdfundingTable[Subcategory]=A9) &gt; M9,1,Null()))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aca="1" ref="O10" ca="1">COUNT(IF(_xlfn._xlws.FILTER(CrowdfundingTable[goal],CrowdfundingTable[Subcategory]=A10) &gt; M10,1,Null()))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aca="1" ref="O11" ca="1">COUNT(IF(_xlfn._xlws.FILTER(CrowdfundingTable[goal],CrowdfundingTable[Subcategory]=A11) &gt; M11,1,Null()))</f>
        <v>3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aca="1" ref="O12" ca="1">COUNT(IF(_xlfn._xlws.FILTER(CrowdfundingTable[goal],CrowdfundingTable[Subcategory]=A12) &gt; M12,1,Null()))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aca="1" ref="O13" ca="1">COUNT(IF(_xlfn._xlws.FILTER(CrowdfundingTable[goal],CrowdfundingTable[Primary Category]=A13) &gt; M13,1,Null()))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aca="1" ref="O14" ca="1">COUNT(IF(_xlfn._xlws.FILTER(CrowdfundingTable[goal],CrowdfundingTable[Subcategory]=A14) &gt; M14,1,Null()))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aca="1" ref="O15" ca="1">COUNT(IF(_xlfn._xlws.FILTER(CrowdfundingTable[goal],CrowdfundingTable[Primary Category]=A15) &gt; M15,1,Null()))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aca="1" ref="O16" ca="1">COUNT(IF(_xlfn._xlws.FILTER(CrowdfundingTable[goal],CrowdfundingTable[Subcategory]=A16) &gt; M16,1,Null()))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aca="1" ref="O17" ca="1">COUNT(IF(_xlfn._xlws.FILTER(CrowdfundingTable[goal],CrowdfundingTable[Subcategory]=A17) &gt; M17,1,Null()))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aca="1" ref="O18" ca="1">COUNT(IF(_xlfn._xlws.FILTER(CrowdfundingTable[goal],CrowdfundingTable[Primary Category]=A18) &gt; M18,1,Null()))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aca="1" ref="O19" ca="1">COUNT(IF(_xlfn._xlws.FILTER(CrowdfundingTable[goal],CrowdfundingTable[Subcategory]=A19) &gt; M19,1,Null()))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aca="1" ref="O20" ca="1">COUNT(IF(_xlfn._xlws.FILTER(CrowdfundingTable[goal],CrowdfundingTable[Primary Category]=A20) &gt; M20,1,Null()))</f>
        <v>7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aca="1" ref="O21" ca="1">COUNT(IF(_xlfn._xlws.FILTER(CrowdfundingTable[goal],CrowdfundingTable[Subcategory]=A21) &gt; M21,1,Null()))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aca="1" ref="O22" ca="1">COUNT(IF(_xlfn._xlws.FILTER(CrowdfundingTable[goal],CrowdfundingTable[Subcategory]=A22) &gt; M22,1,Null()))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aca="1" ref="O23" ca="1">COUNT(IF(_xlfn._xlws.FILTER(CrowdfundingTable[goal],CrowdfundingTable[Subcategory]=A23) &gt; M23,1,Null()))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aca="1" ref="O24" ca="1">COUNT(IF(_xlfn._xlws.FILTER(CrowdfundingTable[goal],CrowdfundingTable[Subcategory]=A24) &gt; M24,1,Null()))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aca="1" ref="O25" ca="1">COUNT(IF(_xlfn._xlws.FILTER(CrowdfundingTable[goal],CrowdfundingTable[Subcategory]=A25) &gt; M25,1,Null()))</f>
        <v>6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aca="1" ref="O26" ca="1">COUNT(IF(_xlfn._xlws.FILTER(CrowdfundingTable[goal],CrowdfundingTable[Subcategory]=A26) &gt; M26,1,Null()))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aca="1" ref="O27" ca="1">COUNT(IF(_xlfn._xlws.FILTER(CrowdfundingTable[goal],CrowdfundingTable[Primary Category]=A27) &gt; M27,1,Null()))</f>
        <v>6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aca="1" ref="O28" ca="1">COUNT(IF(_xlfn._xlws.FILTER(CrowdfundingTable[goal],CrowdfundingTable[Subcategory]=A28) &gt; M28,1,Null()))</f>
        <v>6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aca="1" ref="O29" ca="1">COUNT(IF(_xlfn._xlws.FILTER(CrowdfundingTable[goal],CrowdfundingTable[Primary Category]=A29) &gt; M29,1,Null()))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aca="1" ref="O30" ca="1">COUNT(IF(_xlfn._xlws.FILTER(CrowdfundingTable[goal],CrowdfundingTable[Subcategory]=A30) &gt; M30,1,Null()))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aca="1" ref="O31" ca="1">COUNT(IF(_xlfn._xlws.FILTER(CrowdfundingTable[goal],CrowdfundingTable[Subcategory]=A31) &gt; M31,1,Null()))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aca="1" ref="O32" ca="1">COUNT(IF(_xlfn._xlws.FILTER(CrowdfundingTable[goal],CrowdfundingTable[Subcategory]=A32) &gt; M32,1,Null()))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aca="1" ref="O33" ca="1">COUNT(IF(_xlfn._xlws.FILTER(CrowdfundingTable[goal],CrowdfundingTable[Subcategory]=A33) &gt; M33,1,Null()))</f>
        <v>1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aca="1" ref="O34" ca="1">COUNT(IF(_xlfn._xlws.FILTER(CrowdfundingTable[goal],CrowdfundingTable[Primary Category]=A34) &gt; M34,1,Null()))</f>
        <v>6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aca="1" ref="O35" ca="1">COUNT(IF(_xlfn._xlws.FILTER(CrowdfundingTable[goal],CrowdfundingTable[Subcategory]=A35) &gt; M35,1,Null()))</f>
        <v>7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aca="1" ref="O36" ca="1">COUNT(IF(_xlfn._xlws.FILTER(CrowdfundingTable[goal],CrowdfundingTable[Subcategory]=A36) &gt; M36,1,Null()))</f>
        <v>2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aca="1" ref="O37" ca="1">COUNT(IF(_xlfn._xlws.FILTER(CrowdfundingTable[goal],CrowdfundingTable[Primary Category]=A37) &gt; M37,1,Null()))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aca="1" ref="O38" ca="1">COUNT(IF(_xlfn._xlws.FILTER(CrowdfundingTable[goal],CrowdfundingTable[Subcategory]=A38) &gt; M38,1,Null()))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P14 G15:K15 G19:N19 G28:N28 P13 P15 G18:N18 P18 G20:N20 P20 G27:N27 P27 G30:N33 G29:N29 P29 G35:N36 G34:N34 P34 G37:N37 P37 P19 P28 P30:P33 P35:P36 G14:K14 O13:O19 O20:O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aca="1" ref="O6" ca="1">COUNT(IF(_xlfn._xlws.FILTER(CrowdfundingTable[pledged],CrowdfundingTable[Primary Category]=A6) &gt; M6,1,Null()))</f>
        <v>15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aca="1" ref="O7" ca="1">COUNT(IF(_xlfn._xlws.FILTER(CrowdfundingTable[pledged],CrowdfundingTable[Subcategory]=A7) &gt; M7,1,Null()))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aca="1" ref="O8" ca="1">COUNT(IF(_xlfn._xlws.FILTER(CrowdfundingTable[pledged],CrowdfundingTable[Subcategory]=A8) &gt; M8,1,Null()))</f>
        <v>3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aca="1" ref="O9" ca="1">COUNT(IF(_xlfn._xlws.FILTER(CrowdfundingTable[pledged],CrowdfundingTable[Subcategory]=A9) &gt; M9,1,Null()))</f>
        <v>6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aca="1" ref="O10" ca="1">COUNT(IF(_xlfn._xlws.FILTER(CrowdfundingTable[pledged],CrowdfundingTable[Subcategory]=A10) &gt; M10,1,Null()))</f>
        <v>1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aca="1" ref="O11" ca="1">COUNT(IF(_xlfn._xlws.FILTER(CrowdfundingTable[pledged],CrowdfundingTable[Subcategory]=A11) &gt; M11,1,Null()))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aca="1" ref="O12" ca="1">COUNT(IF(_xlfn._xlws.FILTER(CrowdfundingTable[pledged],CrowdfundingTable[Subcategory]=A12) &gt; M12,1,Null()))</f>
        <v>3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aca="1" ref="O13" ca="1">COUNT(IF(_xlfn._xlws.FILTER(CrowdfundingTable[pledged],CrowdfundingTable[Primary Category]=A13) &gt; M13,1,Null()))</f>
        <v>7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aca="1" ref="O14" ca="1">COUNT(IF(_xlfn._xlws.FILTER(CrowdfundingTable[pledged],CrowdfundingTable[Subcategory]=A14) &gt; M14,1,Null()))</f>
        <v>7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aca="1" ref="O15" ca="1">COUNT(IF(_xlfn._xlws.FILTER(CrowdfundingTable[pledged],CrowdfundingTable[Primary Category]=A15) &gt; M15,1,Null()))</f>
        <v>2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aca="1" ref="O16" ca="1">COUNT(IF(_xlfn._xlws.FILTER(CrowdfundingTable[pledged],CrowdfundingTable[Subcategory]=A16) &gt; M16,1,Null()))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aca="1" ref="O17" ca="1">COUNT(IF(_xlfn._xlws.FILTER(CrowdfundingTable[pledged],CrowdfundingTable[Subcategory]=A17) &gt; M17,1,Null()))</f>
        <v>3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aca="1" ref="O18" ca="1">COUNT(IF(_xlfn._xlws.FILTER(CrowdfundingTable[pledged],CrowdfundingTable[Primary Category]=A18) &gt; M18,1,Null()))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aca="1" ref="O19" ca="1">COUNT(IF(_xlfn._xlws.FILTER(CrowdfundingTable[pledged],CrowdfundingTable[Subcategory]=A19) &gt; M19,1,Null()))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aca="1" ref="O21" ca="1">COUNT(IF(_xlfn._xlws.FILTER(CrowdfundingTable[pledged],CrowdfundingTable[Subcategory]=A21) &gt; M21,1,Null()))</f>
        <v>2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aca="1" ref="O22" ca="1">COUNT(IF(_xlfn._xlws.FILTER(CrowdfundingTable[pledged],CrowdfundingTable[Subcategory]=A22) &gt; M22,1,Null()))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aca="1" ref="O23" ca="1">COUNT(IF(_xlfn._xlws.FILTER(CrowdfundingTable[pledged],CrowdfundingTable[Subcategory]=A23) &gt; M23,1,Null()))</f>
        <v>2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aca="1" ref="O24" ca="1">COUNT(IF(_xlfn._xlws.FILTER(CrowdfundingTable[pledged],CrowdfundingTable[Subcategory]=A24) &gt; M24,1,Null()))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aca="1" ref="O25" ca="1">COUNT(IF(_xlfn._xlws.FILTER(CrowdfundingTable[pledged],CrowdfundingTable[Subcategory]=A25) &gt; M25,1,Null()))</f>
        <v>10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aca="1" ref="O26" ca="1">COUNT(IF(_xlfn._xlws.FILTER(CrowdfundingTable[pledged],CrowdfundingTable[Subcategory]=A26) &gt; M26,1,Null()))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aca="1" ref="O27" ca="1">COUNT(IF(_xlfn._xlws.FILTER(CrowdfundingTable[pledged],CrowdfundingTable[Primary Category]=A27) &gt; M27,1,Null()))</f>
        <v>9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aca="1" ref="O28" ca="1">COUNT(IF(_xlfn._xlws.FILTER(CrowdfundingTable[pledged],CrowdfundingTable[Subcategory]=A28) &gt; M28,1,Null()))</f>
        <v>9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aca="1" ref="O29" ca="1">COUNT(IF(_xlfn._xlws.FILTER(CrowdfundingTable[pledged],CrowdfundingTable[Primary Category]=A29) &gt; M29,1,Null()))</f>
        <v>4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aca="1" ref="O30" ca="1">COUNT(IF(_xlfn._xlws.FILTER(CrowdfundingTable[pledged],CrowdfundingTable[Subcategory]=A30) &gt; M30,1,Null()))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aca="1" ref="O31" ca="1">COUNT(IF(_xlfn._xlws.FILTER(CrowdfundingTable[pledged],CrowdfundingTable[Subcategory]=A31) &gt; M31,1,Null()))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aca="1" ref="O32" ca="1">COUNT(IF(_xlfn._xlws.FILTER(CrowdfundingTable[pledged],CrowdfundingTable[Subcategory]=A32) &gt; M32,1,Null()))</f>
        <v>1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aca="1" ref="O33" ca="1">COUNT(IF(_xlfn._xlws.FILTER(CrowdfundingTable[pledged],CrowdfundingTable[Subcategory]=A33) &gt; M33,1,Null()))</f>
        <v>2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aca="1" ref="O34" ca="1">COUNT(IF(_xlfn._xlws.FILTER(CrowdfundingTable[pledged],CrowdfundingTable[Primary Category]=A34) &gt; M34,1,Null()))</f>
        <v>6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aca="1" ref="O35" ca="1">COUNT(IF(_xlfn._xlws.FILTER(CrowdfundingTable[pledged],CrowdfundingTable[Subcategory]=A35) &gt; M35,1,Null()))</f>
        <v>7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aca="1" ref="O36" ca="1">COUNT(IF(_xlfn._xlws.FILTER(CrowdfundingTable[pledged],CrowdfundingTable[Subcategory]=A36) &gt; M36,1,Null()))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aca="1" ref="O37" ca="1">COUNT(IF(_xlfn._xlws.FILTER(CrowdfundingTable[pledged],CrowdfundingTable[Primary Category]=A37) &gt; M37,1,Null()))</f>
        <v>3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aca="1" ref="O38" ca="1">COUNT(IF(_xlfn._xlws.FILTER(CrowdfundingTable[pledged],CrowdfundingTable[Subcategory]=A38) &gt; M38,1,Null()))</f>
        <v>3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  <ignoredErrors>
    <ignoredError sqref="G13:P15 G18:P20 G27:P29 G34:P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</vt:lpstr>
      <vt:lpstr>Primary Category by Outcomes</vt:lpstr>
      <vt:lpstr>Sub-Category by Outcomes</vt:lpstr>
      <vt:lpstr>Outcomes (%) vs. Categories</vt:lpstr>
      <vt:lpstr>% Funded vs. Categories</vt:lpstr>
      <vt:lpstr>Outcomes vs. Weekdays</vt:lpstr>
      <vt:lpstr>Outcomes (%) vs. Weekdays</vt:lpstr>
      <vt:lpstr>Months by Outcomes</vt:lpstr>
      <vt:lpstr>Months by Outcomes (%)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(%)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2024-05-21T00:32:53Z</dcterms:modified>
</cp:coreProperties>
</file>