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admin/Desktop/qf609/project/"/>
    </mc:Choice>
  </mc:AlternateContent>
  <xr:revisionPtr revIDLastSave="0" documentId="13_ncr:1_{9088CB99-CCD4-A343-B7B0-C450ED37446F}" xr6:coauthVersionLast="43" xr6:coauthVersionMax="47" xr10:uidLastSave="{00000000-0000-0000-0000-000000000000}"/>
  <bookViews>
    <workbookView xWindow="1780" yWindow="500" windowWidth="24700" windowHeight="16780" activeTab="1" xr2:uid="{1A4CF143-4BD9-4BB1-B9E1-9D07161B787B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2" l="1"/>
  <c r="P17" i="2"/>
  <c r="O26" i="2"/>
  <c r="AA8" i="1"/>
  <c r="N6" i="1"/>
  <c r="R8" i="1"/>
  <c r="Q8" i="1"/>
  <c r="O8" i="1"/>
  <c r="P18" i="2"/>
  <c r="P19" i="2"/>
  <c r="P20" i="2"/>
  <c r="P21" i="2"/>
  <c r="P22" i="2"/>
  <c r="P23" i="2"/>
  <c r="P24" i="2"/>
  <c r="P25" i="2"/>
  <c r="Q25" i="2" s="1"/>
  <c r="O18" i="2"/>
  <c r="Q18" i="2" s="1"/>
  <c r="O19" i="2"/>
  <c r="Q19" i="2" s="1"/>
  <c r="O20" i="2"/>
  <c r="O21" i="2"/>
  <c r="O22" i="2"/>
  <c r="O23" i="2"/>
  <c r="O24" i="2"/>
  <c r="O25" i="2"/>
  <c r="O17" i="2"/>
  <c r="Q17" i="2" s="1"/>
  <c r="H26" i="2"/>
  <c r="J26" i="2" s="1"/>
  <c r="G26" i="2"/>
  <c r="E26" i="2"/>
  <c r="C26" i="2"/>
  <c r="F26" i="2" s="1"/>
  <c r="H25" i="2"/>
  <c r="J25" i="2" s="1"/>
  <c r="I26" i="2" s="1"/>
  <c r="G25" i="2"/>
  <c r="E25" i="2"/>
  <c r="C25" i="2"/>
  <c r="F25" i="2" s="1"/>
  <c r="H24" i="2"/>
  <c r="J24" i="2" s="1"/>
  <c r="I25" i="2" s="1"/>
  <c r="G24" i="2"/>
  <c r="E24" i="2"/>
  <c r="C24" i="2"/>
  <c r="F24" i="2" s="1"/>
  <c r="H23" i="2"/>
  <c r="J23" i="2" s="1"/>
  <c r="I24" i="2" s="1"/>
  <c r="G23" i="2"/>
  <c r="E23" i="2"/>
  <c r="C23" i="2"/>
  <c r="F23" i="2" s="1"/>
  <c r="H22" i="2"/>
  <c r="J22" i="2" s="1"/>
  <c r="I23" i="2" s="1"/>
  <c r="G22" i="2"/>
  <c r="E22" i="2"/>
  <c r="C22" i="2"/>
  <c r="F22" i="2" s="1"/>
  <c r="H21" i="2"/>
  <c r="J21" i="2" s="1"/>
  <c r="I22" i="2" s="1"/>
  <c r="G21" i="2"/>
  <c r="E21" i="2"/>
  <c r="C21" i="2"/>
  <c r="F21" i="2" s="1"/>
  <c r="H20" i="2"/>
  <c r="J20" i="2" s="1"/>
  <c r="I21" i="2" s="1"/>
  <c r="G20" i="2"/>
  <c r="E20" i="2"/>
  <c r="C20" i="2"/>
  <c r="F20" i="2" s="1"/>
  <c r="H19" i="2"/>
  <c r="J19" i="2" s="1"/>
  <c r="I20" i="2" s="1"/>
  <c r="G19" i="2"/>
  <c r="E19" i="2"/>
  <c r="C19" i="2"/>
  <c r="F19" i="2" s="1"/>
  <c r="H18" i="2"/>
  <c r="J18" i="2" s="1"/>
  <c r="I19" i="2" s="1"/>
  <c r="G18" i="2"/>
  <c r="E18" i="2"/>
  <c r="C18" i="2"/>
  <c r="F18" i="2" s="1"/>
  <c r="I17" i="2"/>
  <c r="H17" i="2"/>
  <c r="J17" i="2" s="1"/>
  <c r="K17" i="2" s="1"/>
  <c r="L17" i="2" s="1"/>
  <c r="M17" i="2" s="1"/>
  <c r="E17" i="2"/>
  <c r="C17" i="2"/>
  <c r="F17" i="2" s="1"/>
  <c r="C2" i="2"/>
  <c r="F2" i="2" s="1"/>
  <c r="E2" i="2"/>
  <c r="H2" i="2"/>
  <c r="J2" i="2" s="1"/>
  <c r="I2" i="2"/>
  <c r="C3" i="2"/>
  <c r="F3" i="2" s="1"/>
  <c r="E3" i="2"/>
  <c r="G3" i="2"/>
  <c r="H3" i="2"/>
  <c r="J3" i="2" s="1"/>
  <c r="I4" i="2" s="1"/>
  <c r="K4" i="2" s="1"/>
  <c r="L4" i="2" s="1"/>
  <c r="M4" i="2" s="1"/>
  <c r="C4" i="2"/>
  <c r="E4" i="2"/>
  <c r="F4" i="2"/>
  <c r="G4" i="2"/>
  <c r="H4" i="2"/>
  <c r="J4" i="2" s="1"/>
  <c r="I5" i="2" s="1"/>
  <c r="K5" i="2" s="1"/>
  <c r="L5" i="2" s="1"/>
  <c r="M5" i="2" s="1"/>
  <c r="C5" i="2"/>
  <c r="E5" i="2"/>
  <c r="F5" i="2"/>
  <c r="G5" i="2"/>
  <c r="H5" i="2"/>
  <c r="J5" i="2"/>
  <c r="I6" i="2" s="1"/>
  <c r="K6" i="2" s="1"/>
  <c r="L6" i="2" s="1"/>
  <c r="M6" i="2" s="1"/>
  <c r="C6" i="2"/>
  <c r="E6" i="2"/>
  <c r="F6" i="2"/>
  <c r="G6" i="2"/>
  <c r="H6" i="2"/>
  <c r="J6" i="2"/>
  <c r="I7" i="2" s="1"/>
  <c r="K7" i="2" s="1"/>
  <c r="L7" i="2" s="1"/>
  <c r="M7" i="2" s="1"/>
  <c r="C7" i="2"/>
  <c r="F7" i="2" s="1"/>
  <c r="E7" i="2"/>
  <c r="G7" i="2"/>
  <c r="H7" i="2"/>
  <c r="J7" i="2"/>
  <c r="I8" i="2" s="1"/>
  <c r="K8" i="2" s="1"/>
  <c r="L8" i="2" s="1"/>
  <c r="M8" i="2" s="1"/>
  <c r="C8" i="2"/>
  <c r="F8" i="2" s="1"/>
  <c r="E8" i="2"/>
  <c r="G8" i="2"/>
  <c r="H8" i="2"/>
  <c r="J8" i="2"/>
  <c r="I9" i="2" s="1"/>
  <c r="K9" i="2" s="1"/>
  <c r="L9" i="2" s="1"/>
  <c r="M9" i="2" s="1"/>
  <c r="C9" i="2"/>
  <c r="E9" i="2"/>
  <c r="F9" i="2"/>
  <c r="G9" i="2"/>
  <c r="H9" i="2"/>
  <c r="J9" i="2" s="1"/>
  <c r="I10" i="2" s="1"/>
  <c r="C10" i="2"/>
  <c r="E10" i="2"/>
  <c r="F10" i="2"/>
  <c r="G10" i="2"/>
  <c r="H10" i="2"/>
  <c r="J10" i="2" s="1"/>
  <c r="I11" i="2" s="1"/>
  <c r="K11" i="2" s="1"/>
  <c r="L11" i="2" s="1"/>
  <c r="M11" i="2" s="1"/>
  <c r="C11" i="2"/>
  <c r="E11" i="2"/>
  <c r="F11" i="2"/>
  <c r="G11" i="2"/>
  <c r="H11" i="2"/>
  <c r="J11" i="2"/>
  <c r="AC8" i="1"/>
  <c r="AB8" i="1"/>
  <c r="Z8" i="1"/>
  <c r="W8" i="1"/>
  <c r="P8" i="1"/>
  <c r="P12" i="1"/>
  <c r="P11" i="1"/>
  <c r="P10" i="1"/>
  <c r="P9" i="1"/>
  <c r="W9" i="1"/>
  <c r="X8" i="1"/>
  <c r="Y8" i="1"/>
  <c r="K20" i="2" l="1"/>
  <c r="L20" i="2" s="1"/>
  <c r="M20" i="2" s="1"/>
  <c r="K26" i="2"/>
  <c r="L26" i="2" s="1"/>
  <c r="M26" i="2" s="1"/>
  <c r="Q23" i="2"/>
  <c r="Q20" i="2"/>
  <c r="Q24" i="2"/>
  <c r="Q21" i="2"/>
  <c r="Q22" i="2"/>
  <c r="Q26" i="2"/>
  <c r="Q29" i="2"/>
  <c r="K21" i="2"/>
  <c r="L21" i="2" s="1"/>
  <c r="M21" i="2" s="1"/>
  <c r="K23" i="2"/>
  <c r="L23" i="2" s="1"/>
  <c r="M23" i="2" s="1"/>
  <c r="K19" i="2"/>
  <c r="L19" i="2" s="1"/>
  <c r="M19" i="2" s="1"/>
  <c r="F27" i="2"/>
  <c r="K25" i="2"/>
  <c r="L25" i="2" s="1"/>
  <c r="M25" i="2" s="1"/>
  <c r="K22" i="2"/>
  <c r="L22" i="2" s="1"/>
  <c r="M22" i="2" s="1"/>
  <c r="K24" i="2"/>
  <c r="L24" i="2" s="1"/>
  <c r="M24" i="2" s="1"/>
  <c r="I18" i="2"/>
  <c r="K18" i="2" s="1"/>
  <c r="L18" i="2" s="1"/>
  <c r="M18" i="2" s="1"/>
  <c r="K10" i="2"/>
  <c r="L10" i="2" s="1"/>
  <c r="M10" i="2" s="1"/>
  <c r="I3" i="2"/>
  <c r="K3" i="2" s="1"/>
  <c r="L3" i="2" s="1"/>
  <c r="M3" i="2" s="1"/>
  <c r="K2" i="2"/>
  <c r="L2" i="2" s="1"/>
  <c r="M2" i="2" s="1"/>
  <c r="M12" i="2" s="1"/>
  <c r="F12" i="2"/>
  <c r="AC14" i="1"/>
  <c r="AC15" i="1"/>
  <c r="AC16" i="1"/>
  <c r="AC17" i="1"/>
  <c r="Y9" i="1"/>
  <c r="AA9" i="1" s="1"/>
  <c r="AB9" i="1" s="1"/>
  <c r="AC9" i="1" s="1"/>
  <c r="Y14" i="1"/>
  <c r="Y17" i="1"/>
  <c r="AA17" i="1" s="1"/>
  <c r="AB17" i="1" s="1"/>
  <c r="Z9" i="1"/>
  <c r="Y10" i="1" s="1"/>
  <c r="Z11" i="1"/>
  <c r="Y12" i="1" s="1"/>
  <c r="Z13" i="1"/>
  <c r="Z14" i="1"/>
  <c r="Y15" i="1" s="1"/>
  <c r="AA15" i="1" s="1"/>
  <c r="AB15" i="1" s="1"/>
  <c r="Z15" i="1"/>
  <c r="Y16" i="1" s="1"/>
  <c r="AA16" i="1" s="1"/>
  <c r="AB16" i="1" s="1"/>
  <c r="Z16" i="1"/>
  <c r="Z17" i="1"/>
  <c r="W10" i="1"/>
  <c r="W11" i="1"/>
  <c r="W12" i="1"/>
  <c r="W13" i="1"/>
  <c r="W14" i="1"/>
  <c r="W15" i="1"/>
  <c r="W16" i="1"/>
  <c r="W17" i="1"/>
  <c r="X9" i="1"/>
  <c r="X10" i="1"/>
  <c r="Z10" i="1" s="1"/>
  <c r="Y11" i="1" s="1"/>
  <c r="X11" i="1"/>
  <c r="X12" i="1"/>
  <c r="Z12" i="1" s="1"/>
  <c r="Y13" i="1" s="1"/>
  <c r="AA13" i="1" s="1"/>
  <c r="AB13" i="1" s="1"/>
  <c r="AC13" i="1" s="1"/>
  <c r="X13" i="1"/>
  <c r="X14" i="1"/>
  <c r="X15" i="1"/>
  <c r="X16" i="1"/>
  <c r="X17" i="1"/>
  <c r="R14" i="1"/>
  <c r="R15" i="1"/>
  <c r="Q9" i="1"/>
  <c r="R9" i="1" s="1"/>
  <c r="Q10" i="1"/>
  <c r="Q11" i="1"/>
  <c r="R11" i="1" s="1"/>
  <c r="Q12" i="1"/>
  <c r="R12" i="1" s="1"/>
  <c r="Q13" i="1"/>
  <c r="R13" i="1" s="1"/>
  <c r="Q14" i="1"/>
  <c r="Q15" i="1"/>
  <c r="Q16" i="1"/>
  <c r="R16" i="1" s="1"/>
  <c r="Q17" i="1"/>
  <c r="R17" i="1" s="1"/>
  <c r="P16" i="1"/>
  <c r="P14" i="1"/>
  <c r="P13" i="1"/>
  <c r="P15" i="1"/>
  <c r="P17" i="1"/>
  <c r="O9" i="1"/>
  <c r="O10" i="1"/>
  <c r="O11" i="1"/>
  <c r="O12" i="1"/>
  <c r="O13" i="1"/>
  <c r="O14" i="1"/>
  <c r="O15" i="1"/>
  <c r="O16" i="1"/>
  <c r="O17" i="1"/>
  <c r="J9" i="1"/>
  <c r="M27" i="2" l="1"/>
  <c r="M28" i="2" s="1"/>
  <c r="M29" i="2" s="1"/>
  <c r="M13" i="2"/>
  <c r="AA12" i="1"/>
  <c r="AB12" i="1" s="1"/>
  <c r="AC12" i="1" s="1"/>
  <c r="R10" i="1"/>
  <c r="J19" i="1"/>
  <c r="AA10" i="1"/>
  <c r="AB10" i="1" s="1"/>
  <c r="AC10" i="1" s="1"/>
  <c r="V6" i="1" s="1"/>
  <c r="J13" i="1" s="1"/>
  <c r="AA14" i="1"/>
  <c r="AB14" i="1" s="1"/>
  <c r="AA11" i="1"/>
  <c r="AB11" i="1" s="1"/>
  <c r="AC11" i="1" s="1"/>
  <c r="J20" i="1" l="1"/>
  <c r="J21" i="1" s="1"/>
</calcChain>
</file>

<file path=xl/sharedStrings.xml><?xml version="1.0" encoding="utf-8"?>
<sst xmlns="http://schemas.openxmlformats.org/spreadsheetml/2006/main" count="127" uniqueCount="73">
  <si>
    <t>Tenor</t>
  </si>
  <si>
    <t>T</t>
  </si>
  <si>
    <t>ZeroRate</t>
  </si>
  <si>
    <t>1D</t>
  </si>
  <si>
    <t>1M</t>
  </si>
  <si>
    <t>2M</t>
  </si>
  <si>
    <t>3M</t>
  </si>
  <si>
    <t>6M</t>
  </si>
  <si>
    <t>9M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</si>
  <si>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</si>
  <si>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</si>
  <si>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</si>
  <si>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</si>
  <si>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</si>
  <si>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</si>
  <si>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</si>
  <si>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</si>
  <si>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</si>
  <si>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</si>
  <si>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</si>
  <si>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</si>
  <si>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</si>
  <si>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</si>
  <si>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</si>
  <si>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</si>
  <si>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</si>
  <si>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</si>
  <si>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</si>
  <si>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</si>
  <si>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25Y</t>
  </si>
  <si>
    <t>30Y</t>
  </si>
  <si>
    <t>35Y</t>
  </si>
  <si>
    <t>40Y</t>
  </si>
  <si>
    <t>Date</t>
  </si>
  <si>
    <t>Example:  SOFR SWAP</t>
  </si>
  <si>
    <t>Fixed Leg Cash Flow</t>
  </si>
  <si>
    <t>Payer/Receiver</t>
  </si>
  <si>
    <t>Payer</t>
  </si>
  <si>
    <t>Strike</t>
  </si>
  <si>
    <t>Start Date</t>
  </si>
  <si>
    <t>Fixed Leg Freq.</t>
  </si>
  <si>
    <t>Float Leg Freq.</t>
  </si>
  <si>
    <t>Notional</t>
  </si>
  <si>
    <t>CashFlow</t>
  </si>
  <si>
    <t>Semi-Annual</t>
  </si>
  <si>
    <t>2Y6M</t>
  </si>
  <si>
    <t>1Y6M</t>
  </si>
  <si>
    <t>4Y6M</t>
  </si>
  <si>
    <t>3Y6M</t>
  </si>
  <si>
    <t>DF</t>
  </si>
  <si>
    <t>PV</t>
  </si>
  <si>
    <t>Zero Rate</t>
  </si>
  <si>
    <t>PaymentTenor</t>
  </si>
  <si>
    <t>Leg Value</t>
  </si>
  <si>
    <t>Float Leg Cash Flow</t>
  </si>
  <si>
    <t>ZeroRate Start</t>
  </si>
  <si>
    <t>ZeroRate End</t>
  </si>
  <si>
    <t>DF Start</t>
  </si>
  <si>
    <t>DF End</t>
  </si>
  <si>
    <t>Forward Rate</t>
  </si>
  <si>
    <t>Swap PV</t>
  </si>
  <si>
    <t>PV01</t>
  </si>
  <si>
    <t>Par Swap Rate</t>
  </si>
  <si>
    <t>PV swap</t>
  </si>
  <si>
    <t>PV flt</t>
  </si>
  <si>
    <t>PV fix</t>
  </si>
  <si>
    <t>Swap Rate</t>
  </si>
  <si>
    <t>product</t>
  </si>
  <si>
    <t>max idff</t>
  </si>
  <si>
    <t>Sensitivity</t>
  </si>
  <si>
    <t>Zero Rate Abs Change</t>
  </si>
  <si>
    <t>PnL_full</t>
  </si>
  <si>
    <t>PnL_sens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</si>
</sst>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dd/mmm/yyyy"/>
    <numFmt numFmtId="166" formatCode="#,##0_ ;\-#,##0\ "/>
    <numFmt numFmtId="167" formatCode="0.000000"/>
  </numFmts>
  <fonts count="7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3" fillId="0" borderId="0" xfId="0" applyFont="1"/>
    <xf numFmtId="166" fontId="0" fillId="0" borderId="1" xfId="1" applyNumberFormat="1" applyFont="1" applyBorder="1" applyAlignment="1">
      <alignment horizontal="left"/>
    </xf>
    <xf numFmtId="3" fontId="0" fillId="0" borderId="6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3" fillId="0" borderId="1" xfId="0" applyFont="1" applyBorder="1"/>
    <xf numFmtId="3" fontId="4" fillId="0" borderId="10" xfId="0" applyNumberFormat="1" applyFon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3" fillId="0" borderId="0" xfId="0" applyNumberFormat="1" applyFont="1"/>
    <xf numFmtId="0" fontId="0" fillId="2" borderId="1" xfId="0" applyFill="1" applyBorder="1"/>
    <xf numFmtId="0" fontId="1" fillId="0" borderId="0" xfId="2"/>
    <xf numFmtId="3" fontId="5" fillId="0" borderId="0" xfId="2" applyNumberFormat="1" applyFont="1"/>
    <xf numFmtId="3" fontId="1" fillId="0" borderId="0" xfId="2" applyNumberFormat="1"/>
    <xf numFmtId="0" fontId="1" fillId="0" borderId="11" xfId="2" applyBorder="1" applyAlignment="1">
      <alignment horizontal="center"/>
    </xf>
    <xf numFmtId="0" fontId="1" fillId="0" borderId="12" xfId="2" applyBorder="1" applyAlignment="1">
      <alignment horizontal="center"/>
    </xf>
    <xf numFmtId="0" fontId="1" fillId="2" borderId="1" xfId="2" applyFill="1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1" fillId="0" borderId="10" xfId="2" applyFill="1" applyBorder="1" applyAlignment="1">
      <alignment horizontal="center"/>
    </xf>
    <xf numFmtId="0" fontId="1" fillId="0" borderId="11" xfId="2" applyFill="1" applyBorder="1" applyAlignment="1">
      <alignment horizontal="center"/>
    </xf>
    <xf numFmtId="3" fontId="1" fillId="0" borderId="11" xfId="2" applyNumberFormat="1" applyFill="1" applyBorder="1" applyAlignment="1">
      <alignment horizontal="center"/>
    </xf>
    <xf numFmtId="3" fontId="1" fillId="0" borderId="6" xfId="2" applyNumberFormat="1" applyFill="1" applyBorder="1" applyAlignment="1">
      <alignment horizontal="center"/>
    </xf>
    <xf numFmtId="3" fontId="1" fillId="0" borderId="9" xfId="2" applyNumberFormat="1" applyFill="1" applyBorder="1" applyAlignment="1">
      <alignment horizontal="center"/>
    </xf>
    <xf numFmtId="167" fontId="1" fillId="0" borderId="11" xfId="2" applyNumberFormat="1" applyFill="1" applyBorder="1" applyAlignment="1">
      <alignment horizontal="center"/>
    </xf>
    <xf numFmtId="0" fontId="1" fillId="2" borderId="0" xfId="2" applyFill="1"/>
    <xf numFmtId="0" fontId="1" fillId="0" borderId="0" xfId="2" applyFill="1"/>
    <xf numFmtId="0" fontId="1" fillId="0" borderId="12" xfId="2" applyFill="1" applyBorder="1" applyAlignment="1">
      <alignment horizontal="center"/>
    </xf>
    <xf numFmtId="3" fontId="6" fillId="0" borderId="0" xfId="2" applyNumberFormat="1" applyFont="1"/>
  </cellXfs>
  <cellStyles count="3">
    <cellStyle name="Comma" xfId="1" builtinId="3"/>
    <cellStyle name="Normal" xfId="0" builtinId="0"/>
    <cellStyle name="Normal 2" xfId="2" xr:uid="{35D53639-C168-2447-9EF0-4AE3B53262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313E-EBC3-4351-ABE2-90FABFCBBD1B}">
  <dimension ref="C2:AC35"/>
  <sheetViews>
    <sheetView showGridLines="0" workbookViewId="0">
      <selection activeCell="E12" sqref="E12"/>
    </sheetView>
  </sheetViews>
  <sheetFormatPr baseColWidth="10" defaultColWidth="8.83203125" defaultRowHeight="15"/>
  <cols>
    <col min="4" max="4" width="11.33203125" bestFit="1" customWidth="1"/>
    <col min="9" max="9" width="16.83203125" customWidth="1"/>
    <col min="10" max="10" width="14.1640625" bestFit="1" customWidth="1"/>
    <col min="13" max="13" width="13.1640625" customWidth="1"/>
    <col min="15" max="15" width="16.1640625" bestFit="1" customWidth="1"/>
    <col min="16" max="17" width="13.83203125" bestFit="1" customWidth="1"/>
    <col min="21" max="21" width="17.1640625" bestFit="1" customWidth="1"/>
    <col min="23" max="23" width="12.33203125" bestFit="1" customWidth="1"/>
    <col min="24" max="24" width="11.5" bestFit="1" customWidth="1"/>
    <col min="25" max="25" width="9.83203125" customWidth="1"/>
    <col min="26" max="26" width="11" customWidth="1"/>
    <col min="27" max="27" width="11.6640625" bestFit="1" customWidth="1"/>
  </cols>
  <sheetData>
    <row r="2" spans="3:29">
      <c r="C2" s="14" t="s">
        <v>33</v>
      </c>
      <c r="D2" s="28">
        <v>45692</v>
      </c>
    </row>
    <row r="4" spans="3:29">
      <c r="I4" s="14" t="s">
        <v>34</v>
      </c>
      <c r="M4" s="14" t="s">
        <v>35</v>
      </c>
      <c r="S4" s="1"/>
      <c r="T4" s="1"/>
      <c r="U4" s="14" t="s">
        <v>54</v>
      </c>
      <c r="AA4" s="1"/>
      <c r="AB4" s="1"/>
    </row>
    <row r="5" spans="3:29">
      <c r="C5" s="2" t="s">
        <v>0</v>
      </c>
      <c r="D5" s="3" t="s">
        <v>1</v>
      </c>
      <c r="E5" s="4" t="s">
        <v>2</v>
      </c>
      <c r="I5" s="11" t="s">
        <v>0</v>
      </c>
      <c r="J5" s="11" t="s">
        <v>13</v>
      </c>
      <c r="S5" s="1"/>
      <c r="T5" s="1"/>
      <c r="AA5" s="1"/>
      <c r="AB5" s="1"/>
    </row>
    <row r="6" spans="3:29">
      <c r="C6" s="5" t="s">
        <v>3</v>
      </c>
      <c r="D6" s="6">
        <v>2.7777777777777779E-3</v>
      </c>
      <c r="E6" s="7">
        <v>0.04</v>
      </c>
      <c r="I6" s="11" t="s">
        <v>42</v>
      </c>
      <c r="J6" s="15">
        <v>1000000</v>
      </c>
      <c r="M6" s="24" t="s">
        <v>53</v>
      </c>
      <c r="N6" s="25">
        <f>SUM(R8:R17)</f>
        <v>170489.46688470969</v>
      </c>
      <c r="S6" s="1"/>
      <c r="T6" s="1"/>
      <c r="U6" s="24" t="s">
        <v>53</v>
      </c>
      <c r="V6" s="25">
        <f>SUM(AC8:AC17)</f>
        <v>181269.2469220178</v>
      </c>
      <c r="AA6" s="1"/>
      <c r="AB6" s="1"/>
    </row>
    <row r="7" spans="3:29">
      <c r="C7" s="5" t="s">
        <v>4</v>
      </c>
      <c r="D7" s="6">
        <v>8.3333333333333329E-2</v>
      </c>
      <c r="E7" s="7">
        <v>0.04</v>
      </c>
      <c r="I7" s="11" t="s">
        <v>36</v>
      </c>
      <c r="J7" s="11" t="s">
        <v>37</v>
      </c>
      <c r="M7" s="19" t="s">
        <v>52</v>
      </c>
      <c r="N7" s="19" t="s">
        <v>1</v>
      </c>
      <c r="O7" s="19" t="s">
        <v>43</v>
      </c>
      <c r="P7" s="19" t="s">
        <v>51</v>
      </c>
      <c r="Q7" s="19" t="s">
        <v>49</v>
      </c>
      <c r="R7" s="18" t="s">
        <v>50</v>
      </c>
      <c r="S7" s="1"/>
      <c r="T7" s="1"/>
      <c r="U7" s="19" t="s">
        <v>52</v>
      </c>
      <c r="V7" s="19" t="s">
        <v>1</v>
      </c>
      <c r="W7" s="19" t="s">
        <v>55</v>
      </c>
      <c r="X7" s="19" t="s">
        <v>56</v>
      </c>
      <c r="Y7" s="19" t="s">
        <v>57</v>
      </c>
      <c r="Z7" s="19" t="s">
        <v>58</v>
      </c>
      <c r="AA7" s="19" t="s">
        <v>59</v>
      </c>
      <c r="AB7" s="19" t="s">
        <v>43</v>
      </c>
      <c r="AC7" s="18" t="s">
        <v>50</v>
      </c>
    </row>
    <row r="8" spans="3:29">
      <c r="C8" s="5" t="s">
        <v>5</v>
      </c>
      <c r="D8" s="6">
        <v>0.16666666666666666</v>
      </c>
      <c r="E8" s="7">
        <v>0.04</v>
      </c>
      <c r="I8" s="11" t="s">
        <v>38</v>
      </c>
      <c r="J8" s="12">
        <v>3.7999999999999999E-2</v>
      </c>
      <c r="M8" s="20" t="s">
        <v>7</v>
      </c>
      <c r="N8" s="20">
        <v>0.5</v>
      </c>
      <c r="O8" s="22">
        <f>$J$6*$J$8*0.5</f>
        <v>19000</v>
      </c>
      <c r="P8" s="20">
        <f>E10</f>
        <v>0.04</v>
      </c>
      <c r="Q8" s="20">
        <f>EXP(-P8*N8)</f>
        <v>0.98019867330675525</v>
      </c>
      <c r="R8" s="16">
        <f>Q8*O8</f>
        <v>18623.77479282835</v>
      </c>
      <c r="S8" s="1"/>
      <c r="T8" s="1"/>
      <c r="U8" s="20" t="s">
        <v>7</v>
      </c>
      <c r="V8" s="20">
        <v>0.5</v>
      </c>
      <c r="W8" s="20">
        <f>E6</f>
        <v>0.04</v>
      </c>
      <c r="X8" s="20">
        <f>P8</f>
        <v>0.04</v>
      </c>
      <c r="Y8" s="20">
        <f>EXP(-W8*0)</f>
        <v>1</v>
      </c>
      <c r="Z8" s="20">
        <f>EXP(-X8*V8)</f>
        <v>0.98019867330675525</v>
      </c>
      <c r="AA8" s="26">
        <f>1/0.5*(Y8/Z8-1)</f>
        <v>4.0402680053511553E-2</v>
      </c>
      <c r="AB8" s="22">
        <f>$J$6*AA8*0.5</f>
        <v>20201.340026755777</v>
      </c>
      <c r="AC8" s="16">
        <f>AB8*Z8</f>
        <v>19801.326693244664</v>
      </c>
    </row>
    <row r="9" spans="3:29">
      <c r="C9" s="5" t="s">
        <v>6</v>
      </c>
      <c r="D9" s="6">
        <v>0.25</v>
      </c>
      <c r="E9" s="7">
        <v>0.04</v>
      </c>
      <c r="I9" s="11" t="s">
        <v>39</v>
      </c>
      <c r="J9" s="13">
        <f>D2</f>
        <v>45692</v>
      </c>
      <c r="M9" s="20" t="s">
        <v>9</v>
      </c>
      <c r="N9" s="20">
        <v>1</v>
      </c>
      <c r="O9" s="22">
        <f t="shared" ref="O8:O17" si="0">$J$6*$J$8*0.5</f>
        <v>19000</v>
      </c>
      <c r="P9" s="20">
        <f>E12</f>
        <v>0.04</v>
      </c>
      <c r="Q9" s="20">
        <f t="shared" ref="Q8:Q17" si="1">EXP(-P9*N9)</f>
        <v>0.96078943915232318</v>
      </c>
      <c r="R9" s="16">
        <f t="shared" ref="R8:R17" si="2">Q9*O9</f>
        <v>18254.999343894142</v>
      </c>
      <c r="S9" s="1"/>
      <c r="T9" s="1"/>
      <c r="U9" s="20" t="s">
        <v>9</v>
      </c>
      <c r="V9" s="20">
        <v>1</v>
      </c>
      <c r="W9" s="20">
        <f>X8</f>
        <v>0.04</v>
      </c>
      <c r="X9" s="20">
        <f t="shared" ref="X9:X17" si="3">P9</f>
        <v>0.04</v>
      </c>
      <c r="Y9" s="20">
        <f t="shared" ref="Y9:Y17" si="4">Z8</f>
        <v>0.98019867330675525</v>
      </c>
      <c r="Z9" s="20">
        <f t="shared" ref="Z8:Z17" si="5">EXP(-X9*V9)</f>
        <v>0.96078943915232318</v>
      </c>
      <c r="AA9" s="26">
        <f t="shared" ref="AA8:AA17" si="6">1/0.5*(Y9/Z9-1)</f>
        <v>4.0402680053511553E-2</v>
      </c>
      <c r="AB9" s="22">
        <f t="shared" ref="AB8:AB17" si="7">$J$6*AA9*0.5</f>
        <v>20201.340026755777</v>
      </c>
      <c r="AC9" s="16">
        <f t="shared" ref="AC8:AC17" si="8">AB9*Z9</f>
        <v>19409.234154432059</v>
      </c>
    </row>
    <row r="10" spans="3:29">
      <c r="C10" s="5" t="s">
        <v>7</v>
      </c>
      <c r="D10" s="6">
        <v>0.5</v>
      </c>
      <c r="E10" s="7">
        <v>0.04</v>
      </c>
      <c r="I10" s="11" t="s">
        <v>40</v>
      </c>
      <c r="J10" s="11" t="s">
        <v>44</v>
      </c>
      <c r="M10" s="20" t="s">
        <v>46</v>
      </c>
      <c r="N10" s="20">
        <v>1.5</v>
      </c>
      <c r="O10" s="22">
        <f t="shared" si="0"/>
        <v>19000</v>
      </c>
      <c r="P10" s="20">
        <f>AVERAGE(E12:E13)</f>
        <v>0.04</v>
      </c>
      <c r="Q10" s="20">
        <f t="shared" si="1"/>
        <v>0.94176453358424872</v>
      </c>
      <c r="R10" s="16">
        <f t="shared" si="2"/>
        <v>17893.526138100726</v>
      </c>
      <c r="S10" s="1"/>
      <c r="T10" s="1"/>
      <c r="U10" s="20" t="s">
        <v>46</v>
      </c>
      <c r="V10" s="20">
        <v>1.5</v>
      </c>
      <c r="W10" s="20">
        <f t="shared" ref="W9:W17" si="9">X9</f>
        <v>0.04</v>
      </c>
      <c r="X10" s="20">
        <f t="shared" si="3"/>
        <v>0.04</v>
      </c>
      <c r="Y10" s="20">
        <f t="shared" si="4"/>
        <v>0.96078943915232318</v>
      </c>
      <c r="Z10" s="20">
        <f t="shared" si="5"/>
        <v>0.94176453358424872</v>
      </c>
      <c r="AA10" s="26">
        <f t="shared" si="6"/>
        <v>4.0402680053511553E-2</v>
      </c>
      <c r="AB10" s="22">
        <f t="shared" si="7"/>
        <v>20201.340026755777</v>
      </c>
      <c r="AC10" s="16">
        <f t="shared" si="8"/>
        <v>19024.905568074468</v>
      </c>
    </row>
    <row r="11" spans="3:29">
      <c r="C11" s="5" t="s">
        <v>8</v>
      </c>
      <c r="D11" s="6">
        <v>0.75</v>
      </c>
      <c r="E11" s="7">
        <v>0.04</v>
      </c>
      <c r="I11" s="11" t="s">
        <v>41</v>
      </c>
      <c r="J11" s="11" t="s">
        <v>44</v>
      </c>
      <c r="M11" s="20" t="s">
        <v>10</v>
      </c>
      <c r="N11" s="20">
        <v>2</v>
      </c>
      <c r="O11" s="22">
        <f t="shared" si="0"/>
        <v>19000</v>
      </c>
      <c r="P11" s="20">
        <f>E13</f>
        <v>0.04</v>
      </c>
      <c r="Q11" s="20">
        <f t="shared" si="1"/>
        <v>0.92311634638663576</v>
      </c>
      <c r="R11" s="16">
        <f t="shared" si="2"/>
        <v>17539.21058134608</v>
      </c>
      <c r="S11" s="1"/>
      <c r="T11" s="1"/>
      <c r="U11" s="20" t="s">
        <v>10</v>
      </c>
      <c r="V11" s="20">
        <v>2</v>
      </c>
      <c r="W11" s="20">
        <f t="shared" si="9"/>
        <v>0.04</v>
      </c>
      <c r="X11" s="20">
        <f t="shared" si="3"/>
        <v>0.04</v>
      </c>
      <c r="Y11" s="20">
        <f t="shared" si="4"/>
        <v>0.94176453358424872</v>
      </c>
      <c r="Z11" s="20">
        <f t="shared" si="5"/>
        <v>0.92311634638663576</v>
      </c>
      <c r="AA11" s="26">
        <f t="shared" si="6"/>
        <v>4.0402680053511553E-2</v>
      </c>
      <c r="AB11" s="22">
        <f t="shared" si="7"/>
        <v>20201.340026755777</v>
      </c>
      <c r="AC11" s="16">
        <f t="shared" si="8"/>
        <v>18648.187197612897</v>
      </c>
    </row>
    <row r="12" spans="3:29">
      <c r="C12" s="5" t="s">
        <v>9</v>
      </c>
      <c r="D12" s="6">
        <v>1</v>
      </c>
      <c r="E12" s="7">
        <v>0.04</v>
      </c>
      <c r="M12" s="20" t="s">
        <v>45</v>
      </c>
      <c r="N12" s="20">
        <v>2.5</v>
      </c>
      <c r="O12" s="22">
        <f t="shared" si="0"/>
        <v>19000</v>
      </c>
      <c r="P12" s="20">
        <f>AVERAGE(E13:E14)</f>
        <v>0.04</v>
      </c>
      <c r="Q12" s="20">
        <f t="shared" si="1"/>
        <v>0.90483741803595952</v>
      </c>
      <c r="R12" s="16">
        <f t="shared" si="2"/>
        <v>17191.910942683229</v>
      </c>
      <c r="S12" s="1"/>
      <c r="T12" s="1"/>
      <c r="U12" s="20" t="s">
        <v>45</v>
      </c>
      <c r="V12" s="20">
        <v>2.5</v>
      </c>
      <c r="W12" s="20">
        <f t="shared" si="9"/>
        <v>0.04</v>
      </c>
      <c r="X12" s="20">
        <f t="shared" si="3"/>
        <v>0.04</v>
      </c>
      <c r="Y12" s="20">
        <f t="shared" si="4"/>
        <v>0.92311634638663576</v>
      </c>
      <c r="Z12" s="20">
        <f t="shared" si="5"/>
        <v>0.90483741803595952</v>
      </c>
      <c r="AA12" s="26">
        <f t="shared" si="6"/>
        <v>4.0402680053511553E-2</v>
      </c>
      <c r="AB12" s="22">
        <f t="shared" si="7"/>
        <v>20201.340026755777</v>
      </c>
      <c r="AC12" s="16">
        <f t="shared" si="8"/>
        <v>18278.928350676179</v>
      </c>
    </row>
    <row r="13" spans="3:29">
      <c r="C13" s="5" t="s">
        <v>10</v>
      </c>
      <c r="D13" s="6">
        <v>2</v>
      </c>
      <c r="E13" s="7">
        <v>0.04</v>
      </c>
      <c r="I13" s="24" t="s">
        <v>60</v>
      </c>
      <c r="J13" s="25">
        <f>V6-N6</f>
        <v>10779.780037308112</v>
      </c>
      <c r="M13" s="20" t="s">
        <v>11</v>
      </c>
      <c r="N13" s="20">
        <v>3</v>
      </c>
      <c r="O13" s="22">
        <f t="shared" si="0"/>
        <v>19000</v>
      </c>
      <c r="P13" s="20">
        <f>E14</f>
        <v>0.04</v>
      </c>
      <c r="Q13" s="20">
        <f t="shared" si="1"/>
        <v>0.88692043671715748</v>
      </c>
      <c r="R13" s="16">
        <f t="shared" si="2"/>
        <v>16851.488297625991</v>
      </c>
      <c r="S13" s="1"/>
      <c r="T13" s="1"/>
      <c r="U13" s="20" t="s">
        <v>11</v>
      </c>
      <c r="V13" s="20">
        <v>3</v>
      </c>
      <c r="W13" s="20">
        <f t="shared" si="9"/>
        <v>0.04</v>
      </c>
      <c r="X13" s="20">
        <f t="shared" si="3"/>
        <v>0.04</v>
      </c>
      <c r="Y13" s="20">
        <f t="shared" si="4"/>
        <v>0.90483741803595952</v>
      </c>
      <c r="Z13" s="20">
        <f t="shared" si="5"/>
        <v>0.88692043671715748</v>
      </c>
      <c r="AA13" s="26">
        <f t="shared" si="6"/>
        <v>4.0402680053511553E-2</v>
      </c>
      <c r="AB13" s="22">
        <f t="shared" si="7"/>
        <v>20201.340026755777</v>
      </c>
      <c r="AC13" s="16">
        <f t="shared" si="8"/>
        <v>17916.981318802027</v>
      </c>
    </row>
    <row r="14" spans="3:29">
      <c r="C14" s="5" t="s">
        <v>11</v>
      </c>
      <c r="D14" s="6">
        <v>3</v>
      </c>
      <c r="E14" s="7">
        <v>0.04</v>
      </c>
      <c r="M14" s="20" t="s">
        <v>48</v>
      </c>
      <c r="N14" s="20">
        <v>3.5</v>
      </c>
      <c r="O14" s="22">
        <f t="shared" si="0"/>
        <v>19000</v>
      </c>
      <c r="P14" s="20">
        <f>AVERAGE(E14:E15)</f>
        <v>0.04</v>
      </c>
      <c r="Q14" s="20">
        <f t="shared" si="1"/>
        <v>0.86935823539880586</v>
      </c>
      <c r="R14" s="16">
        <f t="shared" si="2"/>
        <v>16517.806472577311</v>
      </c>
      <c r="S14" s="1"/>
      <c r="T14" s="1"/>
      <c r="U14" s="20" t="s">
        <v>48</v>
      </c>
      <c r="V14" s="20">
        <v>3.5</v>
      </c>
      <c r="W14" s="20">
        <f t="shared" si="9"/>
        <v>0.04</v>
      </c>
      <c r="X14" s="20">
        <f t="shared" si="3"/>
        <v>0.04</v>
      </c>
      <c r="Y14" s="20">
        <f t="shared" si="4"/>
        <v>0.88692043671715748</v>
      </c>
      <c r="Z14" s="20">
        <f t="shared" si="5"/>
        <v>0.86935823539880586</v>
      </c>
      <c r="AA14" s="26">
        <f t="shared" si="6"/>
        <v>4.0402680053511553E-2</v>
      </c>
      <c r="AB14" s="22">
        <f t="shared" si="7"/>
        <v>20201.340026755777</v>
      </c>
      <c r="AC14" s="16">
        <f t="shared" si="8"/>
        <v>17562.201318351668</v>
      </c>
    </row>
    <row r="15" spans="3:29">
      <c r="C15" s="5" t="s">
        <v>12</v>
      </c>
      <c r="D15" s="6">
        <v>4</v>
      </c>
      <c r="E15" s="7">
        <v>0.04</v>
      </c>
      <c r="M15" s="20" t="s">
        <v>12</v>
      </c>
      <c r="N15" s="20">
        <v>4</v>
      </c>
      <c r="O15" s="22">
        <f t="shared" si="0"/>
        <v>19000</v>
      </c>
      <c r="P15" s="20">
        <f>E15</f>
        <v>0.04</v>
      </c>
      <c r="Q15" s="20">
        <f t="shared" si="1"/>
        <v>0.85214378896621135</v>
      </c>
      <c r="R15" s="16">
        <f t="shared" si="2"/>
        <v>16190.731990358016</v>
      </c>
      <c r="S15" s="1"/>
      <c r="T15" s="1"/>
      <c r="U15" s="20" t="s">
        <v>12</v>
      </c>
      <c r="V15" s="20">
        <v>4</v>
      </c>
      <c r="W15" s="20">
        <f t="shared" si="9"/>
        <v>0.04</v>
      </c>
      <c r="X15" s="20">
        <f t="shared" si="3"/>
        <v>0.04</v>
      </c>
      <c r="Y15" s="20">
        <f t="shared" si="4"/>
        <v>0.86935823539880586</v>
      </c>
      <c r="Z15" s="20">
        <f t="shared" si="5"/>
        <v>0.85214378896621135</v>
      </c>
      <c r="AA15" s="26">
        <f t="shared" si="6"/>
        <v>4.0402680053511553E-2</v>
      </c>
      <c r="AB15" s="22">
        <f t="shared" si="7"/>
        <v>20201.340026755777</v>
      </c>
      <c r="AC15" s="16">
        <f t="shared" si="8"/>
        <v>17214.446432594454</v>
      </c>
    </row>
    <row r="16" spans="3:29">
      <c r="C16" s="5" t="s">
        <v>13</v>
      </c>
      <c r="D16" s="6">
        <v>5</v>
      </c>
      <c r="E16" s="7">
        <v>0.04</v>
      </c>
      <c r="M16" s="20" t="s">
        <v>47</v>
      </c>
      <c r="N16" s="20">
        <v>4.5</v>
      </c>
      <c r="O16" s="22">
        <f t="shared" si="0"/>
        <v>19000</v>
      </c>
      <c r="P16" s="20">
        <f>AVERAGE(E15:E16)</f>
        <v>0.04</v>
      </c>
      <c r="Q16" s="20">
        <f t="shared" si="1"/>
        <v>0.835270211411272</v>
      </c>
      <c r="R16" s="16">
        <f t="shared" si="2"/>
        <v>15870.134016814169</v>
      </c>
      <c r="S16" s="1"/>
      <c r="T16" s="1"/>
      <c r="U16" s="20" t="s">
        <v>47</v>
      </c>
      <c r="V16" s="20">
        <v>4.5</v>
      </c>
      <c r="W16" s="20">
        <f t="shared" si="9"/>
        <v>0.04</v>
      </c>
      <c r="X16" s="20">
        <f t="shared" si="3"/>
        <v>0.04</v>
      </c>
      <c r="Y16" s="20">
        <f t="shared" si="4"/>
        <v>0.85214378896621135</v>
      </c>
      <c r="Z16" s="20">
        <f t="shared" si="5"/>
        <v>0.835270211411272</v>
      </c>
      <c r="AA16" s="26">
        <f t="shared" si="6"/>
        <v>4.0402680053511553E-2</v>
      </c>
      <c r="AB16" s="22">
        <f t="shared" si="7"/>
        <v>20201.340026755777</v>
      </c>
      <c r="AC16" s="16">
        <f t="shared" si="8"/>
        <v>16873.577554939289</v>
      </c>
    </row>
    <row r="17" spans="3:29">
      <c r="C17" s="5" t="s">
        <v>14</v>
      </c>
      <c r="D17" s="6">
        <v>6</v>
      </c>
      <c r="E17" s="7">
        <v>0.04</v>
      </c>
      <c r="M17" s="21" t="s">
        <v>13</v>
      </c>
      <c r="N17" s="21">
        <v>5</v>
      </c>
      <c r="O17" s="23">
        <f t="shared" si="0"/>
        <v>19000</v>
      </c>
      <c r="P17" s="21">
        <f>E16</f>
        <v>0.04</v>
      </c>
      <c r="Q17" s="21">
        <f t="shared" si="1"/>
        <v>0.81873075307798182</v>
      </c>
      <c r="R17" s="17">
        <f t="shared" si="2"/>
        <v>15555.884308481654</v>
      </c>
      <c r="S17" s="1"/>
      <c r="T17" s="1"/>
      <c r="U17" s="21" t="s">
        <v>13</v>
      </c>
      <c r="V17" s="21">
        <v>5</v>
      </c>
      <c r="W17" s="21">
        <f t="shared" si="9"/>
        <v>0.04</v>
      </c>
      <c r="X17" s="21">
        <f t="shared" si="3"/>
        <v>0.04</v>
      </c>
      <c r="Y17" s="21">
        <f t="shared" si="4"/>
        <v>0.835270211411272</v>
      </c>
      <c r="Z17" s="21">
        <f t="shared" si="5"/>
        <v>0.81873075307798182</v>
      </c>
      <c r="AA17" s="27">
        <f t="shared" si="6"/>
        <v>4.0402680053511553E-2</v>
      </c>
      <c r="AB17" s="23">
        <f t="shared" si="7"/>
        <v>20201.340026755777</v>
      </c>
      <c r="AC17" s="17">
        <f t="shared" si="8"/>
        <v>16539.458333290135</v>
      </c>
    </row>
    <row r="18" spans="3:29">
      <c r="C18" s="5" t="s">
        <v>15</v>
      </c>
      <c r="D18" s="6">
        <v>7</v>
      </c>
      <c r="E18" s="7">
        <v>0.04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3:29">
      <c r="C19" s="5" t="s">
        <v>16</v>
      </c>
      <c r="D19" s="6">
        <v>8</v>
      </c>
      <c r="E19" s="7">
        <v>0.04</v>
      </c>
      <c r="I19" s="29" t="s">
        <v>61</v>
      </c>
      <c r="J19" s="29">
        <f>0.5*SUM(Q8:Q17)</f>
        <v>4.4865649180186757</v>
      </c>
    </row>
    <row r="20" spans="3:29">
      <c r="C20" s="5" t="s">
        <v>17</v>
      </c>
      <c r="D20" s="6">
        <v>9</v>
      </c>
      <c r="E20" s="7">
        <v>0.04</v>
      </c>
      <c r="I20" s="29" t="s">
        <v>62</v>
      </c>
      <c r="J20" s="29">
        <f>(1-Q17)/J19</f>
        <v>4.0402680053511629E-2</v>
      </c>
    </row>
    <row r="21" spans="3:29">
      <c r="C21" s="5" t="s">
        <v>18</v>
      </c>
      <c r="D21" s="6">
        <v>10</v>
      </c>
      <c r="E21" s="7">
        <v>0.04</v>
      </c>
      <c r="I21" s="29" t="s">
        <v>60</v>
      </c>
      <c r="J21" s="29">
        <f>J19*(J20-J8)*J6</f>
        <v>10779.780037308514</v>
      </c>
    </row>
    <row r="22" spans="3:29">
      <c r="C22" s="5" t="s">
        <v>19</v>
      </c>
      <c r="D22" s="6">
        <v>11</v>
      </c>
      <c r="E22" s="7">
        <v>0.04</v>
      </c>
    </row>
    <row r="23" spans="3:29">
      <c r="C23" s="5" t="s">
        <v>20</v>
      </c>
      <c r="D23" s="6">
        <v>12</v>
      </c>
      <c r="E23" s="7">
        <v>0.04</v>
      </c>
    </row>
    <row r="24" spans="3:29">
      <c r="C24" s="5" t="s">
        <v>21</v>
      </c>
      <c r="D24" s="6">
        <v>13</v>
      </c>
      <c r="E24" s="7">
        <v>0.04</v>
      </c>
    </row>
    <row r="25" spans="3:29">
      <c r="C25" s="5" t="s">
        <v>22</v>
      </c>
      <c r="D25" s="6">
        <v>14</v>
      </c>
      <c r="E25" s="7">
        <v>0.04</v>
      </c>
    </row>
    <row r="26" spans="3:29">
      <c r="C26" s="5" t="s">
        <v>23</v>
      </c>
      <c r="D26" s="6">
        <v>15</v>
      </c>
      <c r="E26" s="7">
        <v>0.04</v>
      </c>
    </row>
    <row r="27" spans="3:29">
      <c r="C27" s="5" t="s">
        <v>24</v>
      </c>
      <c r="D27" s="6">
        <v>16</v>
      </c>
      <c r="E27" s="7">
        <v>0.04</v>
      </c>
    </row>
    <row r="28" spans="3:29">
      <c r="C28" s="5" t="s">
        <v>25</v>
      </c>
      <c r="D28" s="6">
        <v>17</v>
      </c>
      <c r="E28" s="7">
        <v>0.04</v>
      </c>
    </row>
    <row r="29" spans="3:29">
      <c r="C29" s="5" t="s">
        <v>26</v>
      </c>
      <c r="D29" s="6">
        <v>18</v>
      </c>
      <c r="E29" s="7">
        <v>0.04</v>
      </c>
    </row>
    <row r="30" spans="3:29">
      <c r="C30" s="5" t="s">
        <v>27</v>
      </c>
      <c r="D30" s="6">
        <v>19</v>
      </c>
      <c r="E30" s="7">
        <v>0.04</v>
      </c>
    </row>
    <row r="31" spans="3:29">
      <c r="C31" s="5" t="s">
        <v>28</v>
      </c>
      <c r="D31" s="6">
        <v>20</v>
      </c>
      <c r="E31" s="7">
        <v>0.04</v>
      </c>
    </row>
    <row r="32" spans="3:29">
      <c r="C32" s="5" t="s">
        <v>29</v>
      </c>
      <c r="D32" s="6">
        <v>25</v>
      </c>
      <c r="E32" s="7">
        <v>0.04</v>
      </c>
    </row>
    <row r="33" spans="3:5">
      <c r="C33" s="5" t="s">
        <v>30</v>
      </c>
      <c r="D33" s="6">
        <v>30</v>
      </c>
      <c r="E33" s="7">
        <v>0.04</v>
      </c>
    </row>
    <row r="34" spans="3:5">
      <c r="C34" s="5" t="s">
        <v>31</v>
      </c>
      <c r="D34" s="6">
        <v>35</v>
      </c>
      <c r="E34" s="7">
        <v>0.04</v>
      </c>
    </row>
    <row r="35" spans="3:5">
      <c r="C35" s="8" t="s">
        <v>32</v>
      </c>
      <c r="D35" s="9">
        <v>40</v>
      </c>
      <c r="E35" s="10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FB715-35B2-6541-B5AA-91BEBA61F75D}">
  <dimension ref="A1:Q36"/>
  <sheetViews>
    <sheetView tabSelected="1" topLeftCell="B1" workbookViewId="0">
      <selection activeCell="P30" sqref="P30"/>
    </sheetView>
  </sheetViews>
  <sheetFormatPr baseColWidth="10" defaultRowHeight="16"/>
  <cols>
    <col min="1" max="5" width="10.83203125" style="30"/>
    <col min="6" max="6" width="11.5" style="30" bestFit="1" customWidth="1"/>
    <col min="7" max="7" width="13.1640625" style="30" bestFit="1" customWidth="1"/>
    <col min="8" max="10" width="12.1640625" style="30" bestFit="1" customWidth="1"/>
    <col min="11" max="11" width="12.33203125" style="30" bestFit="1" customWidth="1"/>
    <col min="12" max="12" width="10.33203125" style="30" bestFit="1" customWidth="1"/>
    <col min="13" max="13" width="11.5" style="30" bestFit="1" customWidth="1"/>
    <col min="14" max="14" width="10.83203125" style="30"/>
    <col min="15" max="15" width="21.5" style="30" customWidth="1"/>
    <col min="16" max="16" width="14" style="30" bestFit="1" customWidth="1"/>
    <col min="17" max="16384" width="10.83203125" style="30"/>
  </cols>
  <sheetData>
    <row r="1" spans="1:17">
      <c r="A1" s="36" t="s">
        <v>1</v>
      </c>
      <c r="B1" s="35" t="s">
        <v>51</v>
      </c>
      <c r="C1" s="36" t="s">
        <v>49</v>
      </c>
      <c r="D1" s="37" t="s">
        <v>66</v>
      </c>
      <c r="E1" s="37" t="s">
        <v>43</v>
      </c>
      <c r="F1" s="38" t="s">
        <v>50</v>
      </c>
      <c r="G1" s="36" t="s">
        <v>55</v>
      </c>
      <c r="H1" s="36" t="s">
        <v>56</v>
      </c>
      <c r="I1" s="36" t="s">
        <v>57</v>
      </c>
      <c r="J1" s="36" t="s">
        <v>58</v>
      </c>
      <c r="K1" s="37" t="s">
        <v>59</v>
      </c>
      <c r="L1" s="37" t="s">
        <v>43</v>
      </c>
      <c r="M1" s="38" t="s">
        <v>50</v>
      </c>
    </row>
    <row r="2" spans="1:17">
      <c r="A2" s="33">
        <v>1</v>
      </c>
      <c r="B2" s="44">
        <v>5.22446062245015E-2</v>
      </c>
      <c r="C2" s="33">
        <f>EXP(-B2*A2)</f>
        <v>0.94909668349086507</v>
      </c>
      <c r="D2" s="39">
        <v>4.2000000000000003E-2</v>
      </c>
      <c r="E2" s="40">
        <f>100*1000000*D2</f>
        <v>4200000</v>
      </c>
      <c r="F2" s="41">
        <f>C2*E2</f>
        <v>3986206.0706616333</v>
      </c>
      <c r="G2" s="30">
        <v>0.04</v>
      </c>
      <c r="H2" s="30">
        <f>B2</f>
        <v>5.22446062245015E-2</v>
      </c>
      <c r="I2" s="33">
        <f>EXP(-G2*0)</f>
        <v>1</v>
      </c>
      <c r="J2" s="33">
        <f>EXP(-A2*H2)</f>
        <v>0.94909668349086507</v>
      </c>
      <c r="K2" s="43">
        <f>(I2-J2)/J2</f>
        <v>5.3633436292188738E-2</v>
      </c>
      <c r="L2" s="40">
        <f>100*1000000*K2</f>
        <v>5363343.6292188736</v>
      </c>
      <c r="M2" s="41">
        <f>L2*J2</f>
        <v>5090331.6509134928</v>
      </c>
    </row>
    <row r="3" spans="1:17">
      <c r="A3" s="33">
        <v>2</v>
      </c>
      <c r="B3" s="44">
        <v>4.7904200566131802E-2</v>
      </c>
      <c r="C3" s="33">
        <f>EXP(-B3*A3)</f>
        <v>0.90863809342154345</v>
      </c>
      <c r="D3" s="39">
        <v>4.2000000000000003E-2</v>
      </c>
      <c r="E3" s="40">
        <f>100*1000000*D3</f>
        <v>4200000</v>
      </c>
      <c r="F3" s="41">
        <f>C3*E3</f>
        <v>3816279.9923704825</v>
      </c>
      <c r="G3" s="30">
        <f>B2</f>
        <v>5.22446062245015E-2</v>
      </c>
      <c r="H3" s="30">
        <f>B3</f>
        <v>4.7904200566131802E-2</v>
      </c>
      <c r="I3" s="33">
        <f>J2</f>
        <v>0.94909668349086507</v>
      </c>
      <c r="J3" s="33">
        <f>EXP(-A3*H3)</f>
        <v>0.90863809342154345</v>
      </c>
      <c r="K3" s="43">
        <f>(I3-J3)/J3</f>
        <v>4.4526627666436294E-2</v>
      </c>
      <c r="L3" s="40">
        <f>100*1000000*K3</f>
        <v>4452662.7666436294</v>
      </c>
      <c r="M3" s="41">
        <f>L3*J3</f>
        <v>4045859.0069321622</v>
      </c>
    </row>
    <row r="4" spans="1:17">
      <c r="A4" s="33">
        <v>3</v>
      </c>
      <c r="B4" s="44">
        <v>4.5429337602591303E-2</v>
      </c>
      <c r="C4" s="33">
        <f>EXP(-B4*A4)</f>
        <v>0.87259127882966547</v>
      </c>
      <c r="D4" s="39">
        <v>4.2000000000000003E-2</v>
      </c>
      <c r="E4" s="40">
        <f>100*1000000*D4</f>
        <v>4200000</v>
      </c>
      <c r="F4" s="41">
        <f>C4*E4</f>
        <v>3664883.3710845951</v>
      </c>
      <c r="G4" s="30">
        <f>B3</f>
        <v>4.7904200566131802E-2</v>
      </c>
      <c r="H4" s="30">
        <f>B4</f>
        <v>4.5429337602591303E-2</v>
      </c>
      <c r="I4" s="33">
        <f>J3</f>
        <v>0.90863809342154345</v>
      </c>
      <c r="J4" s="33">
        <f>EXP(-A4*H4)</f>
        <v>0.87259127882966547</v>
      </c>
      <c r="K4" s="43">
        <f>(I4-J4)/J4</f>
        <v>4.131007891830478E-2</v>
      </c>
      <c r="L4" s="40">
        <f>100*1000000*K4</f>
        <v>4131007.8918304779</v>
      </c>
      <c r="M4" s="41">
        <f>L4*J4</f>
        <v>3604681.4591877973</v>
      </c>
    </row>
    <row r="5" spans="1:17">
      <c r="A5" s="33">
        <v>4</v>
      </c>
      <c r="B5" s="44">
        <v>4.4344750256342602E-2</v>
      </c>
      <c r="C5" s="33">
        <f>EXP(-B5*A5)</f>
        <v>0.83746232528811282</v>
      </c>
      <c r="D5" s="39">
        <v>4.2000000000000003E-2</v>
      </c>
      <c r="E5" s="40">
        <f>100*1000000*D5</f>
        <v>4200000</v>
      </c>
      <c r="F5" s="41">
        <f>C5*E5</f>
        <v>3517341.7662100741</v>
      </c>
      <c r="G5" s="30">
        <f>B4</f>
        <v>4.5429337602591303E-2</v>
      </c>
      <c r="H5" s="30">
        <f>B5</f>
        <v>4.4344750256342602E-2</v>
      </c>
      <c r="I5" s="33">
        <f>J4</f>
        <v>0.87259127882966547</v>
      </c>
      <c r="J5" s="33">
        <f>EXP(-A5*H5)</f>
        <v>0.83746232528811282</v>
      </c>
      <c r="K5" s="43">
        <f>(I5-J5)/J5</f>
        <v>4.1946906124364712E-2</v>
      </c>
      <c r="L5" s="40">
        <f>100*1000000*K5</f>
        <v>4194690.6124364715</v>
      </c>
      <c r="M5" s="41">
        <f>L5*J5</f>
        <v>3512895.3541552653</v>
      </c>
    </row>
    <row r="6" spans="1:17">
      <c r="A6" s="34">
        <v>5</v>
      </c>
      <c r="B6" s="44">
        <v>4.3927974682530103E-2</v>
      </c>
      <c r="C6" s="34">
        <f>EXP(-B6*A6)</f>
        <v>0.80280785836451651</v>
      </c>
      <c r="D6" s="39">
        <v>4.2000000000000003E-2</v>
      </c>
      <c r="E6" s="40">
        <f>100*1000000*D6</f>
        <v>4200000</v>
      </c>
      <c r="F6" s="42">
        <f>C6*E6</f>
        <v>3371793.0051309695</v>
      </c>
      <c r="G6" s="30">
        <f>B5</f>
        <v>4.4344750256342602E-2</v>
      </c>
      <c r="H6" s="30">
        <f>B6</f>
        <v>4.3927974682530103E-2</v>
      </c>
      <c r="I6" s="33">
        <f>J5</f>
        <v>0.83746232528811282</v>
      </c>
      <c r="J6" s="33">
        <f>EXP(-A6*H6)</f>
        <v>0.80280785836451651</v>
      </c>
      <c r="K6" s="43">
        <f>(I6-J6)/J6</f>
        <v>4.3166576612982496E-2</v>
      </c>
      <c r="L6" s="40">
        <f>100*1000000*K6</f>
        <v>4316657.6612982498</v>
      </c>
      <c r="M6" s="41">
        <f>L6*J6</f>
        <v>3465446.6923596305</v>
      </c>
    </row>
    <row r="7" spans="1:17">
      <c r="A7" s="34">
        <v>6</v>
      </c>
      <c r="B7" s="44">
        <v>4.3794001970382003E-2</v>
      </c>
      <c r="C7" s="34">
        <f>EXP(-B7*A7)</f>
        <v>0.76892333271809798</v>
      </c>
      <c r="D7" s="39">
        <v>4.2000000000000003E-2</v>
      </c>
      <c r="E7" s="40">
        <f>100*1000000*D7</f>
        <v>4200000</v>
      </c>
      <c r="F7" s="42">
        <f>C7*E7</f>
        <v>3229477.9974160115</v>
      </c>
      <c r="G7" s="30">
        <f>B6</f>
        <v>4.3927974682530103E-2</v>
      </c>
      <c r="H7" s="30">
        <f>B7</f>
        <v>4.3794001970382003E-2</v>
      </c>
      <c r="I7" s="33">
        <f>J6</f>
        <v>0.80280785836451651</v>
      </c>
      <c r="J7" s="33">
        <f>EXP(-A7*H7)</f>
        <v>0.76892333271809798</v>
      </c>
      <c r="K7" s="43">
        <f>(I7-J7)/J7</f>
        <v>4.4067495684698185E-2</v>
      </c>
      <c r="L7" s="40">
        <f>100*1000000*K7</f>
        <v>4406749.5684698187</v>
      </c>
      <c r="M7" s="41">
        <f>L7*J7</f>
        <v>3388452.5646418533</v>
      </c>
    </row>
    <row r="8" spans="1:17">
      <c r="A8" s="34">
        <v>7</v>
      </c>
      <c r="B8" s="44">
        <v>4.3779352153421297E-2</v>
      </c>
      <c r="C8" s="34">
        <f>EXP(-B8*A8)</f>
        <v>0.73605129743954478</v>
      </c>
      <c r="D8" s="39">
        <v>4.2000000000000003E-2</v>
      </c>
      <c r="E8" s="40">
        <f>100*1000000*D8</f>
        <v>4200000</v>
      </c>
      <c r="F8" s="42">
        <f>C8*E8</f>
        <v>3091415.449246088</v>
      </c>
      <c r="G8" s="30">
        <f>B7</f>
        <v>4.3794001970382003E-2</v>
      </c>
      <c r="H8" s="30">
        <f>B8</f>
        <v>4.3779352153421297E-2</v>
      </c>
      <c r="I8" s="33">
        <f>J7</f>
        <v>0.76892333271809798</v>
      </c>
      <c r="J8" s="33">
        <f>EXP(-A8*H8)</f>
        <v>0.73605129743954478</v>
      </c>
      <c r="K8" s="43">
        <f>(I8-J8)/J8</f>
        <v>4.4659978717384342E-2</v>
      </c>
      <c r="L8" s="40">
        <f>100*1000000*K8</f>
        <v>4465997.8717384338</v>
      </c>
      <c r="M8" s="41">
        <f>L8*J8</f>
        <v>3287203.5278553199</v>
      </c>
    </row>
    <row r="9" spans="1:17">
      <c r="A9" s="34">
        <v>8</v>
      </c>
      <c r="B9" s="44">
        <v>4.3828314476850198E-2</v>
      </c>
      <c r="C9" s="34">
        <f>EXP(-B9*A9)</f>
        <v>0.70424672975993641</v>
      </c>
      <c r="D9" s="39">
        <v>4.2000000000000003E-2</v>
      </c>
      <c r="E9" s="40">
        <f>100*1000000*D9</f>
        <v>4200000</v>
      </c>
      <c r="F9" s="42">
        <f>C9*E9</f>
        <v>2957836.2649917328</v>
      </c>
      <c r="G9" s="30">
        <f>B8</f>
        <v>4.3779352153421297E-2</v>
      </c>
      <c r="H9" s="30">
        <f>B9</f>
        <v>4.3828314476850198E-2</v>
      </c>
      <c r="I9" s="33">
        <f>J8</f>
        <v>0.73605129743954478</v>
      </c>
      <c r="J9" s="33">
        <f>EXP(-A9*H9)</f>
        <v>0.70424672975993641</v>
      </c>
      <c r="K9" s="43">
        <f>(I9-J9)/J9</f>
        <v>4.5161115182529729E-2</v>
      </c>
      <c r="L9" s="40">
        <f>100*1000000*K9</f>
        <v>4516111.5182529725</v>
      </c>
      <c r="M9" s="41">
        <f>L9*J9</f>
        <v>3180456.7679608371</v>
      </c>
    </row>
    <row r="10" spans="1:17">
      <c r="A10" s="34">
        <v>9</v>
      </c>
      <c r="B10" s="44">
        <v>4.3914561862350203E-2</v>
      </c>
      <c r="C10" s="34">
        <f>EXP(-B10*A10)</f>
        <v>0.6735243989025157</v>
      </c>
      <c r="D10" s="39">
        <v>4.2000000000000003E-2</v>
      </c>
      <c r="E10" s="40">
        <f>100*1000000*D10</f>
        <v>4200000</v>
      </c>
      <c r="F10" s="42">
        <f>C10*E10</f>
        <v>2828802.475390566</v>
      </c>
      <c r="G10" s="30">
        <f>B9</f>
        <v>4.3828314476850198E-2</v>
      </c>
      <c r="H10" s="30">
        <f>B10</f>
        <v>4.3914561862350203E-2</v>
      </c>
      <c r="I10" s="33">
        <f>J9</f>
        <v>0.70424672975993641</v>
      </c>
      <c r="J10" s="33">
        <f>EXP(-A10*H10)</f>
        <v>0.6735243989025157</v>
      </c>
      <c r="K10" s="43">
        <f>(I10-J10)/J10</f>
        <v>4.5614280503396262E-2</v>
      </c>
      <c r="L10" s="40">
        <f>100*1000000*K10</f>
        <v>4561428.0503396261</v>
      </c>
      <c r="M10" s="41">
        <f>L10*J10</f>
        <v>3072233.0857420708</v>
      </c>
    </row>
    <row r="11" spans="1:17">
      <c r="A11" s="34">
        <v>10</v>
      </c>
      <c r="B11" s="44">
        <v>4.4023149444895E-2</v>
      </c>
      <c r="C11" s="34">
        <f>EXP(-B11*A11)</f>
        <v>0.64388734748226029</v>
      </c>
      <c r="D11" s="39">
        <v>4.2000000000000003E-2</v>
      </c>
      <c r="E11" s="40">
        <f>100*1000000*D11</f>
        <v>4200000</v>
      </c>
      <c r="F11" s="42">
        <f>C11*E11</f>
        <v>2704326.8594254931</v>
      </c>
      <c r="G11" s="30">
        <f>B10</f>
        <v>4.3914561862350203E-2</v>
      </c>
      <c r="H11" s="30">
        <f>B11</f>
        <v>4.4023149444895E-2</v>
      </c>
      <c r="I11" s="34">
        <f>J10</f>
        <v>0.6735243989025157</v>
      </c>
      <c r="J11" s="33">
        <f>EXP(-A11*H11)</f>
        <v>0.64388734748226029</v>
      </c>
      <c r="K11" s="43">
        <f>(I11-J11)/J11</f>
        <v>4.6028317742447859E-2</v>
      </c>
      <c r="L11" s="40">
        <f>100*1000000*K11</f>
        <v>4602831.7742447862</v>
      </c>
      <c r="M11" s="42">
        <f>L11*J11</f>
        <v>2963705.1420255415</v>
      </c>
    </row>
    <row r="12" spans="1:17">
      <c r="E12" s="30" t="s">
        <v>65</v>
      </c>
      <c r="F12" s="32">
        <f>SUM(F2:F11)</f>
        <v>33168363.251927644</v>
      </c>
      <c r="L12" s="30" t="s">
        <v>64</v>
      </c>
      <c r="M12" s="32">
        <f>SUM(M2:M11)</f>
        <v>35611265.251773968</v>
      </c>
    </row>
    <row r="13" spans="1:17">
      <c r="L13" s="30" t="s">
        <v>63</v>
      </c>
      <c r="M13" s="31">
        <f>M12-F12</f>
        <v>2442901.9998463243</v>
      </c>
    </row>
    <row r="16" spans="1:17">
      <c r="A16" s="36" t="s">
        <v>1</v>
      </c>
      <c r="B16" s="35" t="s">
        <v>51</v>
      </c>
      <c r="C16" s="36" t="s">
        <v>49</v>
      </c>
      <c r="D16" s="37" t="s">
        <v>66</v>
      </c>
      <c r="E16" s="37" t="s">
        <v>43</v>
      </c>
      <c r="F16" s="38" t="s">
        <v>50</v>
      </c>
      <c r="G16" s="37" t="s">
        <v>55</v>
      </c>
      <c r="H16" s="37" t="s">
        <v>56</v>
      </c>
      <c r="I16" s="37" t="s">
        <v>57</v>
      </c>
      <c r="J16" s="37" t="s">
        <v>58</v>
      </c>
      <c r="K16" s="37" t="s">
        <v>59</v>
      </c>
      <c r="L16" s="37" t="s">
        <v>43</v>
      </c>
      <c r="M16" s="38" t="s">
        <v>50</v>
      </c>
      <c r="O16" s="30" t="s">
        <v>70</v>
      </c>
      <c r="P16" s="30" t="s">
        <v>69</v>
      </c>
      <c r="Q16" s="30" t="s">
        <v>67</v>
      </c>
    </row>
    <row r="17" spans="1:17">
      <c r="A17" s="33">
        <v>1</v>
      </c>
      <c r="B17" s="30">
        <v>5.2684620000000001E-2</v>
      </c>
      <c r="C17" s="33">
        <f>EXP(-B17*A17)</f>
        <v>0.94867915974068651</v>
      </c>
      <c r="D17" s="39">
        <v>4.2000000000000003E-2</v>
      </c>
      <c r="E17" s="40">
        <f>100*1000000*D17</f>
        <v>4200000</v>
      </c>
      <c r="F17" s="41">
        <f>C17*E17</f>
        <v>3984452.4709108835</v>
      </c>
      <c r="G17" s="45">
        <v>0.04</v>
      </c>
      <c r="H17" s="45">
        <f>B17</f>
        <v>5.2684620000000001E-2</v>
      </c>
      <c r="I17" s="39">
        <f>EXP(-G17*0)</f>
        <v>1</v>
      </c>
      <c r="J17" s="39">
        <f>EXP(-A17*H17)</f>
        <v>0.94867915974068651</v>
      </c>
      <c r="K17" s="43">
        <f>(I17-J17)/J17</f>
        <v>5.4097151531547941E-2</v>
      </c>
      <c r="L17" s="40">
        <f>100*1000000*K17</f>
        <v>5409715.1531547941</v>
      </c>
      <c r="M17" s="41">
        <f>L17*J17</f>
        <v>5132084.025931349</v>
      </c>
      <c r="O17" s="30">
        <f>B17-B2</f>
        <v>4.4001377549850174E-4</v>
      </c>
      <c r="P17" s="30">
        <f>A2*A2*C2*E2</f>
        <v>3986206.0706616333</v>
      </c>
      <c r="Q17" s="30">
        <f>O17*P17</f>
        <v>1753.9855830668726</v>
      </c>
    </row>
    <row r="18" spans="1:17">
      <c r="A18" s="33">
        <v>2</v>
      </c>
      <c r="B18" s="30">
        <v>4.7382180000000003E-2</v>
      </c>
      <c r="C18" s="33">
        <f>EXP(-B18*A18)</f>
        <v>0.90958724435550875</v>
      </c>
      <c r="D18" s="39">
        <v>4.2000000000000003E-2</v>
      </c>
      <c r="E18" s="40">
        <f>100*1000000*D18</f>
        <v>4200000</v>
      </c>
      <c r="F18" s="41">
        <f>C18*E18</f>
        <v>3820266.4262931366</v>
      </c>
      <c r="G18" s="45">
        <f>B17</f>
        <v>5.2684620000000001E-2</v>
      </c>
      <c r="H18" s="45">
        <f>B18</f>
        <v>4.7382180000000003E-2</v>
      </c>
      <c r="I18" s="39">
        <f>J17</f>
        <v>0.94867915974068651</v>
      </c>
      <c r="J18" s="39">
        <f>EXP(-A18*H18)</f>
        <v>0.90958724435550875</v>
      </c>
      <c r="K18" s="43">
        <f>(I18-J18)/J18</f>
        <v>4.2977642472192393E-2</v>
      </c>
      <c r="L18" s="40">
        <f>100*1000000*K18</f>
        <v>4297764.2472192394</v>
      </c>
      <c r="M18" s="41">
        <f>L18*J18</f>
        <v>3909191.5385177755</v>
      </c>
      <c r="O18" s="30">
        <f t="shared" ref="O18:O26" si="0">B18-B3</f>
        <v>-5.220205661317992E-4</v>
      </c>
      <c r="P18" s="30">
        <f t="shared" ref="P18:P25" si="1">A3*A3*C3*E3</f>
        <v>15265119.96948193</v>
      </c>
      <c r="Q18" s="30">
        <f t="shared" ref="Q18:Q26" si="2">O18*P18</f>
        <v>-7968.7065685387906</v>
      </c>
    </row>
    <row r="19" spans="1:17">
      <c r="A19" s="33">
        <v>3</v>
      </c>
      <c r="B19" s="30">
        <v>4.5085779999999999E-2</v>
      </c>
      <c r="C19" s="33">
        <f>EXP(-B19*A19)</f>
        <v>0.87349109856326601</v>
      </c>
      <c r="D19" s="39">
        <v>4.2000000000000003E-2</v>
      </c>
      <c r="E19" s="40">
        <f>100*1000000*D19</f>
        <v>4200000</v>
      </c>
      <c r="F19" s="41">
        <f>C19*E19</f>
        <v>3668662.6139657171</v>
      </c>
      <c r="G19" s="45">
        <f>B18</f>
        <v>4.7382180000000003E-2</v>
      </c>
      <c r="H19" s="45">
        <f>B19</f>
        <v>4.5085779999999999E-2</v>
      </c>
      <c r="I19" s="39">
        <f>J18</f>
        <v>0.90958724435550875</v>
      </c>
      <c r="J19" s="39">
        <f>EXP(-A19*H19)</f>
        <v>0.87349109856326601</v>
      </c>
      <c r="K19" s="43">
        <f>(I19-J19)/J19</f>
        <v>4.1323999582381934E-2</v>
      </c>
      <c r="L19" s="40">
        <f>100*1000000*K19</f>
        <v>4132399.9582381933</v>
      </c>
      <c r="M19" s="41">
        <f>L19*J19</f>
        <v>3609614.579224274</v>
      </c>
      <c r="O19" s="30">
        <f t="shared" si="0"/>
        <v>-3.4355760259130452E-4</v>
      </c>
      <c r="P19" s="30">
        <f t="shared" si="1"/>
        <v>32983950.339761354</v>
      </c>
      <c r="Q19" s="30">
        <f t="shared" si="2"/>
        <v>-11331.886902719056</v>
      </c>
    </row>
    <row r="20" spans="1:17">
      <c r="A20" s="33">
        <v>4</v>
      </c>
      <c r="B20" s="30">
        <v>4.420698E-2</v>
      </c>
      <c r="C20" s="33">
        <f>EXP(-B20*A20)</f>
        <v>0.83792396207299524</v>
      </c>
      <c r="D20" s="39">
        <v>4.2000000000000003E-2</v>
      </c>
      <c r="E20" s="40">
        <f>100*1000000*D20</f>
        <v>4200000</v>
      </c>
      <c r="F20" s="41">
        <f>C20*E20</f>
        <v>3519280.6407065801</v>
      </c>
      <c r="G20" s="45">
        <f>B19</f>
        <v>4.5085779999999999E-2</v>
      </c>
      <c r="H20" s="45">
        <f>B20</f>
        <v>4.420698E-2</v>
      </c>
      <c r="I20" s="39">
        <f>J19</f>
        <v>0.87349109856326601</v>
      </c>
      <c r="J20" s="39">
        <f>EXP(-A20*H20)</f>
        <v>0.83792396207299524</v>
      </c>
      <c r="K20" s="43">
        <f>(I20-J20)/J20</f>
        <v>4.2446735145607831E-2</v>
      </c>
      <c r="L20" s="40">
        <f>100*1000000*K20</f>
        <v>4244673.5145607833</v>
      </c>
      <c r="M20" s="41">
        <f>L20*J20</f>
        <v>3556713.649027077</v>
      </c>
      <c r="O20" s="30">
        <f t="shared" si="0"/>
        <v>-1.3777025634260226E-4</v>
      </c>
      <c r="P20" s="30">
        <f t="shared" si="1"/>
        <v>56277468.259361185</v>
      </c>
      <c r="Q20" s="30">
        <f t="shared" si="2"/>
        <v>-7753.3612284048522</v>
      </c>
    </row>
    <row r="21" spans="1:17">
      <c r="A21" s="34">
        <v>5</v>
      </c>
      <c r="B21" s="30">
        <v>4.3660200000000003E-2</v>
      </c>
      <c r="C21" s="34">
        <f>EXP(-B21*A21)</f>
        <v>0.80388343633224801</v>
      </c>
      <c r="D21" s="39">
        <v>4.2000000000000003E-2</v>
      </c>
      <c r="E21" s="40">
        <f>100*1000000*D21</f>
        <v>4200000</v>
      </c>
      <c r="F21" s="42">
        <f>C21*E21</f>
        <v>3376310.4325954416</v>
      </c>
      <c r="G21" s="45">
        <f>B20</f>
        <v>4.420698E-2</v>
      </c>
      <c r="H21" s="45">
        <f>B21</f>
        <v>4.3660200000000003E-2</v>
      </c>
      <c r="I21" s="39">
        <f>J20</f>
        <v>0.83792396207299524</v>
      </c>
      <c r="J21" s="39">
        <f>EXP(-A21*H21)</f>
        <v>0.80388343633224801</v>
      </c>
      <c r="K21" s="43">
        <f>(I21-J21)/J21</f>
        <v>4.2345101543649857E-2</v>
      </c>
      <c r="L21" s="40">
        <f>100*1000000*K21</f>
        <v>4234510.1543649854</v>
      </c>
      <c r="M21" s="41">
        <f>L21*J21</f>
        <v>3404052.5740747224</v>
      </c>
      <c r="O21" s="30">
        <f t="shared" si="0"/>
        <v>-2.6777468253010028E-4</v>
      </c>
      <c r="P21" s="30">
        <f t="shared" si="1"/>
        <v>84294825.128274232</v>
      </c>
      <c r="Q21" s="30">
        <f t="shared" si="2"/>
        <v>-22572.020037653954</v>
      </c>
    </row>
    <row r="22" spans="1:17">
      <c r="A22" s="34">
        <v>6</v>
      </c>
      <c r="B22" s="30">
        <v>4.3534870000000003E-2</v>
      </c>
      <c r="C22" s="34">
        <f>EXP(-B22*A22)</f>
        <v>0.77011977829865819</v>
      </c>
      <c r="D22" s="39">
        <v>4.2000000000000003E-2</v>
      </c>
      <c r="E22" s="40">
        <f>100*1000000*D22</f>
        <v>4200000</v>
      </c>
      <c r="F22" s="42">
        <f>C22*E22</f>
        <v>3234503.0688543646</v>
      </c>
      <c r="G22" s="45">
        <f>B21</f>
        <v>4.3660200000000003E-2</v>
      </c>
      <c r="H22" s="45">
        <f>B22</f>
        <v>4.3534870000000003E-2</v>
      </c>
      <c r="I22" s="39">
        <f>J21</f>
        <v>0.80388343633224801</v>
      </c>
      <c r="J22" s="39">
        <f>EXP(-A22*H22)</f>
        <v>0.77011977829865819</v>
      </c>
      <c r="K22" s="43">
        <f>(I22-J22)/J22</f>
        <v>4.3842086627329843E-2</v>
      </c>
      <c r="L22" s="40">
        <f>100*1000000*K22</f>
        <v>4384208.6627329839</v>
      </c>
      <c r="M22" s="41">
        <f>L22*J22</f>
        <v>3376365.8033589823</v>
      </c>
      <c r="O22" s="30">
        <f t="shared" si="0"/>
        <v>-2.591319703819997E-4</v>
      </c>
      <c r="P22" s="30">
        <f t="shared" si="1"/>
        <v>116261207.9069764</v>
      </c>
      <c r="Q22" s="30">
        <f t="shared" si="2"/>
        <v>-30126.99588392612</v>
      </c>
    </row>
    <row r="23" spans="1:17">
      <c r="A23" s="34">
        <v>7</v>
      </c>
      <c r="B23" s="30">
        <v>4.3780769999999997E-2</v>
      </c>
      <c r="C23" s="34">
        <f>EXP(-B23*A23)</f>
        <v>0.73604399222109995</v>
      </c>
      <c r="D23" s="39">
        <v>4.2000000000000003E-2</v>
      </c>
      <c r="E23" s="40">
        <f>100*1000000*D23</f>
        <v>4200000</v>
      </c>
      <c r="F23" s="42">
        <f>C23*E23</f>
        <v>3091384.76732862</v>
      </c>
      <c r="G23" s="45">
        <f>B22</f>
        <v>4.3534870000000003E-2</v>
      </c>
      <c r="H23" s="45">
        <f>B23</f>
        <v>4.3780769999999997E-2</v>
      </c>
      <c r="I23" s="39">
        <f>J22</f>
        <v>0.77011977829865819</v>
      </c>
      <c r="J23" s="39">
        <f>EXP(-A23*H23)</f>
        <v>0.73604399222109995</v>
      </c>
      <c r="K23" s="43">
        <f>(I23-J23)/J23</f>
        <v>4.6295855190299849E-2</v>
      </c>
      <c r="L23" s="40">
        <f>100*1000000*K23</f>
        <v>4629585.5190299852</v>
      </c>
      <c r="M23" s="41">
        <f>L23*J23</f>
        <v>3407578.6077558235</v>
      </c>
      <c r="O23" s="30">
        <f t="shared" si="0"/>
        <v>1.4178465786995886E-6</v>
      </c>
      <c r="P23" s="30">
        <f t="shared" si="1"/>
        <v>151479357.0130583</v>
      </c>
      <c r="Q23" s="30">
        <f t="shared" si="2"/>
        <v>214.77448808457825</v>
      </c>
    </row>
    <row r="24" spans="1:17">
      <c r="A24" s="34">
        <v>8</v>
      </c>
      <c r="B24" s="30">
        <v>4.406587E-2</v>
      </c>
      <c r="C24" s="34">
        <f>EXP(-B24*A24)</f>
        <v>0.70290961911193262</v>
      </c>
      <c r="D24" s="39">
        <v>4.2000000000000003E-2</v>
      </c>
      <c r="E24" s="40">
        <f>100*1000000*D24</f>
        <v>4200000</v>
      </c>
      <c r="F24" s="42">
        <f>C24*E24</f>
        <v>2952220.400270117</v>
      </c>
      <c r="G24" s="45">
        <f>B23</f>
        <v>4.3780769999999997E-2</v>
      </c>
      <c r="H24" s="45">
        <f>B24</f>
        <v>4.406587E-2</v>
      </c>
      <c r="I24" s="39">
        <f>J23</f>
        <v>0.73604399222109995</v>
      </c>
      <c r="J24" s="39">
        <f>EXP(-A24*H24)</f>
        <v>0.70290961911193262</v>
      </c>
      <c r="K24" s="43">
        <f>(I24-J24)/J24</f>
        <v>4.7138881313119371E-2</v>
      </c>
      <c r="L24" s="40">
        <f>100*1000000*K24</f>
        <v>4713888.1313119372</v>
      </c>
      <c r="M24" s="41">
        <f>L24*J24</f>
        <v>3313437.3109167335</v>
      </c>
      <c r="O24" s="30">
        <f t="shared" si="0"/>
        <v>2.3755552314980166E-4</v>
      </c>
      <c r="P24" s="30">
        <f t="shared" si="1"/>
        <v>189301520.9594709</v>
      </c>
      <c r="Q24" s="30">
        <f t="shared" si="2"/>
        <v>44969.621844580251</v>
      </c>
    </row>
    <row r="25" spans="1:17">
      <c r="A25" s="34">
        <v>9</v>
      </c>
      <c r="B25" s="30">
        <v>4.4304950000000003E-2</v>
      </c>
      <c r="C25" s="34">
        <f>EXP(-B25*A25)</f>
        <v>0.67116212782262019</v>
      </c>
      <c r="D25" s="39">
        <v>4.2000000000000003E-2</v>
      </c>
      <c r="E25" s="40">
        <f>100*1000000*D25</f>
        <v>4200000</v>
      </c>
      <c r="F25" s="42">
        <f>C25*E25</f>
        <v>2818880.9368550046</v>
      </c>
      <c r="G25" s="45">
        <f>B24</f>
        <v>4.406587E-2</v>
      </c>
      <c r="H25" s="45">
        <f>B25</f>
        <v>4.4304950000000003E-2</v>
      </c>
      <c r="I25" s="39">
        <f>J24</f>
        <v>0.70290961911193262</v>
      </c>
      <c r="J25" s="39">
        <f>EXP(-A25*H25)</f>
        <v>0.67116212782262019</v>
      </c>
      <c r="K25" s="43">
        <f>(I25-J25)/J25</f>
        <v>4.7302268666897858E-2</v>
      </c>
      <c r="L25" s="40">
        <f>100*1000000*K25</f>
        <v>4730226.8666897854</v>
      </c>
      <c r="M25" s="41">
        <f>L25*J25</f>
        <v>3174749.128931242</v>
      </c>
      <c r="O25" s="30">
        <f t="shared" si="0"/>
        <v>3.9038813764979974E-4</v>
      </c>
      <c r="P25" s="30">
        <f t="shared" si="1"/>
        <v>229133000.50663584</v>
      </c>
      <c r="Q25" s="30">
        <f t="shared" si="2"/>
        <v>89450.805341896194</v>
      </c>
    </row>
    <row r="26" spans="1:17">
      <c r="A26" s="34">
        <v>10</v>
      </c>
      <c r="B26" s="30">
        <v>4.4471370000000003E-2</v>
      </c>
      <c r="C26" s="34">
        <f>EXP(-B26*A26)</f>
        <v>0.6410077702884962</v>
      </c>
      <c r="D26" s="39">
        <v>4.2000000000000003E-2</v>
      </c>
      <c r="E26" s="40">
        <f>100*1000000*D26</f>
        <v>4200000</v>
      </c>
      <c r="F26" s="42">
        <f>C26*E26</f>
        <v>2692232.6352116843</v>
      </c>
      <c r="G26" s="45">
        <f>B25</f>
        <v>4.4304950000000003E-2</v>
      </c>
      <c r="H26" s="45">
        <f>B26</f>
        <v>4.4471370000000003E-2</v>
      </c>
      <c r="I26" s="46">
        <f>J25</f>
        <v>0.67116212782262019</v>
      </c>
      <c r="J26" s="39">
        <f>EXP(-A26*H26)</f>
        <v>0.6410077702884962</v>
      </c>
      <c r="K26" s="43">
        <f>(I26-J26)/J26</f>
        <v>4.7042109209616163E-2</v>
      </c>
      <c r="L26" s="40">
        <f>100*1000000*K26</f>
        <v>4704210.9209616166</v>
      </c>
      <c r="M26" s="42">
        <f>L26*J26</f>
        <v>3015435.753412399</v>
      </c>
      <c r="O26" s="30">
        <f>B26-B11</f>
        <v>4.482205551050028E-4</v>
      </c>
      <c r="P26" s="30">
        <f>A11*A11*C11*E11+100000000</f>
        <v>370432685.94254935</v>
      </c>
      <c r="Q26" s="30">
        <f t="shared" si="2"/>
        <v>166035.54412220663</v>
      </c>
    </row>
    <row r="27" spans="1:17">
      <c r="E27" s="30" t="s">
        <v>65</v>
      </c>
      <c r="F27" s="32">
        <f>SUM(F17:F26)</f>
        <v>33158194.392991547</v>
      </c>
      <c r="L27" s="30" t="s">
        <v>64</v>
      </c>
      <c r="M27" s="32">
        <f>SUM(M17:M26)</f>
        <v>35899222.971150376</v>
      </c>
    </row>
    <row r="28" spans="1:17">
      <c r="L28" s="30" t="s">
        <v>63</v>
      </c>
      <c r="M28" s="31">
        <f>M27-F27</f>
        <v>2741028.5781588294</v>
      </c>
    </row>
    <row r="29" spans="1:17">
      <c r="L29" s="30" t="s">
        <v>71</v>
      </c>
      <c r="M29" s="47">
        <f>M28-M13</f>
        <v>298126.57831250504</v>
      </c>
      <c r="P29" s="30" t="s">
        <v>72</v>
      </c>
      <c r="Q29" s="47">
        <f>SUM(Q17:Q26)</f>
        <v>222671.76075859176</v>
      </c>
    </row>
    <row r="36" spans="1:11">
      <c r="A36" s="30" t="s">
        <v>68</v>
      </c>
      <c r="B36" s="30">
        <v>5.3302919999999997E-2</v>
      </c>
      <c r="C36" s="30">
        <v>4.838816E-2</v>
      </c>
      <c r="D36" s="30">
        <v>4.6185370000000003E-2</v>
      </c>
      <c r="E36" s="30">
        <v>4.6584199999999999E-2</v>
      </c>
      <c r="F36" s="30">
        <v>4.7092509999999997E-2</v>
      </c>
      <c r="G36" s="30">
        <v>4.7489150000000001E-2</v>
      </c>
      <c r="H36" s="30">
        <v>4.7842700000000002E-2</v>
      </c>
      <c r="I36" s="30">
        <v>4.7482219999999999E-2</v>
      </c>
      <c r="J36" s="30">
        <v>4.729469E-2</v>
      </c>
      <c r="K36" s="30">
        <v>4.7069739999999999E-2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 Keung WONG</dc:creator>
  <cp:lastModifiedBy>Microsoft Office User</cp:lastModifiedBy>
  <dcterms:created xsi:type="dcterms:W3CDTF">2025-02-09T06:45:33Z</dcterms:created>
  <dcterms:modified xsi:type="dcterms:W3CDTF">2025-03-01T05:31:38Z</dcterms:modified>
</cp:coreProperties>
</file>