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e/Desktop/honours_project/pink_sea_star_indian_arm/historic_raw_data/data from isa/"/>
    </mc:Choice>
  </mc:AlternateContent>
  <xr:revisionPtr revIDLastSave="0" documentId="13_ncr:1_{B6B6692E-6134-1949-BA5E-6C4001823833}" xr6:coauthVersionLast="47" xr6:coauthVersionMax="47" xr10:uidLastSave="{00000000-0000-0000-0000-000000000000}"/>
  <bookViews>
    <workbookView xWindow="0" yWindow="500" windowWidth="28800" windowHeight="17500" xr2:uid="{A3D9EDB8-C9F0-4048-A7AA-C6D7C228C698}"/>
  </bookViews>
  <sheets>
    <sheet name="Summary" sheetId="5" r:id="rId1"/>
    <sheet name="Moody Inlet" sheetId="1" r:id="rId2"/>
    <sheet name="Jug Island" sheetId="2" r:id="rId3"/>
    <sheet name="Belcarra Bay" sheetId="3" r:id="rId4"/>
    <sheet name="Twin Island" sheetId="4" r:id="rId5"/>
    <sheet name="Lone Rock" sheetId="6" r:id="rId6"/>
    <sheet name="Cate's Park" sheetId="7" r:id="rId7"/>
    <sheet name="Best Point" sheetId="8" r:id="rId8"/>
    <sheet name="Bedwell Bay" sheetId="9" r:id="rId9"/>
    <sheet name="Whytecliff Park" sheetId="10" r:id="rId10"/>
    <sheet name="Boulder Island" sheetId="11" r:id="rId11"/>
    <sheet name="Grey Rock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2" l="1"/>
  <c r="G22" i="12"/>
  <c r="G21" i="12"/>
  <c r="G20" i="12"/>
  <c r="G19" i="12"/>
  <c r="G18" i="12"/>
  <c r="G17" i="12"/>
  <c r="G16" i="12"/>
  <c r="G15" i="12"/>
  <c r="G14" i="12"/>
  <c r="G13" i="12"/>
  <c r="G12" i="12"/>
  <c r="C38" i="12"/>
  <c r="C37" i="12"/>
  <c r="B38" i="12"/>
  <c r="B37" i="12"/>
  <c r="C41" i="11"/>
  <c r="C40" i="11"/>
  <c r="B41" i="11"/>
  <c r="B40" i="11"/>
  <c r="H27" i="11"/>
  <c r="C44" i="9"/>
  <c r="B44" i="9"/>
  <c r="C43" i="9"/>
  <c r="B43" i="9"/>
  <c r="G23" i="9"/>
  <c r="G22" i="9"/>
  <c r="G21" i="9"/>
  <c r="G20" i="9"/>
  <c r="G19" i="9"/>
  <c r="G18" i="9"/>
  <c r="G17" i="9"/>
  <c r="G16" i="9"/>
  <c r="G15" i="9"/>
  <c r="G14" i="9"/>
  <c r="G13" i="9"/>
  <c r="G12" i="9"/>
  <c r="C44" i="8"/>
  <c r="B44" i="8"/>
  <c r="C43" i="8"/>
  <c r="B43" i="8"/>
  <c r="G23" i="8"/>
  <c r="G22" i="8"/>
  <c r="G21" i="8"/>
  <c r="G20" i="8"/>
  <c r="G19" i="8"/>
  <c r="G18" i="8"/>
  <c r="G17" i="8"/>
  <c r="G16" i="8"/>
  <c r="G15" i="8"/>
  <c r="G14" i="8"/>
  <c r="G13" i="8"/>
  <c r="G12" i="8"/>
  <c r="H24" i="7"/>
  <c r="H23" i="7"/>
  <c r="H22" i="7"/>
  <c r="H21" i="7"/>
  <c r="H20" i="7"/>
  <c r="H19" i="7"/>
  <c r="H18" i="7"/>
  <c r="H17" i="7"/>
  <c r="H16" i="7"/>
  <c r="H15" i="7"/>
  <c r="H14" i="7"/>
  <c r="H13" i="7"/>
  <c r="G23" i="6"/>
  <c r="G22" i="6"/>
  <c r="G21" i="6"/>
  <c r="G20" i="6"/>
  <c r="G19" i="6"/>
  <c r="G18" i="6"/>
  <c r="G17" i="6"/>
  <c r="G16" i="6"/>
  <c r="G15" i="6"/>
  <c r="G14" i="6"/>
  <c r="G13" i="6"/>
  <c r="G12" i="6"/>
  <c r="C78" i="7"/>
  <c r="B78" i="7"/>
  <c r="C77" i="7"/>
  <c r="B77" i="7"/>
  <c r="C76" i="7"/>
  <c r="B76" i="7"/>
  <c r="M6" i="5"/>
  <c r="M5" i="5"/>
  <c r="M4" i="5"/>
  <c r="M3" i="5"/>
  <c r="M2" i="5"/>
  <c r="C85" i="6"/>
  <c r="C84" i="6"/>
  <c r="B85" i="6"/>
  <c r="B84" i="6"/>
  <c r="H23" i="4"/>
  <c r="H22" i="4"/>
  <c r="H21" i="4"/>
  <c r="H20" i="4"/>
  <c r="H19" i="4"/>
  <c r="H18" i="4"/>
  <c r="H17" i="4"/>
  <c r="H15" i="4"/>
  <c r="H14" i="4"/>
  <c r="H13" i="4"/>
  <c r="H12" i="4"/>
  <c r="C41" i="2"/>
  <c r="C40" i="2"/>
  <c r="B41" i="2"/>
  <c r="B40" i="2"/>
  <c r="B71" i="1"/>
  <c r="B70" i="1"/>
  <c r="C15" i="4"/>
  <c r="C14" i="4"/>
  <c r="C45" i="3"/>
  <c r="C44" i="3"/>
  <c r="G23" i="3"/>
  <c r="G22" i="3"/>
  <c r="G21" i="3"/>
  <c r="G20" i="3"/>
  <c r="G19" i="3"/>
  <c r="G18" i="3"/>
  <c r="G17" i="3"/>
  <c r="G16" i="3"/>
  <c r="G15" i="3"/>
  <c r="G14" i="3"/>
  <c r="G13" i="3"/>
  <c r="G12" i="3"/>
  <c r="H16" i="4"/>
  <c r="H13" i="12"/>
  <c r="H17" i="12"/>
  <c r="H15" i="12"/>
  <c r="H18" i="12"/>
  <c r="H14" i="12"/>
  <c r="H23" i="12"/>
  <c r="H16" i="12"/>
  <c r="H20" i="12"/>
  <c r="H21" i="12"/>
  <c r="H22" i="12"/>
  <c r="G21" i="11"/>
  <c r="H21" i="11"/>
  <c r="G18" i="11"/>
  <c r="G19" i="11"/>
  <c r="H19" i="11"/>
  <c r="G12" i="11"/>
  <c r="G16" i="11"/>
  <c r="H16" i="11"/>
  <c r="G20" i="11"/>
  <c r="H20" i="11"/>
  <c r="G14" i="11"/>
  <c r="G22" i="11"/>
  <c r="H22" i="11"/>
  <c r="G15" i="11"/>
  <c r="G23" i="11"/>
  <c r="H23" i="11"/>
  <c r="G13" i="11"/>
  <c r="H13" i="11"/>
  <c r="G17" i="11"/>
  <c r="H17" i="11"/>
  <c r="H19" i="12"/>
  <c r="H15" i="11"/>
  <c r="H18" i="11"/>
  <c r="H14" i="11"/>
</calcChain>
</file>

<file path=xl/sharedStrings.xml><?xml version="1.0" encoding="utf-8"?>
<sst xmlns="http://schemas.openxmlformats.org/spreadsheetml/2006/main" count="515" uniqueCount="187">
  <si>
    <t>Size distribution - Moody Inlet</t>
  </si>
  <si>
    <t>Isa</t>
  </si>
  <si>
    <t>Evan</t>
  </si>
  <si>
    <t>Enr</t>
  </si>
  <si>
    <t>Ben</t>
  </si>
  <si>
    <t>Diameter, cm</t>
  </si>
  <si>
    <t>Jug Island 25 March 2011</t>
  </si>
  <si>
    <t>Radius</t>
  </si>
  <si>
    <t>Diameter</t>
  </si>
  <si>
    <t>All sizes cm</t>
  </si>
  <si>
    <t>n = 64</t>
  </si>
  <si>
    <t>Natascia</t>
  </si>
  <si>
    <t>Emily</t>
  </si>
  <si>
    <t>25-60 ft</t>
  </si>
  <si>
    <t>n = 35</t>
  </si>
  <si>
    <t>Piny pink seastar - 15 November 2010</t>
  </si>
  <si>
    <t>Belcarra Bay 22 April 2011</t>
  </si>
  <si>
    <t>N = 40</t>
  </si>
  <si>
    <t>Frequency</t>
  </si>
  <si>
    <t>15-19.9</t>
  </si>
  <si>
    <t>20-24.9</t>
  </si>
  <si>
    <t>25-29.9</t>
  </si>
  <si>
    <t>30-34.9</t>
  </si>
  <si>
    <t>35-39.9</t>
  </si>
  <si>
    <t>40-44.9</t>
  </si>
  <si>
    <t>45-49.9</t>
  </si>
  <si>
    <t>50-54.9</t>
  </si>
  <si>
    <t>55-59.9</t>
  </si>
  <si>
    <t>60-64.9</t>
  </si>
  <si>
    <t>65-69.9</t>
  </si>
  <si>
    <t>70-74.9</t>
  </si>
  <si>
    <t>Cumul</t>
  </si>
  <si>
    <t>Range</t>
  </si>
  <si>
    <t>Mean</t>
  </si>
  <si>
    <t>SD</t>
  </si>
  <si>
    <t>5-8 m</t>
  </si>
  <si>
    <t>Twin Island 19 July 2011</t>
  </si>
  <si>
    <t>6-14 m</t>
  </si>
  <si>
    <t>Jessica</t>
  </si>
  <si>
    <t>Depth</t>
  </si>
  <si>
    <t>Site</t>
  </si>
  <si>
    <t>N</t>
  </si>
  <si>
    <t>Smallest</t>
  </si>
  <si>
    <t>Largest</t>
  </si>
  <si>
    <t>Mean D</t>
  </si>
  <si>
    <t>Moody Inlet</t>
  </si>
  <si>
    <t>SD D</t>
  </si>
  <si>
    <t>Jug Island</t>
  </si>
  <si>
    <t>Belcarra Bay</t>
  </si>
  <si>
    <t>Twin Island</t>
  </si>
  <si>
    <t>Lone Rock Pt</t>
  </si>
  <si>
    <t>Drift the length of Twin Islands (outer side) - Variable habitat - cobble, walls, some sand/mud stretches - Pb not very abundant here</t>
  </si>
  <si>
    <t>To east of public dock - first over sand/mud, then on rock/boulders - fairly abundant on both types of substrates</t>
  </si>
  <si>
    <t>From inside (facing beach) heading soutwest along rocky ridge</t>
  </si>
  <si>
    <t>3-6 m</t>
  </si>
  <si>
    <t>Shallow, just mud, very abundant</t>
  </si>
  <si>
    <t>Lone Rock Point 20 July 2011</t>
  </si>
  <si>
    <t>Started south of marker, heading north around the point.  VERY abundant on rock/boulders</t>
  </si>
  <si>
    <t>N = 9</t>
  </si>
  <si>
    <t>Isa + Jess measured stars for 20 min</t>
  </si>
  <si>
    <t>Steph/Em</t>
  </si>
  <si>
    <t>Ryan/Joel</t>
  </si>
  <si>
    <t>8.16 m</t>
  </si>
  <si>
    <t>N = 80</t>
  </si>
  <si>
    <t>*** May have been some juveniles (~6-8 cm diam)???</t>
  </si>
  <si>
    <t>SE D</t>
  </si>
  <si>
    <t>Site also called Woodlands</t>
  </si>
  <si>
    <t>Cate's Park 22 November 2012</t>
  </si>
  <si>
    <t>In front of south shore of park, just east of public dock</t>
  </si>
  <si>
    <t>Bottom covered in small boulders</t>
  </si>
  <si>
    <t>VERY abundant - lots of small ones?</t>
  </si>
  <si>
    <t>Meara/Britt</t>
  </si>
  <si>
    <t>9-13 m depth</t>
  </si>
  <si>
    <t>Severin</t>
  </si>
  <si>
    <t>Tarek</t>
  </si>
  <si>
    <t xml:space="preserve">Mean </t>
  </si>
  <si>
    <t>DIAMETER</t>
  </si>
  <si>
    <t>Cate's Park</t>
  </si>
  <si>
    <t>Best Point 26 March 2013</t>
  </si>
  <si>
    <t>Around 8 m</t>
  </si>
  <si>
    <t>In bay south of point</t>
  </si>
  <si>
    <t>Isa + Britt measured stars for 10 min at end of dive</t>
  </si>
  <si>
    <t>Eating?</t>
  </si>
  <si>
    <t>Eating code</t>
  </si>
  <si>
    <t>E</t>
  </si>
  <si>
    <t>Empty</t>
  </si>
  <si>
    <t>S</t>
  </si>
  <si>
    <t>Stomach everted</t>
  </si>
  <si>
    <t>Bedwell Bay 26 March 2013</t>
  </si>
  <si>
    <t>Around Western Dispatcher wreck</t>
  </si>
  <si>
    <t xml:space="preserve">Isa + Britt measured stars for ¬20 min </t>
  </si>
  <si>
    <t>F</t>
  </si>
  <si>
    <t>Feeding</t>
  </si>
  <si>
    <t>11-14 m</t>
  </si>
  <si>
    <t>F (snail)</t>
  </si>
  <si>
    <t>N = 16</t>
  </si>
  <si>
    <t>Boulder Island 21 Nov 2014</t>
  </si>
  <si>
    <t>North side (open channel side)</t>
  </si>
  <si>
    <t xml:space="preserve">F </t>
  </si>
  <si>
    <t>3-8 m</t>
  </si>
  <si>
    <t>N = 35</t>
  </si>
  <si>
    <t xml:space="preserve">Isa  measured stars for ¬40 min </t>
  </si>
  <si>
    <t>Overall mean diameter</t>
  </si>
  <si>
    <t>White Rock/Woodland 20 March 2015</t>
  </si>
  <si>
    <t>5-16 m</t>
  </si>
  <si>
    <t>Best Point</t>
  </si>
  <si>
    <t>Bedwell Bay</t>
  </si>
  <si>
    <t>Boulder Island</t>
  </si>
  <si>
    <t>White Rock</t>
  </si>
  <si>
    <t>N = 31</t>
  </si>
  <si>
    <t>Small rocky outcrop on southeast end of Grey Rocks Island</t>
  </si>
  <si>
    <t>year</t>
  </si>
  <si>
    <t>Notes</t>
  </si>
  <si>
    <t>3-6m</t>
  </si>
  <si>
    <t>5-8m</t>
  </si>
  <si>
    <t>6-18m</t>
  </si>
  <si>
    <t>8-16m</t>
  </si>
  <si>
    <t>Started south of marker, heading north around the point.  VERY abundant on rock/boulders, Site also called Woodlands, possible juveniles</t>
  </si>
  <si>
    <t>9-13m</t>
  </si>
  <si>
    <t>In front of south shore of park, just east of public dock. Bottom covered in small boulders. VERY abundant - lots of small ones?</t>
  </si>
  <si>
    <t>~8m</t>
  </si>
  <si>
    <t>3-8m</t>
  </si>
  <si>
    <t>5-16m</t>
  </si>
  <si>
    <t>divers surveyed</t>
  </si>
  <si>
    <t xml:space="preserve">8-18m (25-60 ft) </t>
  </si>
  <si>
    <t xml:space="preserve">Data collected </t>
  </si>
  <si>
    <t xml:space="preserve">Diameter </t>
  </si>
  <si>
    <t>Radius, Diameter</t>
  </si>
  <si>
    <t>Radius, Diameter, Depth</t>
  </si>
  <si>
    <t>Radius, Diameter, Depth, Feeding</t>
  </si>
  <si>
    <t xml:space="preserve">ex. Dive sheet </t>
  </si>
  <si>
    <t>Diver</t>
  </si>
  <si>
    <t>Time spent underwater</t>
  </si>
  <si>
    <t>Substrate type</t>
  </si>
  <si>
    <t xml:space="preserve">Depth found at </t>
  </si>
  <si>
    <t>Feeding behaviour</t>
  </si>
  <si>
    <t>Nicole</t>
  </si>
  <si>
    <t>0.9 silt 0.1 sand</t>
  </si>
  <si>
    <t>5cm</t>
  </si>
  <si>
    <t>10 cm</t>
  </si>
  <si>
    <t>3m</t>
  </si>
  <si>
    <t xml:space="preserve">Eating </t>
  </si>
  <si>
    <t xml:space="preserve">Miscellaneous (cool stuff or observations) </t>
  </si>
  <si>
    <t>Date</t>
  </si>
  <si>
    <t xml:space="preserve">Weather </t>
  </si>
  <si>
    <t>Current: y/n</t>
  </si>
  <si>
    <t xml:space="preserve">Clustered or individuals </t>
  </si>
  <si>
    <t>Location+ROV number (1-3)</t>
  </si>
  <si>
    <t xml:space="preserve">Depth (m) bot to top </t>
  </si>
  <si>
    <t xml:space="preserve">2025 Surveys </t>
  </si>
  <si>
    <t>if eating, what are they eating</t>
  </si>
  <si>
    <t>Surveys</t>
  </si>
  <si>
    <t>Rov Survey 1</t>
  </si>
  <si>
    <t>Rov Survey 2</t>
  </si>
  <si>
    <t>Transect Belt</t>
  </si>
  <si>
    <t xml:space="preserve">White Rock (not the pier) grey rock? </t>
  </si>
  <si>
    <t>Grey Rocks Island</t>
  </si>
  <si>
    <t>W1</t>
  </si>
  <si>
    <t>W3</t>
  </si>
  <si>
    <t>W4</t>
  </si>
  <si>
    <t>W5</t>
  </si>
  <si>
    <t>W6</t>
  </si>
  <si>
    <t>W9</t>
  </si>
  <si>
    <t>W10</t>
  </si>
  <si>
    <t>no shelby dives</t>
  </si>
  <si>
    <t xml:space="preserve">reading break </t>
  </si>
  <si>
    <t xml:space="preserve">maybe no for me </t>
  </si>
  <si>
    <t>last week for shelby dives</t>
  </si>
  <si>
    <t>no nicole dives</t>
  </si>
  <si>
    <t xml:space="preserve">shelby experiement week </t>
  </si>
  <si>
    <t>Twin</t>
  </si>
  <si>
    <t>Jug</t>
  </si>
  <si>
    <t>Boulder</t>
  </si>
  <si>
    <t xml:space="preserve">Twin </t>
  </si>
  <si>
    <t xml:space="preserve">Boulder </t>
  </si>
  <si>
    <t>jug</t>
  </si>
  <si>
    <t xml:space="preserve">no dives for me </t>
  </si>
  <si>
    <t>week</t>
  </si>
  <si>
    <t>Lone rock</t>
  </si>
  <si>
    <t>Best</t>
  </si>
  <si>
    <t xml:space="preserve">Bedwell </t>
  </si>
  <si>
    <t>W11</t>
  </si>
  <si>
    <t>W12</t>
  </si>
  <si>
    <t>W13</t>
  </si>
  <si>
    <t>Grey Rock</t>
  </si>
  <si>
    <t xml:space="preserve">Moody Inlet </t>
  </si>
  <si>
    <t>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</si>
</sst>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0" fontId="2" fillId="0" borderId="0" xfId="0" applyFont="1"/>
    <xf numFmtId="17" fontId="0" fillId="0" borderId="0" xfId="0" applyNumberFormat="1"/>
    <xf numFmtId="16" fontId="2" fillId="0" borderId="0" xfId="0" applyNumberFormat="1" applyFont="1"/>
    <xf numFmtId="46" fontId="0" fillId="0" borderId="0" xfId="0" applyNumberFormat="1"/>
    <xf numFmtId="164" fontId="2" fillId="0" borderId="0" xfId="0" applyNumberFormat="1" applyFont="1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ABEE-9A9C-C243-811B-BFEE9BEB4494}">
  <dimension ref="A1:U58"/>
  <sheetViews>
    <sheetView tabSelected="1" zoomScale="132" workbookViewId="0">
      <selection activeCell="A11" sqref="A11"/>
    </sheetView>
  </sheetViews>
  <sheetFormatPr baseColWidth="10" defaultColWidth="8.83203125" defaultRowHeight="13" x14ac:dyDescent="0.15"/>
  <cols>
    <col min="1" max="9" width="13.83203125" customWidth="1"/>
    <col min="10" max="12" width="8.83203125" customWidth="1"/>
    <col min="13" max="13" width="8.83203125" style="1" customWidth="1"/>
  </cols>
  <sheetData>
    <row r="1" spans="1:21" x14ac:dyDescent="0.15">
      <c r="A1" t="s">
        <v>40</v>
      </c>
      <c r="B1" s="4" t="s">
        <v>111</v>
      </c>
      <c r="C1" s="4" t="s">
        <v>123</v>
      </c>
      <c r="D1" s="4" t="s">
        <v>148</v>
      </c>
      <c r="E1" s="4" t="s">
        <v>8</v>
      </c>
      <c r="F1" s="4" t="s">
        <v>7</v>
      </c>
      <c r="G1" s="4" t="s">
        <v>39</v>
      </c>
      <c r="H1" s="4" t="s">
        <v>92</v>
      </c>
      <c r="I1" s="4" t="s">
        <v>125</v>
      </c>
      <c r="J1" t="s">
        <v>41</v>
      </c>
      <c r="K1" t="s">
        <v>44</v>
      </c>
      <c r="L1" t="s">
        <v>46</v>
      </c>
      <c r="M1" s="1" t="s">
        <v>65</v>
      </c>
      <c r="N1" t="s">
        <v>42</v>
      </c>
      <c r="O1" t="s">
        <v>43</v>
      </c>
      <c r="P1" s="4" t="s">
        <v>112</v>
      </c>
    </row>
    <row r="2" spans="1:21" x14ac:dyDescent="0.15">
      <c r="A2" t="s">
        <v>45</v>
      </c>
      <c r="B2" s="5">
        <v>40483</v>
      </c>
      <c r="C2">
        <v>4</v>
      </c>
      <c r="D2" s="4" t="s">
        <v>113</v>
      </c>
      <c r="E2" s="4">
        <v>1</v>
      </c>
      <c r="F2" s="4">
        <v>0</v>
      </c>
      <c r="G2" s="4">
        <v>0</v>
      </c>
      <c r="H2" s="4">
        <v>0</v>
      </c>
      <c r="I2" s="4" t="s">
        <v>126</v>
      </c>
      <c r="J2">
        <v>64</v>
      </c>
      <c r="K2">
        <v>55.3</v>
      </c>
      <c r="L2">
        <v>12.4</v>
      </c>
      <c r="M2" s="1">
        <f>(L2/SQRT(J2))</f>
        <v>1.55</v>
      </c>
      <c r="N2">
        <v>32</v>
      </c>
      <c r="O2">
        <v>85</v>
      </c>
      <c r="P2" t="s">
        <v>55</v>
      </c>
    </row>
    <row r="3" spans="1:21" x14ac:dyDescent="0.15">
      <c r="A3" t="s">
        <v>47</v>
      </c>
      <c r="B3" s="5">
        <v>40603</v>
      </c>
      <c r="C3">
        <v>2</v>
      </c>
      <c r="D3" s="4" t="s">
        <v>124</v>
      </c>
      <c r="E3" s="4">
        <v>1</v>
      </c>
      <c r="F3" s="4">
        <v>1</v>
      </c>
      <c r="G3" s="4">
        <v>0</v>
      </c>
      <c r="H3" s="4">
        <v>0</v>
      </c>
      <c r="I3" s="4" t="s">
        <v>127</v>
      </c>
      <c r="J3">
        <v>35</v>
      </c>
      <c r="K3">
        <v>28.9</v>
      </c>
      <c r="L3">
        <v>8.6999999999999993</v>
      </c>
      <c r="M3" s="1">
        <f>(L3/SQRT(J3))</f>
        <v>1.4705684032276187</v>
      </c>
      <c r="N3">
        <v>18.8</v>
      </c>
      <c r="O3">
        <v>68</v>
      </c>
      <c r="P3" t="s">
        <v>53</v>
      </c>
    </row>
    <row r="4" spans="1:21" x14ac:dyDescent="0.15">
      <c r="A4" t="s">
        <v>48</v>
      </c>
      <c r="B4" s="5">
        <v>40634</v>
      </c>
      <c r="C4">
        <v>2</v>
      </c>
      <c r="D4" s="4" t="s">
        <v>114</v>
      </c>
      <c r="E4" s="4">
        <v>1</v>
      </c>
      <c r="F4" s="4">
        <v>1</v>
      </c>
      <c r="G4" s="4">
        <v>0</v>
      </c>
      <c r="H4" s="4">
        <v>0</v>
      </c>
      <c r="I4" s="4" t="s">
        <v>127</v>
      </c>
      <c r="J4">
        <v>40</v>
      </c>
      <c r="K4">
        <v>35.5</v>
      </c>
      <c r="L4">
        <v>10.5</v>
      </c>
      <c r="M4" s="1">
        <f>(L4/SQRT(J4))</f>
        <v>1.660195771588399</v>
      </c>
      <c r="N4">
        <v>24</v>
      </c>
      <c r="O4">
        <v>72</v>
      </c>
      <c r="P4" t="s">
        <v>52</v>
      </c>
    </row>
    <row r="5" spans="1:21" x14ac:dyDescent="0.15">
      <c r="A5" t="s">
        <v>49</v>
      </c>
      <c r="B5" s="5">
        <v>40725</v>
      </c>
      <c r="C5">
        <v>2</v>
      </c>
      <c r="D5" s="6" t="s">
        <v>115</v>
      </c>
      <c r="E5" s="13">
        <v>1</v>
      </c>
      <c r="F5" s="13">
        <v>1</v>
      </c>
      <c r="G5" s="13">
        <v>1</v>
      </c>
      <c r="H5" s="13">
        <v>0</v>
      </c>
      <c r="I5" s="6" t="s">
        <v>128</v>
      </c>
      <c r="J5">
        <v>9</v>
      </c>
      <c r="K5">
        <v>39.1</v>
      </c>
      <c r="L5">
        <v>8.9</v>
      </c>
      <c r="M5" s="1">
        <f>(L5/SQRT(J5))</f>
        <v>2.9666666666666668</v>
      </c>
      <c r="N5">
        <v>17</v>
      </c>
      <c r="O5">
        <v>47</v>
      </c>
      <c r="P5" t="s">
        <v>51</v>
      </c>
    </row>
    <row r="6" spans="1:21" x14ac:dyDescent="0.15">
      <c r="A6" t="s">
        <v>50</v>
      </c>
      <c r="B6" s="5">
        <v>40725</v>
      </c>
      <c r="C6">
        <v>6</v>
      </c>
      <c r="D6" s="4" t="s">
        <v>116</v>
      </c>
      <c r="E6" s="13">
        <v>1</v>
      </c>
      <c r="F6" s="13">
        <v>1</v>
      </c>
      <c r="G6" s="13">
        <v>1</v>
      </c>
      <c r="H6" s="13">
        <v>0</v>
      </c>
      <c r="I6" s="4" t="s">
        <v>128</v>
      </c>
      <c r="J6">
        <v>80</v>
      </c>
      <c r="K6">
        <v>34.1</v>
      </c>
      <c r="L6">
        <v>6.4</v>
      </c>
      <c r="M6" s="1">
        <f>(L6/SQRT(J6))</f>
        <v>0.71554175279993271</v>
      </c>
      <c r="N6">
        <v>24</v>
      </c>
      <c r="O6">
        <v>64</v>
      </c>
      <c r="P6" s="4" t="s">
        <v>117</v>
      </c>
    </row>
    <row r="7" spans="1:21" x14ac:dyDescent="0.15">
      <c r="A7" t="s">
        <v>77</v>
      </c>
      <c r="B7" s="5">
        <v>41214</v>
      </c>
      <c r="C7">
        <v>5</v>
      </c>
      <c r="D7" s="4" t="s">
        <v>118</v>
      </c>
      <c r="E7" s="13">
        <v>1</v>
      </c>
      <c r="F7" s="13">
        <v>1</v>
      </c>
      <c r="G7" s="13">
        <v>1</v>
      </c>
      <c r="H7" s="13">
        <v>0</v>
      </c>
      <c r="I7" s="4" t="s">
        <v>128</v>
      </c>
      <c r="J7">
        <v>57</v>
      </c>
      <c r="K7">
        <v>25.6</v>
      </c>
      <c r="L7">
        <v>7.9</v>
      </c>
      <c r="N7">
        <v>9</v>
      </c>
      <c r="O7">
        <v>37</v>
      </c>
      <c r="P7" s="4" t="s">
        <v>119</v>
      </c>
    </row>
    <row r="8" spans="1:21" x14ac:dyDescent="0.15">
      <c r="A8" t="s">
        <v>105</v>
      </c>
      <c r="B8" s="5">
        <v>41334</v>
      </c>
      <c r="C8" s="4">
        <v>2</v>
      </c>
      <c r="D8" s="4" t="s">
        <v>120</v>
      </c>
      <c r="E8" s="13">
        <v>1</v>
      </c>
      <c r="F8" s="13">
        <v>1</v>
      </c>
      <c r="G8" s="13">
        <v>1</v>
      </c>
      <c r="H8" s="13">
        <v>1</v>
      </c>
      <c r="I8" s="4" t="s">
        <v>129</v>
      </c>
      <c r="J8">
        <v>9</v>
      </c>
      <c r="K8">
        <v>44.8</v>
      </c>
      <c r="L8">
        <v>10.3</v>
      </c>
      <c r="N8">
        <v>36</v>
      </c>
      <c r="O8">
        <v>68</v>
      </c>
      <c r="P8" t="s">
        <v>80</v>
      </c>
    </row>
    <row r="9" spans="1:21" x14ac:dyDescent="0.15">
      <c r="A9" t="s">
        <v>106</v>
      </c>
      <c r="B9" s="5">
        <v>41334</v>
      </c>
      <c r="C9" s="4">
        <v>2</v>
      </c>
      <c r="D9" t="s">
        <v>93</v>
      </c>
      <c r="E9" s="14">
        <v>1</v>
      </c>
      <c r="F9" s="14">
        <v>1</v>
      </c>
      <c r="G9" s="14">
        <v>1</v>
      </c>
      <c r="H9" s="14">
        <v>1</v>
      </c>
      <c r="I9" s="4" t="s">
        <v>129</v>
      </c>
      <c r="J9">
        <v>16</v>
      </c>
      <c r="K9">
        <v>23.1</v>
      </c>
      <c r="L9">
        <v>9.8000000000000007</v>
      </c>
      <c r="N9">
        <v>16</v>
      </c>
      <c r="O9">
        <v>50</v>
      </c>
      <c r="P9" t="s">
        <v>89</v>
      </c>
    </row>
    <row r="10" spans="1:21" x14ac:dyDescent="0.15">
      <c r="A10" t="s">
        <v>107</v>
      </c>
      <c r="B10" s="5">
        <v>41944</v>
      </c>
      <c r="C10" s="4">
        <v>1</v>
      </c>
      <c r="D10" s="4" t="s">
        <v>121</v>
      </c>
      <c r="E10" s="13">
        <v>1</v>
      </c>
      <c r="F10" s="13">
        <v>1</v>
      </c>
      <c r="G10" s="13">
        <v>1</v>
      </c>
      <c r="H10" s="13">
        <v>1</v>
      </c>
      <c r="I10" s="4" t="s">
        <v>129</v>
      </c>
      <c r="J10">
        <v>35</v>
      </c>
      <c r="K10">
        <v>27.7</v>
      </c>
      <c r="L10">
        <v>5.8</v>
      </c>
      <c r="N10">
        <v>18</v>
      </c>
      <c r="O10">
        <v>43</v>
      </c>
      <c r="P10" s="4" t="s">
        <v>97</v>
      </c>
      <c r="Q10" s="4"/>
      <c r="S10" s="4"/>
      <c r="T10" s="4"/>
      <c r="U10" s="4"/>
    </row>
    <row r="11" spans="1:21" x14ac:dyDescent="0.15">
      <c r="A11" s="4" t="s">
        <v>155</v>
      </c>
      <c r="B11" s="5">
        <v>42064</v>
      </c>
      <c r="C11" s="4">
        <v>1</v>
      </c>
      <c r="D11" s="4" t="s">
        <v>122</v>
      </c>
      <c r="E11" s="13">
        <v>1</v>
      </c>
      <c r="F11" s="13">
        <v>1</v>
      </c>
      <c r="G11" s="13">
        <v>1</v>
      </c>
      <c r="H11" s="13">
        <v>0</v>
      </c>
      <c r="I11" s="4" t="s">
        <v>128</v>
      </c>
      <c r="J11">
        <v>31</v>
      </c>
      <c r="K11">
        <v>25.5</v>
      </c>
      <c r="L11">
        <v>6.3</v>
      </c>
      <c r="N11">
        <v>16</v>
      </c>
      <c r="O11">
        <v>43</v>
      </c>
      <c r="P11" t="s">
        <v>110</v>
      </c>
    </row>
    <row r="12" spans="1:21" x14ac:dyDescent="0.15">
      <c r="A12" s="4"/>
      <c r="B12" s="4"/>
      <c r="C12" s="4"/>
      <c r="D12" s="4"/>
      <c r="E12" s="4"/>
      <c r="F12" s="4"/>
      <c r="G12" s="4"/>
      <c r="H12" s="4"/>
      <c r="I12" s="4"/>
      <c r="P12" s="4"/>
    </row>
    <row r="15" spans="1:21" x14ac:dyDescent="0.15">
      <c r="A15" s="4" t="s">
        <v>149</v>
      </c>
    </row>
    <row r="16" spans="1:21" x14ac:dyDescent="0.15">
      <c r="A16" t="s">
        <v>45</v>
      </c>
    </row>
    <row r="17" spans="1:19" x14ac:dyDescent="0.15">
      <c r="A17" t="s">
        <v>47</v>
      </c>
    </row>
    <row r="18" spans="1:19" x14ac:dyDescent="0.15">
      <c r="A18" t="s">
        <v>48</v>
      </c>
    </row>
    <row r="19" spans="1:19" x14ac:dyDescent="0.15">
      <c r="A19" t="s">
        <v>49</v>
      </c>
      <c r="M19"/>
    </row>
    <row r="20" spans="1:19" x14ac:dyDescent="0.15">
      <c r="A20" t="s">
        <v>50</v>
      </c>
    </row>
    <row r="21" spans="1:19" x14ac:dyDescent="0.15">
      <c r="A21" t="s">
        <v>77</v>
      </c>
    </row>
    <row r="22" spans="1:19" x14ac:dyDescent="0.15">
      <c r="A22" t="s">
        <v>105</v>
      </c>
    </row>
    <row r="23" spans="1:19" x14ac:dyDescent="0.15">
      <c r="A23" t="s">
        <v>106</v>
      </c>
    </row>
    <row r="24" spans="1:19" x14ac:dyDescent="0.15">
      <c r="A24" t="s">
        <v>107</v>
      </c>
    </row>
    <row r="25" spans="1:19" x14ac:dyDescent="0.15">
      <c r="A25" s="4" t="s">
        <v>108</v>
      </c>
    </row>
    <row r="26" spans="1:19" x14ac:dyDescent="0.15">
      <c r="A26" s="4"/>
    </row>
    <row r="28" spans="1:19" x14ac:dyDescent="0.15">
      <c r="A28" s="4" t="s">
        <v>130</v>
      </c>
      <c r="C28" s="4"/>
    </row>
    <row r="29" spans="1:19" x14ac:dyDescent="0.15">
      <c r="A29" s="4" t="s">
        <v>147</v>
      </c>
      <c r="B29" s="4" t="s">
        <v>143</v>
      </c>
      <c r="C29" s="4" t="s">
        <v>144</v>
      </c>
      <c r="D29" s="4" t="s">
        <v>145</v>
      </c>
      <c r="E29" s="4"/>
      <c r="F29" s="4"/>
      <c r="G29" s="4"/>
      <c r="H29" s="4"/>
    </row>
    <row r="30" spans="1:19" x14ac:dyDescent="0.15">
      <c r="A30" s="4" t="s">
        <v>131</v>
      </c>
      <c r="B30" s="4" t="s">
        <v>132</v>
      </c>
      <c r="C30" s="4"/>
      <c r="D30" s="4" t="s">
        <v>133</v>
      </c>
      <c r="E30" s="4"/>
      <c r="F30" s="4"/>
      <c r="G30" s="4"/>
      <c r="H30" s="4"/>
      <c r="I30" s="4" t="s">
        <v>7</v>
      </c>
      <c r="J30" s="4" t="s">
        <v>8</v>
      </c>
      <c r="K30" s="4" t="s">
        <v>134</v>
      </c>
      <c r="L30" s="4" t="s">
        <v>135</v>
      </c>
      <c r="M30" s="8" t="s">
        <v>150</v>
      </c>
      <c r="O30" s="4" t="s">
        <v>146</v>
      </c>
      <c r="R30" s="4" t="s">
        <v>142</v>
      </c>
      <c r="S30" s="4"/>
    </row>
    <row r="31" spans="1:19" x14ac:dyDescent="0.15">
      <c r="A31" s="4" t="s">
        <v>136</v>
      </c>
      <c r="B31" s="7">
        <v>1.0416666666666667</v>
      </c>
      <c r="C31" s="4"/>
      <c r="D31" s="4" t="s">
        <v>137</v>
      </c>
      <c r="E31" s="4"/>
      <c r="F31" s="4"/>
      <c r="G31" s="4"/>
      <c r="H31" s="4"/>
      <c r="I31" s="4" t="s">
        <v>138</v>
      </c>
      <c r="J31" s="4" t="s">
        <v>139</v>
      </c>
      <c r="K31" s="4" t="s">
        <v>140</v>
      </c>
      <c r="L31" s="4" t="s">
        <v>141</v>
      </c>
    </row>
    <row r="36" spans="1:16" x14ac:dyDescent="0.15">
      <c r="A36" s="4" t="s">
        <v>151</v>
      </c>
      <c r="B36" s="9" t="s">
        <v>47</v>
      </c>
      <c r="C36" s="9" t="s">
        <v>49</v>
      </c>
      <c r="D36" s="9" t="s">
        <v>107</v>
      </c>
      <c r="E36" s="9" t="s">
        <v>50</v>
      </c>
      <c r="F36" s="9" t="s">
        <v>105</v>
      </c>
      <c r="G36" s="9" t="s">
        <v>106</v>
      </c>
      <c r="H36" s="9" t="s">
        <v>156</v>
      </c>
      <c r="I36" s="9" t="s">
        <v>77</v>
      </c>
      <c r="J36" s="9" t="s">
        <v>48</v>
      </c>
      <c r="K36" s="9" t="s">
        <v>45</v>
      </c>
      <c r="P36" s="4"/>
    </row>
    <row r="37" spans="1:16" x14ac:dyDescent="0.15">
      <c r="A37" s="4" t="s">
        <v>152</v>
      </c>
      <c r="B37" s="4" t="s">
        <v>158</v>
      </c>
      <c r="C37" s="4" t="s">
        <v>157</v>
      </c>
      <c r="D37" s="4" t="s">
        <v>160</v>
      </c>
      <c r="E37" s="4" t="s">
        <v>159</v>
      </c>
      <c r="F37" s="4" t="s">
        <v>181</v>
      </c>
      <c r="G37" s="4" t="s">
        <v>162</v>
      </c>
      <c r="H37" s="4" t="s">
        <v>161</v>
      </c>
      <c r="I37" s="8" t="s">
        <v>182</v>
      </c>
      <c r="J37" s="4" t="s">
        <v>183</v>
      </c>
      <c r="K37" s="4" t="s">
        <v>163</v>
      </c>
    </row>
    <row r="38" spans="1:16" x14ac:dyDescent="0.15">
      <c r="A38" s="4" t="s">
        <v>153</v>
      </c>
      <c r="B38" s="4" t="s">
        <v>157</v>
      </c>
      <c r="C38" s="4" t="s">
        <v>160</v>
      </c>
      <c r="D38" s="4" t="s">
        <v>158</v>
      </c>
      <c r="E38" s="4" t="s">
        <v>162</v>
      </c>
      <c r="F38" s="4" t="s">
        <v>159</v>
      </c>
      <c r="G38" s="4" t="s">
        <v>181</v>
      </c>
      <c r="H38" s="4" t="s">
        <v>163</v>
      </c>
      <c r="I38" s="8" t="s">
        <v>161</v>
      </c>
      <c r="J38" s="4" t="s">
        <v>182</v>
      </c>
      <c r="K38" s="4" t="s">
        <v>183</v>
      </c>
    </row>
    <row r="39" spans="1:16" x14ac:dyDescent="0.15">
      <c r="A39" s="4" t="s">
        <v>154</v>
      </c>
      <c r="B39" s="4" t="s">
        <v>160</v>
      </c>
      <c r="C39" s="4" t="s">
        <v>158</v>
      </c>
      <c r="D39" s="4" t="s">
        <v>157</v>
      </c>
      <c r="E39" s="4" t="s">
        <v>181</v>
      </c>
      <c r="F39" s="4" t="s">
        <v>162</v>
      </c>
      <c r="G39" s="4" t="s">
        <v>159</v>
      </c>
      <c r="H39" s="4" t="s">
        <v>183</v>
      </c>
      <c r="I39" s="8" t="s">
        <v>163</v>
      </c>
      <c r="J39" s="4" t="s">
        <v>161</v>
      </c>
      <c r="K39" s="4" t="s">
        <v>182</v>
      </c>
    </row>
    <row r="41" spans="1:16" x14ac:dyDescent="0.15">
      <c r="A41" s="4" t="s">
        <v>177</v>
      </c>
    </row>
    <row r="42" spans="1:16" x14ac:dyDescent="0.15">
      <c r="A42" s="15">
        <v>45297</v>
      </c>
      <c r="C42" s="4" t="s">
        <v>170</v>
      </c>
      <c r="D42" t="s">
        <v>171</v>
      </c>
      <c r="E42" s="4" t="s">
        <v>172</v>
      </c>
      <c r="I42" s="4"/>
    </row>
    <row r="43" spans="1:16" x14ac:dyDescent="0.15">
      <c r="A43" s="15">
        <v>45304</v>
      </c>
      <c r="B43" s="4" t="s">
        <v>169</v>
      </c>
      <c r="C43" s="4" t="s">
        <v>168</v>
      </c>
    </row>
    <row r="44" spans="1:16" x14ac:dyDescent="0.15">
      <c r="A44" s="15">
        <v>45311</v>
      </c>
      <c r="C44" s="4" t="s">
        <v>173</v>
      </c>
      <c r="D44" s="4" t="s">
        <v>171</v>
      </c>
      <c r="E44" s="4" t="s">
        <v>174</v>
      </c>
      <c r="F44" s="4"/>
      <c r="G44" s="4"/>
      <c r="H44" s="4"/>
      <c r="I44" s="4"/>
    </row>
    <row r="45" spans="1:16" x14ac:dyDescent="0.15">
      <c r="A45" s="10">
        <v>45318</v>
      </c>
      <c r="B45" s="12" t="s">
        <v>164</v>
      </c>
      <c r="C45" s="12" t="s">
        <v>178</v>
      </c>
      <c r="D45" s="12" t="s">
        <v>179</v>
      </c>
      <c r="E45" s="12" t="s">
        <v>180</v>
      </c>
      <c r="F45" s="4"/>
      <c r="G45" s="4"/>
      <c r="H45" s="4"/>
      <c r="I45" s="4"/>
    </row>
    <row r="46" spans="1:16" x14ac:dyDescent="0.15">
      <c r="A46" s="10">
        <v>45325</v>
      </c>
      <c r="B46" s="11"/>
      <c r="C46" s="12" t="s">
        <v>173</v>
      </c>
      <c r="D46" s="11" t="s">
        <v>175</v>
      </c>
      <c r="E46" s="12" t="s">
        <v>174</v>
      </c>
      <c r="I46" s="4"/>
    </row>
    <row r="47" spans="1:16" x14ac:dyDescent="0.15">
      <c r="A47" s="10">
        <v>45332</v>
      </c>
      <c r="B47" s="12" t="s">
        <v>164</v>
      </c>
      <c r="C47" s="12" t="s">
        <v>184</v>
      </c>
      <c r="D47" s="11" t="s">
        <v>77</v>
      </c>
      <c r="E47" s="11" t="s">
        <v>48</v>
      </c>
    </row>
    <row r="48" spans="1:16" x14ac:dyDescent="0.15">
      <c r="A48" s="15">
        <v>45338</v>
      </c>
      <c r="B48" s="4" t="s">
        <v>164</v>
      </c>
      <c r="C48" s="4" t="s">
        <v>165</v>
      </c>
      <c r="D48" s="4" t="s">
        <v>176</v>
      </c>
      <c r="F48" s="4"/>
      <c r="G48" s="4"/>
      <c r="H48" s="4"/>
    </row>
    <row r="49" spans="1:9" x14ac:dyDescent="0.15">
      <c r="A49" s="15">
        <v>45345</v>
      </c>
      <c r="B49" s="4" t="s">
        <v>167</v>
      </c>
      <c r="D49" s="4" t="s">
        <v>166</v>
      </c>
      <c r="F49" s="4"/>
      <c r="G49" s="4"/>
      <c r="H49" s="4"/>
    </row>
    <row r="50" spans="1:9" x14ac:dyDescent="0.15">
      <c r="A50" s="10">
        <v>45354</v>
      </c>
      <c r="B50" s="11"/>
      <c r="C50" s="11" t="s">
        <v>178</v>
      </c>
      <c r="D50" s="12" t="s">
        <v>179</v>
      </c>
      <c r="E50" s="12" t="s">
        <v>180</v>
      </c>
      <c r="F50" s="4"/>
      <c r="G50" s="4"/>
      <c r="H50" s="4"/>
      <c r="I50" s="4"/>
    </row>
    <row r="51" spans="1:9" x14ac:dyDescent="0.15">
      <c r="A51" s="10">
        <v>45361</v>
      </c>
      <c r="B51" s="11"/>
      <c r="C51" s="11" t="s">
        <v>184</v>
      </c>
      <c r="D51" s="12" t="s">
        <v>77</v>
      </c>
      <c r="E51" s="12" t="s">
        <v>185</v>
      </c>
      <c r="F51" s="4"/>
      <c r="G51" s="4"/>
      <c r="H51" s="4"/>
      <c r="I51" s="4"/>
    </row>
    <row r="52" spans="1:9" x14ac:dyDescent="0.15">
      <c r="A52" s="10">
        <v>45368</v>
      </c>
      <c r="B52" s="11"/>
      <c r="C52" s="11" t="s">
        <v>178</v>
      </c>
      <c r="D52" s="12" t="s">
        <v>179</v>
      </c>
      <c r="E52" s="12" t="s">
        <v>180</v>
      </c>
      <c r="F52" s="4"/>
      <c r="G52" s="4"/>
      <c r="H52" s="4"/>
      <c r="I52" s="4"/>
    </row>
    <row r="53" spans="1:9" x14ac:dyDescent="0.15">
      <c r="A53" s="10">
        <v>45375</v>
      </c>
      <c r="B53" s="11"/>
      <c r="C53" s="11" t="s">
        <v>77</v>
      </c>
      <c r="D53" s="12" t="s">
        <v>48</v>
      </c>
      <c r="E53" s="12" t="s">
        <v>185</v>
      </c>
      <c r="F53" s="4"/>
      <c r="G53" s="4"/>
      <c r="H53" s="4"/>
      <c r="I53" s="4"/>
    </row>
    <row r="54" spans="1:9" x14ac:dyDescent="0.15">
      <c r="A54" s="10">
        <v>45382</v>
      </c>
      <c r="B54" s="11"/>
      <c r="C54" s="11" t="s">
        <v>184</v>
      </c>
      <c r="D54" s="12" t="s">
        <v>48</v>
      </c>
      <c r="E54" s="12" t="s">
        <v>185</v>
      </c>
      <c r="F54" s="4"/>
      <c r="G54" s="4"/>
      <c r="H54" s="4"/>
      <c r="I54" s="4"/>
    </row>
    <row r="58" spans="1:9" x14ac:dyDescent="0.15">
      <c r="A58" s="4"/>
      <c r="B58" s="4"/>
      <c r="D58" s="4"/>
      <c r="E58" s="4"/>
      <c r="F58" s="4"/>
      <c r="G58" s="4"/>
      <c r="H58" s="4"/>
      <c r="I58" s="4"/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EBA0-AF2C-9C42-931C-D13FCBC6E41B}">
  <dimension ref="A4:D13"/>
  <sheetViews>
    <sheetView workbookViewId="0">
      <selection activeCell="I28" sqref="I28"/>
    </sheetView>
  </sheetViews>
  <sheetFormatPr baseColWidth="10" defaultColWidth="8.83203125" defaultRowHeight="13" x14ac:dyDescent="0.15"/>
  <sheetData>
    <row r="4" spans="1:4" x14ac:dyDescent="0.15">
      <c r="B4" t="s">
        <v>7</v>
      </c>
      <c r="C4" t="s">
        <v>8</v>
      </c>
      <c r="D4" t="s">
        <v>39</v>
      </c>
    </row>
    <row r="5" spans="1:4" x14ac:dyDescent="0.15">
      <c r="A5" s="2"/>
      <c r="B5">
        <v>31</v>
      </c>
      <c r="C5">
        <v>62</v>
      </c>
      <c r="D5">
        <v>5</v>
      </c>
    </row>
    <row r="6" spans="1:4" x14ac:dyDescent="0.15">
      <c r="A6" s="2"/>
      <c r="B6">
        <v>33</v>
      </c>
      <c r="C6">
        <v>65</v>
      </c>
      <c r="D6">
        <v>5</v>
      </c>
    </row>
    <row r="7" spans="1:4" x14ac:dyDescent="0.15">
      <c r="A7" s="2"/>
      <c r="B7">
        <v>33</v>
      </c>
      <c r="C7">
        <v>64</v>
      </c>
      <c r="D7">
        <v>7.1</v>
      </c>
    </row>
    <row r="8" spans="1:4" x14ac:dyDescent="0.15">
      <c r="A8" s="2"/>
      <c r="B8">
        <v>23</v>
      </c>
      <c r="C8">
        <v>46</v>
      </c>
      <c r="D8">
        <v>7.1</v>
      </c>
    </row>
    <row r="9" spans="1:4" x14ac:dyDescent="0.15">
      <c r="A9" s="2"/>
      <c r="B9">
        <v>33</v>
      </c>
      <c r="C9">
        <v>65</v>
      </c>
      <c r="D9">
        <v>8.9</v>
      </c>
    </row>
    <row r="10" spans="1:4" x14ac:dyDescent="0.15">
      <c r="A10" s="2"/>
      <c r="B10">
        <v>34</v>
      </c>
      <c r="C10">
        <v>68</v>
      </c>
      <c r="D10">
        <v>8.9</v>
      </c>
    </row>
    <row r="11" spans="1:4" x14ac:dyDescent="0.15">
      <c r="A11" s="2"/>
      <c r="B11">
        <v>24</v>
      </c>
      <c r="C11">
        <v>49</v>
      </c>
      <c r="D11">
        <v>8.9</v>
      </c>
    </row>
    <row r="12" spans="1:4" x14ac:dyDescent="0.15">
      <c r="A12" s="2"/>
      <c r="B12">
        <v>35</v>
      </c>
      <c r="C12">
        <v>62</v>
      </c>
      <c r="D12">
        <v>8.9</v>
      </c>
    </row>
    <row r="13" spans="1:4" x14ac:dyDescent="0.15">
      <c r="A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75F0-D699-DF4C-89DF-1A2428CFDC86}">
  <dimension ref="A1:L41"/>
  <sheetViews>
    <sheetView workbookViewId="0">
      <selection activeCell="J17" sqref="J17"/>
    </sheetView>
  </sheetViews>
  <sheetFormatPr baseColWidth="10" defaultColWidth="8.83203125" defaultRowHeight="13" x14ac:dyDescent="0.15"/>
  <sheetData>
    <row r="1" spans="1:12" x14ac:dyDescent="0.15">
      <c r="A1" t="s">
        <v>96</v>
      </c>
      <c r="D1" t="s">
        <v>99</v>
      </c>
      <c r="F1" t="s">
        <v>97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22</v>
      </c>
      <c r="C4">
        <v>43</v>
      </c>
      <c r="D4">
        <v>6</v>
      </c>
      <c r="E4" t="s">
        <v>84</v>
      </c>
    </row>
    <row r="5" spans="1:12" x14ac:dyDescent="0.15">
      <c r="B5">
        <v>13</v>
      </c>
      <c r="C5">
        <v>26</v>
      </c>
      <c r="D5">
        <v>5.6</v>
      </c>
      <c r="E5" t="s">
        <v>84</v>
      </c>
      <c r="J5" t="s">
        <v>101</v>
      </c>
    </row>
    <row r="6" spans="1:12" x14ac:dyDescent="0.15">
      <c r="B6">
        <v>13</v>
      </c>
      <c r="C6">
        <v>26</v>
      </c>
      <c r="D6">
        <v>5.3</v>
      </c>
      <c r="E6" t="s">
        <v>84</v>
      </c>
      <c r="F6" t="s">
        <v>100</v>
      </c>
      <c r="J6" t="s">
        <v>83</v>
      </c>
      <c r="K6" t="s">
        <v>84</v>
      </c>
      <c r="L6" t="s">
        <v>85</v>
      </c>
    </row>
    <row r="7" spans="1:12" x14ac:dyDescent="0.15">
      <c r="B7">
        <v>12</v>
      </c>
      <c r="C7">
        <v>22</v>
      </c>
      <c r="D7">
        <v>5.2</v>
      </c>
      <c r="E7" t="s">
        <v>84</v>
      </c>
      <c r="K7" t="s">
        <v>86</v>
      </c>
      <c r="L7" t="s">
        <v>87</v>
      </c>
    </row>
    <row r="8" spans="1:12" x14ac:dyDescent="0.15">
      <c r="B8">
        <v>16</v>
      </c>
      <c r="C8">
        <v>31</v>
      </c>
      <c r="D8">
        <v>5.7</v>
      </c>
      <c r="E8" t="s">
        <v>84</v>
      </c>
      <c r="K8" t="s">
        <v>91</v>
      </c>
      <c r="L8" t="s">
        <v>92</v>
      </c>
    </row>
    <row r="9" spans="1:12" x14ac:dyDescent="0.15">
      <c r="B9">
        <v>13</v>
      </c>
      <c r="C9">
        <v>24</v>
      </c>
      <c r="D9">
        <v>6</v>
      </c>
      <c r="E9" t="s">
        <v>98</v>
      </c>
    </row>
    <row r="10" spans="1:12" x14ac:dyDescent="0.15">
      <c r="B10">
        <v>10</v>
      </c>
      <c r="C10">
        <v>21</v>
      </c>
      <c r="D10">
        <v>5.7</v>
      </c>
      <c r="E10" t="s">
        <v>84</v>
      </c>
      <c r="G10" t="s">
        <v>76</v>
      </c>
    </row>
    <row r="11" spans="1:12" x14ac:dyDescent="0.15">
      <c r="B11">
        <v>10</v>
      </c>
      <c r="C11">
        <v>18</v>
      </c>
      <c r="D11">
        <v>5.6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16</v>
      </c>
      <c r="C12">
        <v>31</v>
      </c>
      <c r="D12">
        <v>6.3</v>
      </c>
      <c r="E12" t="s">
        <v>84</v>
      </c>
      <c r="F12" t="s">
        <v>19</v>
      </c>
      <c r="G12">
        <f>COUNTIF($C$4:$C$42,"&lt;20")</f>
        <v>2</v>
      </c>
      <c r="H12">
        <v>1</v>
      </c>
    </row>
    <row r="13" spans="1:12" x14ac:dyDescent="0.15">
      <c r="B13">
        <v>15</v>
      </c>
      <c r="C13">
        <v>31</v>
      </c>
      <c r="D13">
        <v>4.9000000000000004</v>
      </c>
      <c r="E13" t="s">
        <v>84</v>
      </c>
      <c r="F13" t="s">
        <v>20</v>
      </c>
      <c r="G13">
        <f>COUNTIF($C$4:$C$42,"&lt;25")</f>
        <v>11</v>
      </c>
      <c r="H13">
        <f>(G13-G12)</f>
        <v>9</v>
      </c>
    </row>
    <row r="14" spans="1:12" x14ac:dyDescent="0.15">
      <c r="B14">
        <v>16</v>
      </c>
      <c r="C14">
        <v>30</v>
      </c>
      <c r="D14">
        <v>3.8</v>
      </c>
      <c r="E14" t="s">
        <v>84</v>
      </c>
      <c r="F14" t="s">
        <v>21</v>
      </c>
      <c r="G14">
        <f>COUNTIF($C$4:$C$42,"&lt;30")</f>
        <v>25</v>
      </c>
      <c r="H14">
        <f t="shared" ref="H14:H23" si="0">(G14-G13)</f>
        <v>14</v>
      </c>
    </row>
    <row r="15" spans="1:12" x14ac:dyDescent="0.15">
      <c r="B15">
        <v>16</v>
      </c>
      <c r="C15">
        <v>28</v>
      </c>
      <c r="D15">
        <v>5</v>
      </c>
      <c r="E15" t="s">
        <v>84</v>
      </c>
      <c r="F15" t="s">
        <v>22</v>
      </c>
      <c r="G15">
        <f>COUNTIF($C$4:$C$42,"&lt;35")</f>
        <v>34</v>
      </c>
      <c r="H15">
        <f t="shared" si="0"/>
        <v>9</v>
      </c>
    </row>
    <row r="16" spans="1:12" x14ac:dyDescent="0.15">
      <c r="B16">
        <v>13</v>
      </c>
      <c r="C16">
        <v>25</v>
      </c>
      <c r="D16">
        <v>5.8</v>
      </c>
      <c r="E16" t="s">
        <v>84</v>
      </c>
      <c r="F16" t="s">
        <v>23</v>
      </c>
      <c r="G16">
        <f>COUNTIF($C$4:$C$42,"&lt;40")</f>
        <v>34</v>
      </c>
      <c r="H16">
        <f t="shared" si="0"/>
        <v>0</v>
      </c>
    </row>
    <row r="17" spans="2:8" x14ac:dyDescent="0.15">
      <c r="B17">
        <v>16</v>
      </c>
      <c r="C17">
        <v>32</v>
      </c>
      <c r="D17">
        <v>5.7</v>
      </c>
      <c r="E17" t="s">
        <v>84</v>
      </c>
      <c r="F17" t="s">
        <v>24</v>
      </c>
      <c r="G17">
        <f>COUNTIF($C$4:$C$42,"&lt;45")</f>
        <v>37</v>
      </c>
      <c r="H17">
        <f t="shared" si="0"/>
        <v>3</v>
      </c>
    </row>
    <row r="18" spans="2:8" x14ac:dyDescent="0.15">
      <c r="B18">
        <v>14</v>
      </c>
      <c r="C18">
        <v>30</v>
      </c>
      <c r="D18">
        <v>5.5</v>
      </c>
      <c r="E18" t="s">
        <v>84</v>
      </c>
      <c r="F18" t="s">
        <v>25</v>
      </c>
      <c r="G18">
        <f>COUNTIF($C$4:$C$42,"&lt;50")</f>
        <v>37</v>
      </c>
      <c r="H18">
        <f t="shared" si="0"/>
        <v>0</v>
      </c>
    </row>
    <row r="19" spans="2:8" x14ac:dyDescent="0.15">
      <c r="B19">
        <v>17</v>
      </c>
      <c r="C19">
        <v>33</v>
      </c>
      <c r="D19">
        <v>5.0999999999999996</v>
      </c>
      <c r="E19" t="s">
        <v>84</v>
      </c>
      <c r="F19" t="s">
        <v>26</v>
      </c>
      <c r="G19">
        <f>COUNTIF($C$4:$C$42,"&lt;55")</f>
        <v>37</v>
      </c>
      <c r="H19">
        <f t="shared" si="0"/>
        <v>0</v>
      </c>
    </row>
    <row r="20" spans="2:8" x14ac:dyDescent="0.15">
      <c r="B20">
        <v>14</v>
      </c>
      <c r="C20">
        <v>27</v>
      </c>
      <c r="D20">
        <v>7.5</v>
      </c>
      <c r="E20" t="s">
        <v>84</v>
      </c>
      <c r="F20" t="s">
        <v>27</v>
      </c>
      <c r="G20">
        <f>COUNTIF($C$4:$C$42,"&lt;60")</f>
        <v>37</v>
      </c>
      <c r="H20">
        <f t="shared" si="0"/>
        <v>0</v>
      </c>
    </row>
    <row r="21" spans="2:8" x14ac:dyDescent="0.15">
      <c r="B21">
        <v>22</v>
      </c>
      <c r="C21">
        <v>41</v>
      </c>
      <c r="D21">
        <v>7.2</v>
      </c>
      <c r="E21" t="s">
        <v>84</v>
      </c>
      <c r="F21" t="s">
        <v>28</v>
      </c>
      <c r="G21">
        <f>COUNTIF($C$4:$C$42,"&lt;65")</f>
        <v>37</v>
      </c>
      <c r="H21">
        <f t="shared" si="0"/>
        <v>0</v>
      </c>
    </row>
    <row r="22" spans="2:8" x14ac:dyDescent="0.15">
      <c r="B22">
        <v>14</v>
      </c>
      <c r="C22">
        <v>27</v>
      </c>
      <c r="D22">
        <v>7</v>
      </c>
      <c r="E22" t="s">
        <v>84</v>
      </c>
      <c r="F22" t="s">
        <v>29</v>
      </c>
      <c r="G22">
        <f>COUNTIF($C$4:$C$42,"&lt;70")</f>
        <v>37</v>
      </c>
      <c r="H22">
        <f t="shared" si="0"/>
        <v>0</v>
      </c>
    </row>
    <row r="23" spans="2:8" x14ac:dyDescent="0.15">
      <c r="B23">
        <v>14</v>
      </c>
      <c r="C23">
        <v>25</v>
      </c>
      <c r="D23">
        <v>7</v>
      </c>
      <c r="E23" t="s">
        <v>84</v>
      </c>
      <c r="F23" t="s">
        <v>30</v>
      </c>
      <c r="G23">
        <f>COUNTIF($C$4:$C$42,"&lt;75")</f>
        <v>37</v>
      </c>
      <c r="H23">
        <f t="shared" si="0"/>
        <v>0</v>
      </c>
    </row>
    <row r="24" spans="2:8" x14ac:dyDescent="0.15">
      <c r="B24">
        <v>15</v>
      </c>
      <c r="C24">
        <v>29</v>
      </c>
      <c r="D24">
        <v>6.9</v>
      </c>
      <c r="E24" t="s">
        <v>84</v>
      </c>
    </row>
    <row r="25" spans="2:8" x14ac:dyDescent="0.15">
      <c r="B25">
        <v>13</v>
      </c>
      <c r="C25">
        <v>24</v>
      </c>
      <c r="D25">
        <v>7.4</v>
      </c>
      <c r="E25" t="s">
        <v>84</v>
      </c>
    </row>
    <row r="26" spans="2:8" x14ac:dyDescent="0.15">
      <c r="B26">
        <v>14</v>
      </c>
      <c r="C26">
        <v>25</v>
      </c>
      <c r="D26">
        <v>6.2</v>
      </c>
      <c r="E26" t="s">
        <v>84</v>
      </c>
    </row>
    <row r="27" spans="2:8" x14ac:dyDescent="0.15">
      <c r="B27">
        <v>11</v>
      </c>
      <c r="C27">
        <v>20</v>
      </c>
      <c r="D27">
        <v>5.9</v>
      </c>
      <c r="E27" t="s">
        <v>84</v>
      </c>
      <c r="F27" t="s">
        <v>102</v>
      </c>
      <c r="H27" s="3">
        <f>AVERAGE(C4:C38)</f>
        <v>27.714285714285715</v>
      </c>
    </row>
    <row r="28" spans="2:8" x14ac:dyDescent="0.15">
      <c r="B28">
        <v>12</v>
      </c>
      <c r="C28">
        <v>25</v>
      </c>
      <c r="D28">
        <v>7.4</v>
      </c>
      <c r="E28" t="s">
        <v>84</v>
      </c>
    </row>
    <row r="29" spans="2:8" x14ac:dyDescent="0.15">
      <c r="B29">
        <v>12</v>
      </c>
      <c r="C29">
        <v>22</v>
      </c>
      <c r="D29">
        <v>6.7</v>
      </c>
      <c r="E29" t="s">
        <v>84</v>
      </c>
    </row>
    <row r="30" spans="2:8" x14ac:dyDescent="0.15">
      <c r="B30">
        <v>13</v>
      </c>
      <c r="C30">
        <v>22</v>
      </c>
      <c r="D30">
        <v>6.3</v>
      </c>
      <c r="E30" t="s">
        <v>84</v>
      </c>
    </row>
    <row r="31" spans="2:8" x14ac:dyDescent="0.15">
      <c r="B31">
        <v>13</v>
      </c>
      <c r="C31">
        <v>26</v>
      </c>
      <c r="D31">
        <v>6.4</v>
      </c>
      <c r="E31" t="s">
        <v>84</v>
      </c>
    </row>
    <row r="32" spans="2:8" x14ac:dyDescent="0.15">
      <c r="B32">
        <v>17</v>
      </c>
      <c r="C32">
        <v>32</v>
      </c>
      <c r="D32">
        <v>6.5</v>
      </c>
      <c r="E32" t="s">
        <v>84</v>
      </c>
    </row>
    <row r="33" spans="1:5" x14ac:dyDescent="0.15">
      <c r="B33">
        <v>20</v>
      </c>
      <c r="C33">
        <v>42</v>
      </c>
      <c r="D33">
        <v>6</v>
      </c>
      <c r="E33" t="s">
        <v>84</v>
      </c>
    </row>
    <row r="34" spans="1:5" x14ac:dyDescent="0.15">
      <c r="B34">
        <v>14</v>
      </c>
      <c r="C34">
        <v>30</v>
      </c>
      <c r="D34">
        <v>5.4</v>
      </c>
      <c r="E34" t="s">
        <v>84</v>
      </c>
    </row>
    <row r="35" spans="1:5" x14ac:dyDescent="0.15">
      <c r="B35">
        <v>12</v>
      </c>
      <c r="C35">
        <v>24</v>
      </c>
      <c r="D35">
        <v>5.7</v>
      </c>
      <c r="E35" t="s">
        <v>84</v>
      </c>
    </row>
    <row r="36" spans="1:5" x14ac:dyDescent="0.15">
      <c r="B36">
        <v>12</v>
      </c>
      <c r="C36">
        <v>21</v>
      </c>
      <c r="D36">
        <v>5.0999999999999996</v>
      </c>
      <c r="E36" t="s">
        <v>84</v>
      </c>
    </row>
    <row r="37" spans="1:5" x14ac:dyDescent="0.15">
      <c r="B37">
        <v>15</v>
      </c>
      <c r="C37">
        <v>29</v>
      </c>
      <c r="D37">
        <v>5.8</v>
      </c>
      <c r="E37" t="s">
        <v>84</v>
      </c>
    </row>
    <row r="38" spans="1:5" x14ac:dyDescent="0.15">
      <c r="B38">
        <v>14</v>
      </c>
      <c r="C38">
        <v>28</v>
      </c>
      <c r="D38">
        <v>5.4</v>
      </c>
      <c r="E38" t="s">
        <v>84</v>
      </c>
    </row>
    <row r="40" spans="1:5" x14ac:dyDescent="0.15">
      <c r="A40" t="s">
        <v>33</v>
      </c>
      <c r="B40">
        <f>AVERAGE(B4:B38)</f>
        <v>14.371428571428572</v>
      </c>
      <c r="C40">
        <f>AVERAGE(C4:C38)</f>
        <v>27.714285714285715</v>
      </c>
    </row>
    <row r="41" spans="1:5" x14ac:dyDescent="0.15">
      <c r="A41" t="s">
        <v>34</v>
      </c>
      <c r="B41">
        <f>STDEV(B4:B38)</f>
        <v>2.8084506329973471</v>
      </c>
      <c r="C41">
        <f>STDEV(C4:C38)</f>
        <v>5.8237416139930751</v>
      </c>
    </row>
  </sheetData>
  <pageMargins left="0.7" right="0.7" top="0.75" bottom="0.75" header="0.3" footer="0.3"/>
  <pageSetup orientation="portrait" horizontalDpi="1200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E8B5-ECA4-7142-A852-541621E9C7D4}">
  <dimension ref="A1:L38"/>
  <sheetViews>
    <sheetView workbookViewId="0">
      <selection activeCell="D1" sqref="D1:H1"/>
    </sheetView>
  </sheetViews>
  <sheetFormatPr baseColWidth="10" defaultColWidth="8.83203125" defaultRowHeight="13" x14ac:dyDescent="0.15"/>
  <cols>
    <col min="1" max="2" width="8.83203125" customWidth="1"/>
    <col min="3" max="3" width="18.6640625" customWidth="1"/>
  </cols>
  <sheetData>
    <row r="1" spans="1:12" x14ac:dyDescent="0.15">
      <c r="A1" t="s">
        <v>103</v>
      </c>
      <c r="D1" t="s">
        <v>104</v>
      </c>
      <c r="H1" t="s">
        <v>110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12</v>
      </c>
      <c r="C4">
        <v>23</v>
      </c>
      <c r="D4">
        <v>6</v>
      </c>
    </row>
    <row r="5" spans="1:12" x14ac:dyDescent="0.15">
      <c r="B5">
        <v>12.5</v>
      </c>
      <c r="C5">
        <v>24</v>
      </c>
      <c r="D5">
        <v>6.2</v>
      </c>
      <c r="J5" t="s">
        <v>101</v>
      </c>
    </row>
    <row r="6" spans="1:12" x14ac:dyDescent="0.15">
      <c r="B6">
        <v>10</v>
      </c>
      <c r="C6">
        <v>20</v>
      </c>
      <c r="D6">
        <v>6.4</v>
      </c>
      <c r="F6" t="s">
        <v>109</v>
      </c>
      <c r="J6" t="s">
        <v>83</v>
      </c>
      <c r="K6" t="s">
        <v>84</v>
      </c>
      <c r="L6" t="s">
        <v>85</v>
      </c>
    </row>
    <row r="7" spans="1:12" x14ac:dyDescent="0.15">
      <c r="B7">
        <v>8</v>
      </c>
      <c r="C7">
        <v>16</v>
      </c>
      <c r="D7">
        <v>6</v>
      </c>
      <c r="K7" t="s">
        <v>86</v>
      </c>
      <c r="L7" t="s">
        <v>87</v>
      </c>
    </row>
    <row r="8" spans="1:12" x14ac:dyDescent="0.15">
      <c r="B8">
        <v>10</v>
      </c>
      <c r="C8">
        <v>19</v>
      </c>
      <c r="D8">
        <v>5.9</v>
      </c>
      <c r="K8" t="s">
        <v>91</v>
      </c>
      <c r="L8" t="s">
        <v>92</v>
      </c>
    </row>
    <row r="9" spans="1:12" x14ac:dyDescent="0.15">
      <c r="B9">
        <v>12</v>
      </c>
      <c r="C9">
        <v>21</v>
      </c>
      <c r="D9">
        <v>5.5</v>
      </c>
    </row>
    <row r="10" spans="1:12" x14ac:dyDescent="0.15">
      <c r="B10">
        <v>11</v>
      </c>
      <c r="C10">
        <v>21</v>
      </c>
      <c r="D10">
        <v>5.3</v>
      </c>
      <c r="G10" t="s">
        <v>76</v>
      </c>
    </row>
    <row r="11" spans="1:12" x14ac:dyDescent="0.15">
      <c r="B11">
        <v>11</v>
      </c>
      <c r="C11">
        <v>20</v>
      </c>
      <c r="D11">
        <v>5.3</v>
      </c>
      <c r="F11" t="s">
        <v>32</v>
      </c>
      <c r="G11" t="s">
        <v>31</v>
      </c>
      <c r="H11" t="s">
        <v>18</v>
      </c>
    </row>
    <row r="12" spans="1:12" x14ac:dyDescent="0.15">
      <c r="B12">
        <v>12</v>
      </c>
      <c r="C12">
        <v>23</v>
      </c>
      <c r="D12">
        <v>6.7</v>
      </c>
      <c r="F12" t="s">
        <v>19</v>
      </c>
      <c r="G12">
        <f>COUNTIF($C$4:$C$34,"&lt;20")</f>
        <v>2</v>
      </c>
      <c r="H12">
        <v>1</v>
      </c>
    </row>
    <row r="13" spans="1:12" x14ac:dyDescent="0.15">
      <c r="B13">
        <v>12</v>
      </c>
      <c r="C13">
        <v>24</v>
      </c>
      <c r="D13">
        <v>6.9</v>
      </c>
      <c r="F13" t="s">
        <v>20</v>
      </c>
      <c r="G13">
        <f>COUNTIF($C$4:$C$34,"&lt;25")</f>
        <v>18</v>
      </c>
      <c r="H13">
        <f>(G13-G12)</f>
        <v>16</v>
      </c>
    </row>
    <row r="14" spans="1:12" x14ac:dyDescent="0.15">
      <c r="B14">
        <v>16</v>
      </c>
      <c r="C14">
        <v>31</v>
      </c>
      <c r="D14">
        <v>7.3</v>
      </c>
      <c r="F14" t="s">
        <v>21</v>
      </c>
      <c r="G14">
        <f>COUNTIF($C$4:$C$34,"&lt;30")</f>
        <v>25</v>
      </c>
      <c r="H14">
        <f t="shared" ref="H14:H23" si="0">(G14-G13)</f>
        <v>7</v>
      </c>
    </row>
    <row r="15" spans="1:12" x14ac:dyDescent="0.15">
      <c r="B15">
        <v>10</v>
      </c>
      <c r="C15">
        <v>21</v>
      </c>
      <c r="D15">
        <v>15</v>
      </c>
      <c r="F15" t="s">
        <v>22</v>
      </c>
      <c r="G15">
        <f>COUNTIF($C$4:$C$34,"&lt;35")</f>
        <v>28</v>
      </c>
      <c r="H15">
        <f t="shared" si="0"/>
        <v>3</v>
      </c>
    </row>
    <row r="16" spans="1:12" x14ac:dyDescent="0.15">
      <c r="B16">
        <v>10</v>
      </c>
      <c r="C16">
        <v>22</v>
      </c>
      <c r="D16">
        <v>15</v>
      </c>
      <c r="F16" t="s">
        <v>23</v>
      </c>
      <c r="G16">
        <f>COUNTIF($C$4:$C$34,"&lt;40")</f>
        <v>29</v>
      </c>
      <c r="H16">
        <f t="shared" si="0"/>
        <v>1</v>
      </c>
    </row>
    <row r="17" spans="2:8" x14ac:dyDescent="0.15">
      <c r="B17">
        <v>12</v>
      </c>
      <c r="C17">
        <v>23</v>
      </c>
      <c r="D17">
        <v>15.3</v>
      </c>
      <c r="F17" t="s">
        <v>24</v>
      </c>
      <c r="G17">
        <f>COUNTIF($C$4:$C$34,"&lt;45")</f>
        <v>31</v>
      </c>
      <c r="H17">
        <f t="shared" si="0"/>
        <v>2</v>
      </c>
    </row>
    <row r="18" spans="2:8" x14ac:dyDescent="0.15">
      <c r="B18">
        <v>15</v>
      </c>
      <c r="C18">
        <v>33</v>
      </c>
      <c r="D18">
        <v>15.6</v>
      </c>
      <c r="F18" t="s">
        <v>25</v>
      </c>
      <c r="G18">
        <f>COUNTIF($C$4:$C$34,"&lt;50")</f>
        <v>31</v>
      </c>
      <c r="H18">
        <f t="shared" si="0"/>
        <v>0</v>
      </c>
    </row>
    <row r="19" spans="2:8" x14ac:dyDescent="0.15">
      <c r="B19">
        <v>14</v>
      </c>
      <c r="C19">
        <v>28</v>
      </c>
      <c r="D19">
        <v>7.4</v>
      </c>
      <c r="F19" t="s">
        <v>26</v>
      </c>
      <c r="G19">
        <f>COUNTIF($C$4:$C$34,"&lt;55")</f>
        <v>31</v>
      </c>
      <c r="H19">
        <f t="shared" si="0"/>
        <v>0</v>
      </c>
    </row>
    <row r="20" spans="2:8" x14ac:dyDescent="0.15">
      <c r="B20">
        <v>10</v>
      </c>
      <c r="C20">
        <v>21</v>
      </c>
      <c r="D20">
        <v>6.1</v>
      </c>
      <c r="F20" t="s">
        <v>27</v>
      </c>
      <c r="G20">
        <f>COUNTIF($C$4:$C$34,"&lt;60")</f>
        <v>31</v>
      </c>
      <c r="H20">
        <f t="shared" si="0"/>
        <v>0</v>
      </c>
    </row>
    <row r="21" spans="2:8" x14ac:dyDescent="0.15">
      <c r="B21">
        <v>10</v>
      </c>
      <c r="C21">
        <v>20</v>
      </c>
      <c r="D21">
        <v>6.2</v>
      </c>
      <c r="F21" t="s">
        <v>28</v>
      </c>
      <c r="G21">
        <f>COUNTIF($C$4:$C$34,"&lt;65")</f>
        <v>31</v>
      </c>
      <c r="H21">
        <f t="shared" si="0"/>
        <v>0</v>
      </c>
    </row>
    <row r="22" spans="2:8" x14ac:dyDescent="0.15">
      <c r="B22">
        <v>15</v>
      </c>
      <c r="C22">
        <v>29</v>
      </c>
      <c r="D22">
        <v>5.7</v>
      </c>
      <c r="F22" t="s">
        <v>29</v>
      </c>
      <c r="G22">
        <f>COUNTIF($C$4:$C$34,"&lt;70")</f>
        <v>31</v>
      </c>
      <c r="H22">
        <f t="shared" si="0"/>
        <v>0</v>
      </c>
    </row>
    <row r="23" spans="2:8" x14ac:dyDescent="0.15">
      <c r="B23">
        <v>13</v>
      </c>
      <c r="C23">
        <v>25</v>
      </c>
      <c r="D23">
        <v>5.2</v>
      </c>
      <c r="F23" t="s">
        <v>30</v>
      </c>
      <c r="G23">
        <f>COUNTIF($C$4:$C$34,"&lt;75")</f>
        <v>31</v>
      </c>
      <c r="H23">
        <f t="shared" si="0"/>
        <v>0</v>
      </c>
    </row>
    <row r="24" spans="2:8" x14ac:dyDescent="0.15">
      <c r="B24">
        <v>13</v>
      </c>
      <c r="C24">
        <v>26</v>
      </c>
      <c r="D24">
        <v>5.0999999999999996</v>
      </c>
    </row>
    <row r="25" spans="2:8" x14ac:dyDescent="0.15">
      <c r="B25">
        <v>10</v>
      </c>
      <c r="C25">
        <v>21</v>
      </c>
      <c r="D25">
        <v>5</v>
      </c>
    </row>
    <row r="26" spans="2:8" x14ac:dyDescent="0.15">
      <c r="B26">
        <v>15</v>
      </c>
      <c r="C26">
        <v>29</v>
      </c>
      <c r="D26">
        <v>5.6</v>
      </c>
    </row>
    <row r="27" spans="2:8" x14ac:dyDescent="0.15">
      <c r="B27">
        <v>16</v>
      </c>
      <c r="C27">
        <v>31</v>
      </c>
      <c r="D27">
        <v>7.3</v>
      </c>
      <c r="H27" s="3"/>
    </row>
    <row r="28" spans="2:8" x14ac:dyDescent="0.15">
      <c r="B28">
        <v>18</v>
      </c>
      <c r="C28">
        <v>36</v>
      </c>
      <c r="D28">
        <v>13.4</v>
      </c>
    </row>
    <row r="29" spans="2:8" x14ac:dyDescent="0.15">
      <c r="B29">
        <v>20</v>
      </c>
      <c r="C29">
        <v>40</v>
      </c>
      <c r="D29">
        <v>14.3</v>
      </c>
    </row>
    <row r="30" spans="2:8" x14ac:dyDescent="0.15">
      <c r="B30">
        <v>11</v>
      </c>
      <c r="C30">
        <v>23</v>
      </c>
      <c r="D30">
        <v>15.2</v>
      </c>
    </row>
    <row r="31" spans="2:8" x14ac:dyDescent="0.15">
      <c r="B31">
        <v>10</v>
      </c>
      <c r="C31">
        <v>21</v>
      </c>
      <c r="D31">
        <v>16</v>
      </c>
    </row>
    <row r="32" spans="2:8" x14ac:dyDescent="0.15">
      <c r="B32">
        <v>12</v>
      </c>
      <c r="C32">
        <v>26</v>
      </c>
      <c r="D32">
        <v>15.8</v>
      </c>
    </row>
    <row r="33" spans="1:4" x14ac:dyDescent="0.15">
      <c r="B33">
        <v>14</v>
      </c>
      <c r="C33">
        <v>29</v>
      </c>
      <c r="D33">
        <v>15</v>
      </c>
    </row>
    <row r="34" spans="1:4" x14ac:dyDescent="0.15">
      <c r="B34">
        <v>21</v>
      </c>
      <c r="C34">
        <v>43</v>
      </c>
      <c r="D34">
        <v>14</v>
      </c>
    </row>
    <row r="37" spans="1:4" x14ac:dyDescent="0.15">
      <c r="A37" t="s">
        <v>33</v>
      </c>
      <c r="B37">
        <f>AVERAGE(B4:B34)</f>
        <v>12.758064516129032</v>
      </c>
      <c r="C37">
        <f>AVERAGE(C4:C34)</f>
        <v>25.451612903225808</v>
      </c>
    </row>
    <row r="38" spans="1:4" x14ac:dyDescent="0.15">
      <c r="A38" t="s">
        <v>34</v>
      </c>
      <c r="B38">
        <f>STDEV(B4:B34)</f>
        <v>3.0737354249130799</v>
      </c>
      <c r="C38">
        <f>STDEV(C4:C34)</f>
        <v>6.2548046048746597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D9C-201C-A94C-8475-D21867850C06}">
  <dimension ref="A1:N71"/>
  <sheetViews>
    <sheetView zoomScale="119" workbookViewId="0">
      <selection activeCell="B5" sqref="B5"/>
    </sheetView>
  </sheetViews>
  <sheetFormatPr baseColWidth="10" defaultColWidth="8.83203125" defaultRowHeight="13" x14ac:dyDescent="0.15"/>
  <sheetData>
    <row r="1" spans="1:14" x14ac:dyDescent="0.15">
      <c r="A1" t="s">
        <v>15</v>
      </c>
      <c r="F1" t="s">
        <v>54</v>
      </c>
      <c r="H1" t="s">
        <v>55</v>
      </c>
      <c r="L1" s="4" t="s">
        <v>40</v>
      </c>
      <c r="M1" s="4" t="s">
        <v>143</v>
      </c>
      <c r="N1" s="4" t="s">
        <v>186</v>
      </c>
    </row>
    <row r="3" spans="1:14" x14ac:dyDescent="0.15">
      <c r="A3" t="s">
        <v>0</v>
      </c>
      <c r="D3" t="s">
        <v>5</v>
      </c>
    </row>
    <row r="5" spans="1:14" x14ac:dyDescent="0.15">
      <c r="A5" s="4" t="s">
        <v>1</v>
      </c>
      <c r="B5">
        <v>47</v>
      </c>
      <c r="D5" t="s">
        <v>10</v>
      </c>
      <c r="I5">
        <v>20</v>
      </c>
    </row>
    <row r="6" spans="1:14" x14ac:dyDescent="0.15">
      <c r="B6">
        <v>50</v>
      </c>
    </row>
    <row r="7" spans="1:14" x14ac:dyDescent="0.15">
      <c r="B7">
        <v>54</v>
      </c>
    </row>
    <row r="8" spans="1:14" x14ac:dyDescent="0.15">
      <c r="B8">
        <v>58</v>
      </c>
    </row>
    <row r="9" spans="1:14" x14ac:dyDescent="0.15">
      <c r="B9">
        <v>57</v>
      </c>
    </row>
    <row r="10" spans="1:14" x14ac:dyDescent="0.15">
      <c r="B10">
        <v>58</v>
      </c>
    </row>
    <row r="11" spans="1:14" x14ac:dyDescent="0.15">
      <c r="A11" t="s">
        <v>2</v>
      </c>
      <c r="B11">
        <v>60</v>
      </c>
    </row>
    <row r="12" spans="1:14" x14ac:dyDescent="0.15">
      <c r="B12">
        <v>53</v>
      </c>
    </row>
    <row r="13" spans="1:14" x14ac:dyDescent="0.15">
      <c r="B13">
        <v>40</v>
      </c>
    </row>
    <row r="14" spans="1:14" x14ac:dyDescent="0.15">
      <c r="B14">
        <v>62</v>
      </c>
    </row>
    <row r="15" spans="1:14" x14ac:dyDescent="0.15">
      <c r="B15">
        <v>48</v>
      </c>
    </row>
    <row r="16" spans="1:14" x14ac:dyDescent="0.15">
      <c r="B16">
        <v>81</v>
      </c>
    </row>
    <row r="17" spans="2:2" x14ac:dyDescent="0.15">
      <c r="B17">
        <v>50</v>
      </c>
    </row>
    <row r="18" spans="2:2" x14ac:dyDescent="0.15">
      <c r="B18">
        <v>58</v>
      </c>
    </row>
    <row r="19" spans="2:2" x14ac:dyDescent="0.15">
      <c r="B19">
        <v>46</v>
      </c>
    </row>
    <row r="20" spans="2:2" x14ac:dyDescent="0.15">
      <c r="B20">
        <v>60</v>
      </c>
    </row>
    <row r="21" spans="2:2" x14ac:dyDescent="0.15">
      <c r="B21">
        <v>53</v>
      </c>
    </row>
    <row r="22" spans="2:2" x14ac:dyDescent="0.15">
      <c r="B22">
        <v>42</v>
      </c>
    </row>
    <row r="23" spans="2:2" x14ac:dyDescent="0.15">
      <c r="B23">
        <v>66</v>
      </c>
    </row>
    <row r="24" spans="2:2" x14ac:dyDescent="0.15">
      <c r="B24">
        <v>47</v>
      </c>
    </row>
    <row r="25" spans="2:2" x14ac:dyDescent="0.15">
      <c r="B25">
        <v>70</v>
      </c>
    </row>
    <row r="26" spans="2:2" x14ac:dyDescent="0.15">
      <c r="B26">
        <v>55</v>
      </c>
    </row>
    <row r="27" spans="2:2" x14ac:dyDescent="0.15">
      <c r="B27">
        <v>59</v>
      </c>
    </row>
    <row r="28" spans="2:2" x14ac:dyDescent="0.15">
      <c r="B28">
        <v>56</v>
      </c>
    </row>
    <row r="29" spans="2:2" x14ac:dyDescent="0.15">
      <c r="B29">
        <v>56</v>
      </c>
    </row>
    <row r="30" spans="2:2" x14ac:dyDescent="0.15">
      <c r="B30">
        <v>50</v>
      </c>
    </row>
    <row r="31" spans="2:2" x14ac:dyDescent="0.15">
      <c r="B31">
        <v>48</v>
      </c>
    </row>
    <row r="32" spans="2:2" x14ac:dyDescent="0.15">
      <c r="B32">
        <v>56</v>
      </c>
    </row>
    <row r="33" spans="1:2" x14ac:dyDescent="0.15">
      <c r="A33" t="s">
        <v>3</v>
      </c>
      <c r="B33">
        <v>56</v>
      </c>
    </row>
    <row r="34" spans="1:2" x14ac:dyDescent="0.15">
      <c r="B34">
        <v>66</v>
      </c>
    </row>
    <row r="35" spans="1:2" x14ac:dyDescent="0.15">
      <c r="B35">
        <v>57</v>
      </c>
    </row>
    <row r="36" spans="1:2" x14ac:dyDescent="0.15">
      <c r="B36">
        <v>64</v>
      </c>
    </row>
    <row r="37" spans="1:2" x14ac:dyDescent="0.15">
      <c r="B37">
        <v>50</v>
      </c>
    </row>
    <row r="38" spans="1:2" x14ac:dyDescent="0.15">
      <c r="B38">
        <v>56</v>
      </c>
    </row>
    <row r="39" spans="1:2" x14ac:dyDescent="0.15">
      <c r="B39">
        <v>58</v>
      </c>
    </row>
    <row r="40" spans="1:2" x14ac:dyDescent="0.15">
      <c r="B40">
        <v>40</v>
      </c>
    </row>
    <row r="41" spans="1:2" x14ac:dyDescent="0.15">
      <c r="B41">
        <v>32</v>
      </c>
    </row>
    <row r="42" spans="1:2" x14ac:dyDescent="0.15">
      <c r="B42">
        <v>52</v>
      </c>
    </row>
    <row r="43" spans="1:2" x14ac:dyDescent="0.15">
      <c r="B43">
        <v>65</v>
      </c>
    </row>
    <row r="44" spans="1:2" x14ac:dyDescent="0.15">
      <c r="B44">
        <v>49</v>
      </c>
    </row>
    <row r="45" spans="1:2" x14ac:dyDescent="0.15">
      <c r="B45">
        <v>54</v>
      </c>
    </row>
    <row r="46" spans="1:2" x14ac:dyDescent="0.15">
      <c r="B46">
        <v>52</v>
      </c>
    </row>
    <row r="47" spans="1:2" x14ac:dyDescent="0.15">
      <c r="B47">
        <v>53</v>
      </c>
    </row>
    <row r="48" spans="1:2" x14ac:dyDescent="0.15">
      <c r="A48" t="s">
        <v>4</v>
      </c>
      <c r="B48">
        <v>45</v>
      </c>
    </row>
    <row r="49" spans="2:2" x14ac:dyDescent="0.15">
      <c r="B49">
        <v>72</v>
      </c>
    </row>
    <row r="50" spans="2:2" x14ac:dyDescent="0.15">
      <c r="B50">
        <v>43</v>
      </c>
    </row>
    <row r="51" spans="2:2" x14ac:dyDescent="0.15">
      <c r="B51">
        <v>37</v>
      </c>
    </row>
    <row r="52" spans="2:2" x14ac:dyDescent="0.15">
      <c r="B52">
        <v>76</v>
      </c>
    </row>
    <row r="53" spans="2:2" x14ac:dyDescent="0.15">
      <c r="B53">
        <v>43</v>
      </c>
    </row>
    <row r="54" spans="2:2" x14ac:dyDescent="0.15">
      <c r="B54">
        <v>36</v>
      </c>
    </row>
    <row r="55" spans="2:2" x14ac:dyDescent="0.15">
      <c r="B55">
        <v>48</v>
      </c>
    </row>
    <row r="56" spans="2:2" x14ac:dyDescent="0.15">
      <c r="B56">
        <v>46</v>
      </c>
    </row>
    <row r="57" spans="2:2" x14ac:dyDescent="0.15">
      <c r="B57">
        <v>83</v>
      </c>
    </row>
    <row r="58" spans="2:2" x14ac:dyDescent="0.15">
      <c r="B58">
        <v>29</v>
      </c>
    </row>
    <row r="59" spans="2:2" x14ac:dyDescent="0.15">
      <c r="B59">
        <v>34.5</v>
      </c>
    </row>
    <row r="60" spans="2:2" x14ac:dyDescent="0.15">
      <c r="B60">
        <v>84</v>
      </c>
    </row>
    <row r="61" spans="2:2" x14ac:dyDescent="0.15">
      <c r="B61">
        <v>74</v>
      </c>
    </row>
    <row r="62" spans="2:2" x14ac:dyDescent="0.15">
      <c r="B62">
        <v>48</v>
      </c>
    </row>
    <row r="63" spans="2:2" x14ac:dyDescent="0.15">
      <c r="B63">
        <v>78</v>
      </c>
    </row>
    <row r="64" spans="2:2" x14ac:dyDescent="0.15">
      <c r="B64">
        <v>66</v>
      </c>
    </row>
    <row r="65" spans="1:2" x14ac:dyDescent="0.15">
      <c r="B65">
        <v>59</v>
      </c>
    </row>
    <row r="66" spans="1:2" x14ac:dyDescent="0.15">
      <c r="B66">
        <v>85</v>
      </c>
    </row>
    <row r="67" spans="1:2" x14ac:dyDescent="0.15">
      <c r="B67">
        <v>56</v>
      </c>
    </row>
    <row r="68" spans="1:2" x14ac:dyDescent="0.15">
      <c r="B68">
        <v>53</v>
      </c>
    </row>
    <row r="70" spans="1:2" x14ac:dyDescent="0.15">
      <c r="A70" t="s">
        <v>33</v>
      </c>
      <c r="B70">
        <f>AVERAGE(B5:B68)</f>
        <v>55.3046875</v>
      </c>
    </row>
    <row r="71" spans="1:2" x14ac:dyDescent="0.15">
      <c r="A71" t="s">
        <v>34</v>
      </c>
      <c r="B71">
        <f>STDEV(B5:B68)</f>
        <v>12.434149464948002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E783-9AF6-BA44-A2FF-8EACC436F975}">
  <dimension ref="A1:F41"/>
  <sheetViews>
    <sheetView zoomScale="134" workbookViewId="0">
      <selection activeCell="C38" sqref="C4:C38"/>
    </sheetView>
  </sheetViews>
  <sheetFormatPr baseColWidth="10" defaultColWidth="8.83203125" defaultRowHeight="13" x14ac:dyDescent="0.15"/>
  <sheetData>
    <row r="1" spans="1:6" x14ac:dyDescent="0.15">
      <c r="A1" t="s">
        <v>6</v>
      </c>
      <c r="D1" t="s">
        <v>13</v>
      </c>
      <c r="F1" t="s">
        <v>53</v>
      </c>
    </row>
    <row r="3" spans="1:6" x14ac:dyDescent="0.15">
      <c r="B3" t="s">
        <v>7</v>
      </c>
      <c r="C3" t="s">
        <v>8</v>
      </c>
      <c r="D3" t="s">
        <v>9</v>
      </c>
    </row>
    <row r="4" spans="1:6" x14ac:dyDescent="0.15">
      <c r="A4" t="s">
        <v>11</v>
      </c>
      <c r="B4">
        <v>12.5</v>
      </c>
      <c r="C4">
        <v>22</v>
      </c>
    </row>
    <row r="5" spans="1:6" x14ac:dyDescent="0.15">
      <c r="B5">
        <v>12.8</v>
      </c>
      <c r="C5">
        <v>26.2</v>
      </c>
      <c r="E5" t="s">
        <v>14</v>
      </c>
    </row>
    <row r="6" spans="1:6" x14ac:dyDescent="0.15">
      <c r="B6">
        <v>13</v>
      </c>
      <c r="C6">
        <v>23</v>
      </c>
    </row>
    <row r="7" spans="1:6" x14ac:dyDescent="0.15">
      <c r="B7">
        <v>16</v>
      </c>
      <c r="C7">
        <v>29</v>
      </c>
    </row>
    <row r="8" spans="1:6" x14ac:dyDescent="0.15">
      <c r="B8">
        <v>20</v>
      </c>
      <c r="C8">
        <v>35</v>
      </c>
    </row>
    <row r="9" spans="1:6" x14ac:dyDescent="0.15">
      <c r="B9">
        <v>17</v>
      </c>
      <c r="C9">
        <v>31</v>
      </c>
    </row>
    <row r="10" spans="1:6" x14ac:dyDescent="0.15">
      <c r="B10">
        <v>17</v>
      </c>
      <c r="C10">
        <v>34.200000000000003</v>
      </c>
    </row>
    <row r="11" spans="1:6" x14ac:dyDescent="0.15">
      <c r="B11">
        <v>12.2</v>
      </c>
      <c r="C11">
        <v>20</v>
      </c>
    </row>
    <row r="12" spans="1:6" x14ac:dyDescent="0.15">
      <c r="B12">
        <v>15.2</v>
      </c>
      <c r="C12">
        <v>22</v>
      </c>
    </row>
    <row r="13" spans="1:6" x14ac:dyDescent="0.15">
      <c r="B13">
        <v>14</v>
      </c>
      <c r="C13">
        <v>24.2</v>
      </c>
    </row>
    <row r="14" spans="1:6" x14ac:dyDescent="0.15">
      <c r="B14">
        <v>16.3</v>
      </c>
      <c r="C14">
        <v>30.5</v>
      </c>
    </row>
    <row r="15" spans="1:6" x14ac:dyDescent="0.15">
      <c r="B15">
        <v>17.600000000000001</v>
      </c>
      <c r="C15">
        <v>32</v>
      </c>
    </row>
    <row r="16" spans="1:6" x14ac:dyDescent="0.15">
      <c r="B16">
        <v>13.4</v>
      </c>
      <c r="C16">
        <v>26.4</v>
      </c>
    </row>
    <row r="17" spans="1:3" x14ac:dyDescent="0.15">
      <c r="B17">
        <v>10.6</v>
      </c>
      <c r="C17">
        <v>18.8</v>
      </c>
    </row>
    <row r="18" spans="1:3" x14ac:dyDescent="0.15">
      <c r="B18">
        <v>13</v>
      </c>
      <c r="C18">
        <v>25</v>
      </c>
    </row>
    <row r="19" spans="1:3" x14ac:dyDescent="0.15">
      <c r="B19">
        <v>19</v>
      </c>
      <c r="C19">
        <v>28</v>
      </c>
    </row>
    <row r="20" spans="1:3" x14ac:dyDescent="0.15">
      <c r="A20" s="4" t="s">
        <v>12</v>
      </c>
      <c r="B20">
        <v>37</v>
      </c>
      <c r="C20">
        <v>68</v>
      </c>
    </row>
    <row r="21" spans="1:3" x14ac:dyDescent="0.15">
      <c r="B21">
        <v>13</v>
      </c>
      <c r="C21">
        <v>29</v>
      </c>
    </row>
    <row r="22" spans="1:3" x14ac:dyDescent="0.15">
      <c r="B22">
        <v>14</v>
      </c>
      <c r="C22">
        <v>25</v>
      </c>
    </row>
    <row r="23" spans="1:3" x14ac:dyDescent="0.15">
      <c r="B23">
        <v>15</v>
      </c>
      <c r="C23">
        <v>24</v>
      </c>
    </row>
    <row r="24" spans="1:3" x14ac:dyDescent="0.15">
      <c r="B24">
        <v>12</v>
      </c>
      <c r="C24">
        <v>22</v>
      </c>
    </row>
    <row r="25" spans="1:3" x14ac:dyDescent="0.15">
      <c r="B25">
        <v>17</v>
      </c>
      <c r="C25">
        <v>35</v>
      </c>
    </row>
    <row r="26" spans="1:3" x14ac:dyDescent="0.15">
      <c r="B26">
        <v>14</v>
      </c>
      <c r="C26">
        <v>26</v>
      </c>
    </row>
    <row r="27" spans="1:3" x14ac:dyDescent="0.15">
      <c r="B27">
        <v>16</v>
      </c>
      <c r="C27">
        <v>26</v>
      </c>
    </row>
    <row r="28" spans="1:3" x14ac:dyDescent="0.15">
      <c r="B28">
        <v>15</v>
      </c>
      <c r="C28">
        <v>27</v>
      </c>
    </row>
    <row r="29" spans="1:3" x14ac:dyDescent="0.15">
      <c r="B29">
        <v>17</v>
      </c>
      <c r="C29">
        <v>32</v>
      </c>
    </row>
    <row r="30" spans="1:3" x14ac:dyDescent="0.15">
      <c r="B30">
        <v>17</v>
      </c>
      <c r="C30">
        <v>32</v>
      </c>
    </row>
    <row r="31" spans="1:3" x14ac:dyDescent="0.15">
      <c r="B31">
        <v>17</v>
      </c>
      <c r="C31">
        <v>36</v>
      </c>
    </row>
    <row r="32" spans="1:3" x14ac:dyDescent="0.15">
      <c r="B32">
        <v>16</v>
      </c>
      <c r="C32">
        <v>26</v>
      </c>
    </row>
    <row r="33" spans="1:3" x14ac:dyDescent="0.15">
      <c r="B33">
        <v>13</v>
      </c>
      <c r="C33">
        <v>26</v>
      </c>
    </row>
    <row r="34" spans="1:3" x14ac:dyDescent="0.15">
      <c r="B34">
        <v>14</v>
      </c>
      <c r="C34">
        <v>30</v>
      </c>
    </row>
    <row r="35" spans="1:3" x14ac:dyDescent="0.15">
      <c r="B35">
        <v>14</v>
      </c>
      <c r="C35">
        <v>28</v>
      </c>
    </row>
    <row r="36" spans="1:3" x14ac:dyDescent="0.15">
      <c r="B36">
        <v>15</v>
      </c>
      <c r="C36">
        <v>26</v>
      </c>
    </row>
    <row r="37" spans="1:3" x14ac:dyDescent="0.15">
      <c r="B37">
        <v>10</v>
      </c>
      <c r="C37">
        <v>20</v>
      </c>
    </row>
    <row r="38" spans="1:3" x14ac:dyDescent="0.15">
      <c r="B38">
        <v>23</v>
      </c>
      <c r="C38">
        <v>45</v>
      </c>
    </row>
    <row r="40" spans="1:3" x14ac:dyDescent="0.15">
      <c r="A40" t="s">
        <v>33</v>
      </c>
      <c r="B40">
        <f>AVERAGE(B4:B38)</f>
        <v>15.674285714285714</v>
      </c>
      <c r="C40">
        <f>AVERAGE(C4:C38)</f>
        <v>28.865714285714283</v>
      </c>
    </row>
    <row r="41" spans="1:3" x14ac:dyDescent="0.15">
      <c r="A41" t="s">
        <v>34</v>
      </c>
      <c r="B41">
        <f>STDEV(B4:B38)</f>
        <v>4.5517509789958739</v>
      </c>
      <c r="C41">
        <f>STDEV(C4:C38)</f>
        <v>8.6659218598295951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B9EA-4359-D447-8162-9B636C05F291}">
  <dimension ref="A1:H45"/>
  <sheetViews>
    <sheetView workbookViewId="0">
      <selection activeCell="B4" sqref="B4:B43"/>
    </sheetView>
  </sheetViews>
  <sheetFormatPr baseColWidth="10" defaultColWidth="8.83203125" defaultRowHeight="13" x14ac:dyDescent="0.15"/>
  <sheetData>
    <row r="1" spans="1:8" x14ac:dyDescent="0.15">
      <c r="A1" t="s">
        <v>16</v>
      </c>
      <c r="D1" t="s">
        <v>35</v>
      </c>
      <c r="F1" t="s">
        <v>52</v>
      </c>
    </row>
    <row r="3" spans="1:8" x14ac:dyDescent="0.15">
      <c r="B3" t="s">
        <v>7</v>
      </c>
      <c r="C3" t="s">
        <v>8</v>
      </c>
      <c r="D3" t="s">
        <v>9</v>
      </c>
    </row>
    <row r="4" spans="1:8" x14ac:dyDescent="0.15">
      <c r="A4" t="s">
        <v>11</v>
      </c>
      <c r="B4">
        <v>17</v>
      </c>
      <c r="C4">
        <v>32</v>
      </c>
    </row>
    <row r="5" spans="1:8" x14ac:dyDescent="0.15">
      <c r="B5">
        <v>17.2</v>
      </c>
      <c r="C5">
        <v>34</v>
      </c>
    </row>
    <row r="6" spans="1:8" x14ac:dyDescent="0.15">
      <c r="B6">
        <v>17.5</v>
      </c>
      <c r="C6">
        <v>32.4</v>
      </c>
      <c r="E6" t="s">
        <v>17</v>
      </c>
    </row>
    <row r="7" spans="1:8" x14ac:dyDescent="0.15">
      <c r="B7">
        <v>19</v>
      </c>
      <c r="C7">
        <v>34.5</v>
      </c>
    </row>
    <row r="8" spans="1:8" x14ac:dyDescent="0.15">
      <c r="B8">
        <v>15</v>
      </c>
      <c r="C8">
        <v>28</v>
      </c>
    </row>
    <row r="9" spans="1:8" x14ac:dyDescent="0.15">
      <c r="B9">
        <v>19</v>
      </c>
      <c r="C9">
        <v>36</v>
      </c>
    </row>
    <row r="10" spans="1:8" x14ac:dyDescent="0.15">
      <c r="B10">
        <v>15.2</v>
      </c>
      <c r="C10">
        <v>30.2</v>
      </c>
    </row>
    <row r="11" spans="1:8" x14ac:dyDescent="0.15">
      <c r="B11">
        <v>20.5</v>
      </c>
      <c r="C11">
        <v>39</v>
      </c>
      <c r="F11" t="s">
        <v>32</v>
      </c>
      <c r="G11" t="s">
        <v>31</v>
      </c>
      <c r="H11" t="s">
        <v>18</v>
      </c>
    </row>
    <row r="12" spans="1:8" x14ac:dyDescent="0.15">
      <c r="B12">
        <v>20.2</v>
      </c>
      <c r="C12">
        <v>40.5</v>
      </c>
      <c r="F12" t="s">
        <v>19</v>
      </c>
      <c r="G12">
        <f>COUNTIF($C$4:$C$43,"&lt;20")</f>
        <v>0</v>
      </c>
      <c r="H12">
        <v>0</v>
      </c>
    </row>
    <row r="13" spans="1:8" x14ac:dyDescent="0.15">
      <c r="B13">
        <v>13</v>
      </c>
      <c r="C13">
        <v>28.2</v>
      </c>
      <c r="F13" t="s">
        <v>20</v>
      </c>
      <c r="G13">
        <f>COUNTIF($C$4:$C$43,"&lt;25")</f>
        <v>2</v>
      </c>
      <c r="H13">
        <v>2</v>
      </c>
    </row>
    <row r="14" spans="1:8" x14ac:dyDescent="0.15">
      <c r="B14">
        <v>15</v>
      </c>
      <c r="C14">
        <v>31.2</v>
      </c>
      <c r="F14" t="s">
        <v>21</v>
      </c>
      <c r="G14">
        <f>COUNTIF($C$4:$C$43,"&lt;30")</f>
        <v>9</v>
      </c>
      <c r="H14">
        <v>7</v>
      </c>
    </row>
    <row r="15" spans="1:8" x14ac:dyDescent="0.15">
      <c r="B15">
        <v>19</v>
      </c>
      <c r="C15">
        <v>36</v>
      </c>
      <c r="F15" t="s">
        <v>22</v>
      </c>
      <c r="G15">
        <f>COUNTIF($C$4:$C$43,"&lt;35")</f>
        <v>26</v>
      </c>
      <c r="H15">
        <v>17</v>
      </c>
    </row>
    <row r="16" spans="1:8" x14ac:dyDescent="0.15">
      <c r="B16">
        <v>17.5</v>
      </c>
      <c r="C16">
        <v>32.5</v>
      </c>
      <c r="F16" t="s">
        <v>23</v>
      </c>
      <c r="G16">
        <f>COUNTIF($C$4:$C$43,"&lt;40")</f>
        <v>34</v>
      </c>
      <c r="H16">
        <v>8</v>
      </c>
    </row>
    <row r="17" spans="1:8" x14ac:dyDescent="0.15">
      <c r="B17">
        <v>33</v>
      </c>
      <c r="C17">
        <v>63.5</v>
      </c>
      <c r="F17" t="s">
        <v>24</v>
      </c>
      <c r="G17">
        <f>COUNTIF($C$4:$C$43,"&lt;45")</f>
        <v>36</v>
      </c>
      <c r="H17">
        <v>2</v>
      </c>
    </row>
    <row r="18" spans="1:8" x14ac:dyDescent="0.15">
      <c r="B18">
        <v>14</v>
      </c>
      <c r="C18">
        <v>28</v>
      </c>
      <c r="F18" t="s">
        <v>25</v>
      </c>
      <c r="G18">
        <f>COUNTIF($C$4:$C$43,"&lt;50")</f>
        <v>36</v>
      </c>
      <c r="H18">
        <v>0</v>
      </c>
    </row>
    <row r="19" spans="1:8" x14ac:dyDescent="0.15">
      <c r="B19">
        <v>12.5</v>
      </c>
      <c r="C19">
        <v>25</v>
      </c>
      <c r="F19" t="s">
        <v>26</v>
      </c>
      <c r="G19">
        <f>COUNTIF($C$4:$C$43,"&lt;55")</f>
        <v>36</v>
      </c>
      <c r="H19">
        <v>0</v>
      </c>
    </row>
    <row r="20" spans="1:8" x14ac:dyDescent="0.15">
      <c r="B20">
        <v>18</v>
      </c>
      <c r="C20">
        <v>34</v>
      </c>
      <c r="F20" t="s">
        <v>27</v>
      </c>
      <c r="G20">
        <f>COUNTIF($C$4:$C$43,"&lt;60")</f>
        <v>37</v>
      </c>
      <c r="H20">
        <v>1</v>
      </c>
    </row>
    <row r="21" spans="1:8" x14ac:dyDescent="0.15">
      <c r="B21">
        <v>37</v>
      </c>
      <c r="C21">
        <v>72</v>
      </c>
      <c r="F21" t="s">
        <v>28</v>
      </c>
      <c r="G21">
        <f>COUNTIF($C$4:$C$43,"&lt;65")</f>
        <v>39</v>
      </c>
      <c r="H21">
        <v>2</v>
      </c>
    </row>
    <row r="22" spans="1:8" x14ac:dyDescent="0.15">
      <c r="B22">
        <v>16</v>
      </c>
      <c r="C22">
        <v>32</v>
      </c>
      <c r="F22" t="s">
        <v>29</v>
      </c>
      <c r="G22">
        <f>COUNTIF($C$4:$C$43,"&lt;70")</f>
        <v>39</v>
      </c>
      <c r="H22">
        <v>0</v>
      </c>
    </row>
    <row r="23" spans="1:8" x14ac:dyDescent="0.15">
      <c r="B23">
        <v>30</v>
      </c>
      <c r="C23">
        <v>61</v>
      </c>
      <c r="F23" t="s">
        <v>30</v>
      </c>
      <c r="G23">
        <f>COUNTIF($C$4:$C$43,"&lt;75")</f>
        <v>40</v>
      </c>
      <c r="H23">
        <v>1</v>
      </c>
    </row>
    <row r="24" spans="1:8" x14ac:dyDescent="0.15">
      <c r="B24">
        <v>13.5</v>
      </c>
      <c r="C24">
        <v>21.2</v>
      </c>
    </row>
    <row r="25" spans="1:8" x14ac:dyDescent="0.15">
      <c r="B25">
        <v>14.5</v>
      </c>
      <c r="C25">
        <v>28.5</v>
      </c>
    </row>
    <row r="26" spans="1:8" x14ac:dyDescent="0.15">
      <c r="B26">
        <v>16.5</v>
      </c>
      <c r="C26">
        <v>34</v>
      </c>
    </row>
    <row r="27" spans="1:8" x14ac:dyDescent="0.15">
      <c r="B27">
        <v>16</v>
      </c>
      <c r="C27">
        <v>31.5</v>
      </c>
    </row>
    <row r="28" spans="1:8" x14ac:dyDescent="0.15">
      <c r="B28">
        <v>20</v>
      </c>
      <c r="C28">
        <v>38</v>
      </c>
    </row>
    <row r="29" spans="1:8" x14ac:dyDescent="0.15">
      <c r="B29">
        <v>15</v>
      </c>
      <c r="C29">
        <v>28</v>
      </c>
    </row>
    <row r="30" spans="1:8" x14ac:dyDescent="0.15">
      <c r="A30" t="s">
        <v>1</v>
      </c>
      <c r="B30">
        <v>19</v>
      </c>
      <c r="C30">
        <v>37</v>
      </c>
    </row>
    <row r="31" spans="1:8" x14ac:dyDescent="0.15">
      <c r="B31">
        <v>19</v>
      </c>
      <c r="C31">
        <v>38</v>
      </c>
    </row>
    <row r="32" spans="1:8" x14ac:dyDescent="0.15">
      <c r="B32">
        <v>17.5</v>
      </c>
      <c r="C32">
        <v>32</v>
      </c>
    </row>
    <row r="33" spans="2:3" x14ac:dyDescent="0.15">
      <c r="B33">
        <v>19</v>
      </c>
      <c r="C33">
        <v>36</v>
      </c>
    </row>
    <row r="34" spans="2:3" x14ac:dyDescent="0.15">
      <c r="B34">
        <v>17</v>
      </c>
      <c r="C34">
        <v>31</v>
      </c>
    </row>
    <row r="35" spans="2:3" x14ac:dyDescent="0.15">
      <c r="B35">
        <v>17</v>
      </c>
      <c r="C35">
        <v>33</v>
      </c>
    </row>
    <row r="36" spans="2:3" x14ac:dyDescent="0.15">
      <c r="B36">
        <v>17</v>
      </c>
      <c r="C36">
        <v>32</v>
      </c>
    </row>
    <row r="37" spans="2:3" x14ac:dyDescent="0.15">
      <c r="B37">
        <v>18</v>
      </c>
      <c r="C37">
        <v>33</v>
      </c>
    </row>
    <row r="38" spans="2:3" x14ac:dyDescent="0.15">
      <c r="B38">
        <v>15</v>
      </c>
      <c r="C38">
        <v>28</v>
      </c>
    </row>
    <row r="39" spans="2:3" x14ac:dyDescent="0.15">
      <c r="B39">
        <v>14</v>
      </c>
      <c r="C39">
        <v>30</v>
      </c>
    </row>
    <row r="40" spans="2:3" x14ac:dyDescent="0.15">
      <c r="B40">
        <v>30</v>
      </c>
      <c r="C40">
        <v>58</v>
      </c>
    </row>
    <row r="41" spans="2:3" x14ac:dyDescent="0.15">
      <c r="B41">
        <v>23</v>
      </c>
      <c r="C41">
        <v>41</v>
      </c>
    </row>
    <row r="42" spans="2:3" x14ac:dyDescent="0.15">
      <c r="B42">
        <v>12</v>
      </c>
      <c r="C42">
        <v>24</v>
      </c>
    </row>
    <row r="43" spans="2:3" x14ac:dyDescent="0.15">
      <c r="B43">
        <v>19</v>
      </c>
      <c r="C43">
        <v>37</v>
      </c>
    </row>
    <row r="44" spans="2:3" x14ac:dyDescent="0.15">
      <c r="B44" t="s">
        <v>33</v>
      </c>
      <c r="C44">
        <f>AVERAGE(C4:C43)</f>
        <v>35.53</v>
      </c>
    </row>
    <row r="45" spans="2:3" x14ac:dyDescent="0.15">
      <c r="B45" t="s">
        <v>34</v>
      </c>
      <c r="C45">
        <f>STDEV(C4:C43)</f>
        <v>10.540743904074413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44EC-8D78-7B42-9104-ED379903A855}">
  <dimension ref="A1:I23"/>
  <sheetViews>
    <sheetView zoomScale="164" workbookViewId="0">
      <selection activeCell="A4" sqref="A4:D12"/>
    </sheetView>
  </sheetViews>
  <sheetFormatPr baseColWidth="10" defaultColWidth="8.83203125" defaultRowHeight="13" x14ac:dyDescent="0.15"/>
  <sheetData>
    <row r="1" spans="1:9" x14ac:dyDescent="0.15">
      <c r="A1" t="s">
        <v>36</v>
      </c>
      <c r="E1" t="s">
        <v>37</v>
      </c>
      <c r="F1" t="s">
        <v>51</v>
      </c>
    </row>
    <row r="3" spans="1:9" x14ac:dyDescent="0.15">
      <c r="B3" t="s">
        <v>7</v>
      </c>
      <c r="C3" t="s">
        <v>8</v>
      </c>
      <c r="D3" t="s">
        <v>39</v>
      </c>
      <c r="E3" t="s">
        <v>9</v>
      </c>
    </row>
    <row r="4" spans="1:9" x14ac:dyDescent="0.15">
      <c r="A4" t="s">
        <v>38</v>
      </c>
      <c r="B4">
        <v>25</v>
      </c>
      <c r="C4">
        <v>45</v>
      </c>
      <c r="D4">
        <v>12.3</v>
      </c>
    </row>
    <row r="5" spans="1:9" x14ac:dyDescent="0.15">
      <c r="B5">
        <v>19</v>
      </c>
      <c r="C5">
        <v>42</v>
      </c>
      <c r="D5">
        <v>11.7</v>
      </c>
    </row>
    <row r="6" spans="1:9" x14ac:dyDescent="0.15">
      <c r="B6">
        <v>23</v>
      </c>
      <c r="C6">
        <v>41</v>
      </c>
      <c r="D6">
        <v>9.9</v>
      </c>
      <c r="F6" t="s">
        <v>58</v>
      </c>
    </row>
    <row r="7" spans="1:9" x14ac:dyDescent="0.15">
      <c r="B7">
        <v>23</v>
      </c>
      <c r="C7">
        <v>41</v>
      </c>
      <c r="D7">
        <v>9.1999999999999993</v>
      </c>
    </row>
    <row r="8" spans="1:9" x14ac:dyDescent="0.15">
      <c r="A8" t="s">
        <v>1</v>
      </c>
      <c r="B8">
        <v>9</v>
      </c>
      <c r="C8">
        <v>17</v>
      </c>
      <c r="D8">
        <v>14.8</v>
      </c>
    </row>
    <row r="9" spans="1:9" x14ac:dyDescent="0.15">
      <c r="B9">
        <v>19</v>
      </c>
      <c r="C9">
        <v>37</v>
      </c>
      <c r="D9">
        <v>11.8</v>
      </c>
    </row>
    <row r="10" spans="1:9" x14ac:dyDescent="0.15">
      <c r="B10">
        <v>24</v>
      </c>
      <c r="C10">
        <v>47</v>
      </c>
      <c r="D10">
        <v>8.4</v>
      </c>
    </row>
    <row r="11" spans="1:9" x14ac:dyDescent="0.15">
      <c r="B11">
        <v>20</v>
      </c>
      <c r="C11">
        <v>37</v>
      </c>
      <c r="D11">
        <v>8.9</v>
      </c>
      <c r="G11" t="s">
        <v>32</v>
      </c>
      <c r="H11" t="s">
        <v>31</v>
      </c>
      <c r="I11" t="s">
        <v>18</v>
      </c>
    </row>
    <row r="12" spans="1:9" x14ac:dyDescent="0.15">
      <c r="B12">
        <v>25</v>
      </c>
      <c r="C12">
        <v>45</v>
      </c>
      <c r="D12">
        <v>6.3</v>
      </c>
      <c r="G12" t="s">
        <v>19</v>
      </c>
      <c r="H12">
        <f>COUNTIF($C$4:$C$12,"&lt;20")</f>
        <v>1</v>
      </c>
      <c r="I12">
        <v>1</v>
      </c>
    </row>
    <row r="13" spans="1:9" x14ac:dyDescent="0.15">
      <c r="G13" t="s">
        <v>20</v>
      </c>
      <c r="H13">
        <f>COUNTIF($C$4:$C$12,"&lt;25")</f>
        <v>1</v>
      </c>
      <c r="I13">
        <v>0</v>
      </c>
    </row>
    <row r="14" spans="1:9" x14ac:dyDescent="0.15">
      <c r="B14" t="s">
        <v>33</v>
      </c>
      <c r="C14">
        <f>AVERAGE(C4:C12)</f>
        <v>39.111111111111114</v>
      </c>
      <c r="G14" t="s">
        <v>21</v>
      </c>
      <c r="H14">
        <f>COUNTIF($C$4:$C$12,"&lt;30")</f>
        <v>1</v>
      </c>
      <c r="I14">
        <v>0</v>
      </c>
    </row>
    <row r="15" spans="1:9" x14ac:dyDescent="0.15">
      <c r="B15" t="s">
        <v>34</v>
      </c>
      <c r="C15">
        <f>STDEV(C4:C12)</f>
        <v>8.978369067437086</v>
      </c>
      <c r="G15" t="s">
        <v>22</v>
      </c>
      <c r="H15">
        <f>COUNTIF($C$4:$C$12,"&lt;35")</f>
        <v>1</v>
      </c>
      <c r="I15">
        <v>0</v>
      </c>
    </row>
    <row r="16" spans="1:9" x14ac:dyDescent="0.15">
      <c r="G16" t="s">
        <v>23</v>
      </c>
      <c r="H16">
        <f>COUNTIF($C$4:$C$43,"&lt;40")</f>
        <v>5</v>
      </c>
      <c r="I16">
        <v>4</v>
      </c>
    </row>
    <row r="17" spans="7:9" x14ac:dyDescent="0.15">
      <c r="G17" t="s">
        <v>24</v>
      </c>
      <c r="H17">
        <f>COUNTIF($C$4:$C$12,"&lt;45")</f>
        <v>6</v>
      </c>
      <c r="I17">
        <v>1</v>
      </c>
    </row>
    <row r="18" spans="7:9" x14ac:dyDescent="0.15">
      <c r="G18" t="s">
        <v>25</v>
      </c>
      <c r="H18">
        <f>COUNTIF($C$4:$C$12,"&lt;50")</f>
        <v>9</v>
      </c>
      <c r="I18">
        <v>3</v>
      </c>
    </row>
    <row r="19" spans="7:9" x14ac:dyDescent="0.15">
      <c r="G19" t="s">
        <v>26</v>
      </c>
      <c r="H19">
        <f>COUNTIF($C$4:$C$12,"&lt;55")</f>
        <v>9</v>
      </c>
      <c r="I19">
        <v>0</v>
      </c>
    </row>
    <row r="20" spans="7:9" x14ac:dyDescent="0.15">
      <c r="G20" t="s">
        <v>27</v>
      </c>
      <c r="H20">
        <f>COUNTIF($C$4:$C$12,"&lt;60")</f>
        <v>9</v>
      </c>
      <c r="I20">
        <v>0</v>
      </c>
    </row>
    <row r="21" spans="7:9" x14ac:dyDescent="0.15">
      <c r="G21" t="s">
        <v>28</v>
      </c>
      <c r="H21">
        <f>COUNTIF($C$4:$C$12,"&lt;65")</f>
        <v>9</v>
      </c>
      <c r="I21">
        <v>0</v>
      </c>
    </row>
    <row r="22" spans="7:9" x14ac:dyDescent="0.15">
      <c r="G22" t="s">
        <v>29</v>
      </c>
      <c r="H22">
        <f>COUNTIF($C$4:$C$12,"&lt;70")</f>
        <v>9</v>
      </c>
      <c r="I22">
        <v>0</v>
      </c>
    </row>
    <row r="23" spans="7:9" x14ac:dyDescent="0.15">
      <c r="G23" t="s">
        <v>30</v>
      </c>
      <c r="H23">
        <f>COUNTIF($C$4:$C$12,"&lt;75")</f>
        <v>9</v>
      </c>
      <c r="I23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A228-D9EE-CB4D-A792-EA7D45D2C56B}">
  <dimension ref="A1:O85"/>
  <sheetViews>
    <sheetView zoomScale="241" workbookViewId="0">
      <selection activeCell="D4" sqref="D4:D83"/>
    </sheetView>
  </sheetViews>
  <sheetFormatPr baseColWidth="10" defaultColWidth="8.83203125" defaultRowHeight="13" x14ac:dyDescent="0.15"/>
  <sheetData>
    <row r="1" spans="1:15" x14ac:dyDescent="0.15">
      <c r="A1" t="s">
        <v>56</v>
      </c>
      <c r="D1" t="s">
        <v>62</v>
      </c>
      <c r="F1" t="s">
        <v>57</v>
      </c>
      <c r="O1" t="s">
        <v>66</v>
      </c>
    </row>
    <row r="2" spans="1:15" x14ac:dyDescent="0.15">
      <c r="F2" t="s">
        <v>64</v>
      </c>
    </row>
    <row r="3" spans="1:15" x14ac:dyDescent="0.15">
      <c r="B3" t="s">
        <v>7</v>
      </c>
      <c r="C3" t="s">
        <v>8</v>
      </c>
      <c r="D3" t="s">
        <v>39</v>
      </c>
      <c r="F3" t="s">
        <v>9</v>
      </c>
    </row>
    <row r="4" spans="1:15" x14ac:dyDescent="0.15">
      <c r="A4" t="s">
        <v>1</v>
      </c>
      <c r="B4">
        <v>13</v>
      </c>
      <c r="C4">
        <v>26</v>
      </c>
      <c r="D4">
        <v>12.7</v>
      </c>
    </row>
    <row r="5" spans="1:15" x14ac:dyDescent="0.15">
      <c r="B5">
        <v>20</v>
      </c>
      <c r="C5">
        <v>38</v>
      </c>
      <c r="D5">
        <v>12.3</v>
      </c>
      <c r="J5" t="s">
        <v>59</v>
      </c>
    </row>
    <row r="6" spans="1:15" x14ac:dyDescent="0.15">
      <c r="B6">
        <v>12</v>
      </c>
      <c r="C6">
        <v>23</v>
      </c>
      <c r="D6">
        <v>12.4</v>
      </c>
      <c r="F6" t="s">
        <v>63</v>
      </c>
    </row>
    <row r="7" spans="1:15" x14ac:dyDescent="0.15">
      <c r="B7">
        <v>18</v>
      </c>
      <c r="C7">
        <v>32</v>
      </c>
      <c r="D7">
        <v>12.9</v>
      </c>
    </row>
    <row r="8" spans="1:15" x14ac:dyDescent="0.15">
      <c r="B8">
        <v>17</v>
      </c>
      <c r="C8">
        <v>35</v>
      </c>
      <c r="D8">
        <v>14.1</v>
      </c>
    </row>
    <row r="9" spans="1:15" x14ac:dyDescent="0.15">
      <c r="B9">
        <v>18</v>
      </c>
      <c r="C9">
        <v>34</v>
      </c>
      <c r="D9">
        <v>14.1</v>
      </c>
    </row>
    <row r="10" spans="1:15" x14ac:dyDescent="0.15">
      <c r="B10">
        <v>12</v>
      </c>
      <c r="C10">
        <v>25</v>
      </c>
      <c r="D10">
        <v>14</v>
      </c>
      <c r="G10" t="s">
        <v>76</v>
      </c>
    </row>
    <row r="11" spans="1:15" x14ac:dyDescent="0.15">
      <c r="B11">
        <v>20</v>
      </c>
      <c r="C11">
        <v>37</v>
      </c>
      <c r="D11">
        <v>13.7</v>
      </c>
      <c r="F11" t="s">
        <v>32</v>
      </c>
      <c r="G11" t="s">
        <v>31</v>
      </c>
      <c r="H11" t="s">
        <v>18</v>
      </c>
    </row>
    <row r="12" spans="1:15" x14ac:dyDescent="0.15">
      <c r="B12">
        <v>21</v>
      </c>
      <c r="C12">
        <v>37</v>
      </c>
      <c r="D12">
        <v>13</v>
      </c>
      <c r="F12" t="s">
        <v>19</v>
      </c>
      <c r="G12">
        <f>COUNTIF($C$4:$C$83,"&lt;20")</f>
        <v>0</v>
      </c>
      <c r="H12">
        <v>0</v>
      </c>
    </row>
    <row r="13" spans="1:15" x14ac:dyDescent="0.15">
      <c r="B13">
        <v>13</v>
      </c>
      <c r="C13">
        <v>26</v>
      </c>
      <c r="D13">
        <v>12.9</v>
      </c>
      <c r="F13" t="s">
        <v>20</v>
      </c>
      <c r="G13">
        <f>COUNTIF($C$4:$C$83,"&lt;25")</f>
        <v>4</v>
      </c>
      <c r="H13">
        <v>4</v>
      </c>
    </row>
    <row r="14" spans="1:15" x14ac:dyDescent="0.15">
      <c r="B14">
        <v>15</v>
      </c>
      <c r="C14">
        <v>31</v>
      </c>
      <c r="D14">
        <v>13.2</v>
      </c>
      <c r="F14" t="s">
        <v>21</v>
      </c>
      <c r="G14">
        <f>COUNTIF($C$4:$C$83,"&lt;30")</f>
        <v>21</v>
      </c>
      <c r="H14">
        <v>17</v>
      </c>
    </row>
    <row r="15" spans="1:15" x14ac:dyDescent="0.15">
      <c r="B15">
        <v>11</v>
      </c>
      <c r="C15">
        <v>24</v>
      </c>
      <c r="D15">
        <v>12.3</v>
      </c>
      <c r="F15" t="s">
        <v>22</v>
      </c>
      <c r="G15">
        <f>COUNTIF($C$4:$C$83,"&lt;35")</f>
        <v>42</v>
      </c>
      <c r="H15">
        <v>21</v>
      </c>
    </row>
    <row r="16" spans="1:15" x14ac:dyDescent="0.15">
      <c r="B16">
        <v>17</v>
      </c>
      <c r="C16">
        <v>39</v>
      </c>
      <c r="D16">
        <v>12.2</v>
      </c>
      <c r="F16" t="s">
        <v>23</v>
      </c>
      <c r="G16">
        <f>COUNTIF($C$4:$C$83,"&lt;40")</f>
        <v>64</v>
      </c>
      <c r="H16">
        <v>21</v>
      </c>
    </row>
    <row r="17" spans="1:8" x14ac:dyDescent="0.15">
      <c r="B17">
        <v>14</v>
      </c>
      <c r="C17">
        <v>28</v>
      </c>
      <c r="D17">
        <v>11.9</v>
      </c>
      <c r="F17" t="s">
        <v>24</v>
      </c>
      <c r="G17">
        <f>COUNTIF($C$4:$C$83,"&lt;45")</f>
        <v>78</v>
      </c>
      <c r="H17">
        <v>14</v>
      </c>
    </row>
    <row r="18" spans="1:8" x14ac:dyDescent="0.15">
      <c r="B18">
        <v>20</v>
      </c>
      <c r="C18">
        <v>42</v>
      </c>
      <c r="D18">
        <v>11.7</v>
      </c>
      <c r="F18" t="s">
        <v>25</v>
      </c>
      <c r="G18">
        <f>COUNTIF($C$4:$C$83,"&lt;50")</f>
        <v>79</v>
      </c>
      <c r="H18">
        <v>1</v>
      </c>
    </row>
    <row r="19" spans="1:8" x14ac:dyDescent="0.15">
      <c r="B19">
        <v>15</v>
      </c>
      <c r="C19">
        <v>29</v>
      </c>
      <c r="D19">
        <v>11.8</v>
      </c>
      <c r="F19" t="s">
        <v>26</v>
      </c>
      <c r="G19">
        <f>COUNTIF($C$4:$C$83,"&lt;55")</f>
        <v>79</v>
      </c>
      <c r="H19">
        <v>0</v>
      </c>
    </row>
    <row r="20" spans="1:8" x14ac:dyDescent="0.15">
      <c r="B20">
        <v>18</v>
      </c>
      <c r="C20">
        <v>34</v>
      </c>
      <c r="D20">
        <v>10.8</v>
      </c>
      <c r="F20" t="s">
        <v>27</v>
      </c>
      <c r="G20">
        <f>COUNTIF($C$4:$C$83,"&lt;60")</f>
        <v>79</v>
      </c>
      <c r="H20">
        <v>0</v>
      </c>
    </row>
    <row r="21" spans="1:8" x14ac:dyDescent="0.15">
      <c r="B21">
        <v>16</v>
      </c>
      <c r="C21">
        <v>29</v>
      </c>
      <c r="D21">
        <v>11.2</v>
      </c>
      <c r="F21" t="s">
        <v>28</v>
      </c>
      <c r="G21">
        <f>COUNTIF($C$4:$C$83,"&lt;65")</f>
        <v>80</v>
      </c>
      <c r="H21">
        <v>1</v>
      </c>
    </row>
    <row r="22" spans="1:8" x14ac:dyDescent="0.15">
      <c r="B22">
        <v>20</v>
      </c>
      <c r="C22">
        <v>42</v>
      </c>
      <c r="D22">
        <v>11.5</v>
      </c>
      <c r="F22" t="s">
        <v>29</v>
      </c>
      <c r="G22">
        <f>COUNTIF($C$4:$C$83,"&lt;70")</f>
        <v>80</v>
      </c>
      <c r="H22">
        <v>0</v>
      </c>
    </row>
    <row r="23" spans="1:8" x14ac:dyDescent="0.15">
      <c r="B23">
        <v>21</v>
      </c>
      <c r="C23">
        <v>41</v>
      </c>
      <c r="D23">
        <v>11.3</v>
      </c>
      <c r="F23" t="s">
        <v>30</v>
      </c>
      <c r="G23">
        <f>COUNTIF($C$4:$C$83,"&lt;75")</f>
        <v>80</v>
      </c>
      <c r="H23">
        <v>0</v>
      </c>
    </row>
    <row r="24" spans="1:8" x14ac:dyDescent="0.15">
      <c r="B24">
        <v>13</v>
      </c>
      <c r="C24">
        <v>27</v>
      </c>
      <c r="D24">
        <v>11.2</v>
      </c>
    </row>
    <row r="25" spans="1:8" x14ac:dyDescent="0.15">
      <c r="A25" t="s">
        <v>38</v>
      </c>
      <c r="B25">
        <v>19</v>
      </c>
      <c r="C25">
        <v>41</v>
      </c>
      <c r="D25">
        <v>13.6</v>
      </c>
    </row>
    <row r="26" spans="1:8" x14ac:dyDescent="0.15">
      <c r="B26">
        <v>21</v>
      </c>
      <c r="C26">
        <v>36</v>
      </c>
      <c r="D26">
        <v>14</v>
      </c>
    </row>
    <row r="27" spans="1:8" x14ac:dyDescent="0.15">
      <c r="B27">
        <v>17</v>
      </c>
      <c r="C27">
        <v>35</v>
      </c>
      <c r="D27">
        <v>13.9</v>
      </c>
    </row>
    <row r="28" spans="1:8" x14ac:dyDescent="0.15">
      <c r="B28">
        <v>20</v>
      </c>
      <c r="C28">
        <v>37</v>
      </c>
      <c r="D28">
        <v>13.8</v>
      </c>
    </row>
    <row r="29" spans="1:8" x14ac:dyDescent="0.15">
      <c r="B29">
        <v>17</v>
      </c>
      <c r="C29">
        <v>35</v>
      </c>
      <c r="D29">
        <v>13.4</v>
      </c>
    </row>
    <row r="30" spans="1:8" x14ac:dyDescent="0.15">
      <c r="B30">
        <v>31</v>
      </c>
      <c r="C30">
        <v>64</v>
      </c>
      <c r="D30">
        <v>14.8</v>
      </c>
    </row>
    <row r="31" spans="1:8" x14ac:dyDescent="0.15">
      <c r="B31">
        <v>21</v>
      </c>
      <c r="C31">
        <v>40</v>
      </c>
      <c r="D31">
        <v>14.8</v>
      </c>
    </row>
    <row r="32" spans="1:8" x14ac:dyDescent="0.15">
      <c r="B32">
        <v>20</v>
      </c>
      <c r="C32">
        <v>42</v>
      </c>
      <c r="D32">
        <v>14.6</v>
      </c>
    </row>
    <row r="33" spans="1:4" x14ac:dyDescent="0.15">
      <c r="B33">
        <v>24</v>
      </c>
      <c r="C33">
        <v>44</v>
      </c>
      <c r="D33">
        <v>13.6</v>
      </c>
    </row>
    <row r="34" spans="1:4" x14ac:dyDescent="0.15">
      <c r="B34">
        <v>15</v>
      </c>
      <c r="C34">
        <v>30</v>
      </c>
      <c r="D34">
        <v>13.1</v>
      </c>
    </row>
    <row r="35" spans="1:4" x14ac:dyDescent="0.15">
      <c r="B35">
        <v>14</v>
      </c>
      <c r="C35">
        <v>28</v>
      </c>
      <c r="D35">
        <v>12.3</v>
      </c>
    </row>
    <row r="36" spans="1:4" x14ac:dyDescent="0.15">
      <c r="B36">
        <v>15</v>
      </c>
      <c r="C36">
        <v>32</v>
      </c>
      <c r="D36">
        <v>12.4</v>
      </c>
    </row>
    <row r="37" spans="1:4" x14ac:dyDescent="0.15">
      <c r="B37">
        <v>13</v>
      </c>
      <c r="C37">
        <v>28</v>
      </c>
      <c r="D37">
        <v>12.8</v>
      </c>
    </row>
    <row r="38" spans="1:4" x14ac:dyDescent="0.15">
      <c r="B38">
        <v>16</v>
      </c>
      <c r="C38">
        <v>32</v>
      </c>
      <c r="D38">
        <v>12.8</v>
      </c>
    </row>
    <row r="39" spans="1:4" x14ac:dyDescent="0.15">
      <c r="B39">
        <v>17</v>
      </c>
      <c r="C39">
        <v>34</v>
      </c>
      <c r="D39">
        <v>11.5</v>
      </c>
    </row>
    <row r="40" spans="1:4" x14ac:dyDescent="0.15">
      <c r="B40">
        <v>18</v>
      </c>
      <c r="C40">
        <v>35</v>
      </c>
      <c r="D40">
        <v>11.4</v>
      </c>
    </row>
    <row r="41" spans="1:4" x14ac:dyDescent="0.15">
      <c r="B41">
        <v>17</v>
      </c>
      <c r="C41">
        <v>30</v>
      </c>
      <c r="D41">
        <v>11.4</v>
      </c>
    </row>
    <row r="42" spans="1:4" x14ac:dyDescent="0.15">
      <c r="A42" t="s">
        <v>60</v>
      </c>
      <c r="B42">
        <v>23.2</v>
      </c>
      <c r="C42">
        <v>41.5</v>
      </c>
      <c r="D42">
        <v>9</v>
      </c>
    </row>
    <row r="43" spans="1:4" x14ac:dyDescent="0.15">
      <c r="B43">
        <v>18.3</v>
      </c>
      <c r="C43">
        <v>35</v>
      </c>
      <c r="D43">
        <v>12.8</v>
      </c>
    </row>
    <row r="44" spans="1:4" x14ac:dyDescent="0.15">
      <c r="B44">
        <v>16.3</v>
      </c>
      <c r="C44">
        <v>31.2</v>
      </c>
      <c r="D44">
        <v>13.1</v>
      </c>
    </row>
    <row r="45" spans="1:4" x14ac:dyDescent="0.15">
      <c r="B45">
        <v>17.600000000000001</v>
      </c>
      <c r="C45">
        <v>36</v>
      </c>
      <c r="D45">
        <v>12.8</v>
      </c>
    </row>
    <row r="46" spans="1:4" x14ac:dyDescent="0.15">
      <c r="B46">
        <v>11.2</v>
      </c>
      <c r="C46">
        <v>22</v>
      </c>
      <c r="D46">
        <v>14.6</v>
      </c>
    </row>
    <row r="47" spans="1:4" x14ac:dyDescent="0.15">
      <c r="B47">
        <v>18.2</v>
      </c>
      <c r="C47">
        <v>35.6</v>
      </c>
      <c r="D47">
        <v>15</v>
      </c>
    </row>
    <row r="48" spans="1:4" x14ac:dyDescent="0.15">
      <c r="B48">
        <v>14.3</v>
      </c>
      <c r="C48">
        <v>27.8</v>
      </c>
      <c r="D48">
        <v>14.8</v>
      </c>
    </row>
    <row r="49" spans="1:4" x14ac:dyDescent="0.15">
      <c r="B49">
        <v>14.2</v>
      </c>
      <c r="C49">
        <v>30.8</v>
      </c>
      <c r="D49">
        <v>15.1</v>
      </c>
    </row>
    <row r="50" spans="1:4" x14ac:dyDescent="0.15">
      <c r="B50">
        <v>17.5</v>
      </c>
      <c r="C50">
        <v>29</v>
      </c>
      <c r="D50">
        <v>15</v>
      </c>
    </row>
    <row r="51" spans="1:4" x14ac:dyDescent="0.15">
      <c r="B51">
        <v>15.5</v>
      </c>
      <c r="C51">
        <v>30.5</v>
      </c>
      <c r="D51">
        <v>7.8</v>
      </c>
    </row>
    <row r="52" spans="1:4" x14ac:dyDescent="0.15">
      <c r="B52">
        <v>16</v>
      </c>
      <c r="C52">
        <v>31.5</v>
      </c>
      <c r="D52">
        <v>8.5</v>
      </c>
    </row>
    <row r="53" spans="1:4" x14ac:dyDescent="0.15">
      <c r="B53">
        <v>20.5</v>
      </c>
      <c r="C53">
        <v>40</v>
      </c>
      <c r="D53">
        <v>8.5</v>
      </c>
    </row>
    <row r="54" spans="1:4" x14ac:dyDescent="0.15">
      <c r="B54">
        <v>18.5</v>
      </c>
      <c r="C54">
        <v>38</v>
      </c>
      <c r="D54">
        <v>10.199999999999999</v>
      </c>
    </row>
    <row r="55" spans="1:4" x14ac:dyDescent="0.15">
      <c r="B55">
        <v>21</v>
      </c>
      <c r="C55">
        <v>41</v>
      </c>
      <c r="D55">
        <v>10.9</v>
      </c>
    </row>
    <row r="56" spans="1:4" x14ac:dyDescent="0.15">
      <c r="B56">
        <v>15</v>
      </c>
      <c r="C56">
        <v>29.5</v>
      </c>
      <c r="D56">
        <v>10</v>
      </c>
    </row>
    <row r="57" spans="1:4" x14ac:dyDescent="0.15">
      <c r="B57">
        <v>24</v>
      </c>
      <c r="C57">
        <v>42.5</v>
      </c>
      <c r="D57">
        <v>14.2</v>
      </c>
    </row>
    <row r="58" spans="1:4" x14ac:dyDescent="0.15">
      <c r="B58">
        <v>16.100000000000001</v>
      </c>
      <c r="C58">
        <v>30.5</v>
      </c>
      <c r="D58">
        <v>13.8</v>
      </c>
    </row>
    <row r="59" spans="1:4" x14ac:dyDescent="0.15">
      <c r="B59">
        <v>18.5</v>
      </c>
      <c r="C59">
        <v>37</v>
      </c>
      <c r="D59">
        <v>14.4</v>
      </c>
    </row>
    <row r="60" spans="1:4" x14ac:dyDescent="0.15">
      <c r="B60">
        <v>20</v>
      </c>
      <c r="C60">
        <v>36.799999999999997</v>
      </c>
      <c r="D60">
        <v>10.7</v>
      </c>
    </row>
    <row r="61" spans="1:4" x14ac:dyDescent="0.15">
      <c r="B61">
        <v>18.5</v>
      </c>
      <c r="C61">
        <v>36</v>
      </c>
      <c r="D61">
        <v>10.199999999999999</v>
      </c>
    </row>
    <row r="62" spans="1:4" x14ac:dyDescent="0.15">
      <c r="B62">
        <v>15</v>
      </c>
      <c r="C62">
        <v>26.3</v>
      </c>
      <c r="D62">
        <v>9.9</v>
      </c>
    </row>
    <row r="63" spans="1:4" x14ac:dyDescent="0.15">
      <c r="A63" t="s">
        <v>61</v>
      </c>
      <c r="B63">
        <v>20</v>
      </c>
      <c r="C63">
        <v>41</v>
      </c>
      <c r="D63">
        <v>13.1</v>
      </c>
    </row>
    <row r="64" spans="1:4" x14ac:dyDescent="0.15">
      <c r="B64">
        <v>16</v>
      </c>
      <c r="C64">
        <v>31</v>
      </c>
      <c r="D64">
        <v>16</v>
      </c>
    </row>
    <row r="65" spans="2:4" x14ac:dyDescent="0.15">
      <c r="B65">
        <v>16</v>
      </c>
      <c r="C65">
        <v>32.5</v>
      </c>
      <c r="D65">
        <v>16.2</v>
      </c>
    </row>
    <row r="66" spans="2:4" x14ac:dyDescent="0.15">
      <c r="B66">
        <v>20.5</v>
      </c>
      <c r="C66">
        <v>34</v>
      </c>
      <c r="D66">
        <v>15.5</v>
      </c>
    </row>
    <row r="67" spans="2:4" x14ac:dyDescent="0.15">
      <c r="B67">
        <v>13</v>
      </c>
      <c r="C67">
        <v>24</v>
      </c>
      <c r="D67">
        <v>15</v>
      </c>
    </row>
    <row r="68" spans="2:4" x14ac:dyDescent="0.15">
      <c r="B68">
        <v>16</v>
      </c>
      <c r="C68">
        <v>33</v>
      </c>
      <c r="D68">
        <v>16.3</v>
      </c>
    </row>
    <row r="69" spans="2:4" x14ac:dyDescent="0.15">
      <c r="B69">
        <v>21.5</v>
      </c>
      <c r="C69">
        <v>41</v>
      </c>
      <c r="D69">
        <v>16.399999999999999</v>
      </c>
    </row>
    <row r="70" spans="2:4" x14ac:dyDescent="0.15">
      <c r="B70">
        <v>19.5</v>
      </c>
      <c r="C70">
        <v>36</v>
      </c>
      <c r="D70">
        <v>15.5</v>
      </c>
    </row>
    <row r="71" spans="2:4" x14ac:dyDescent="0.15">
      <c r="B71">
        <v>22</v>
      </c>
      <c r="C71">
        <v>43</v>
      </c>
      <c r="D71">
        <v>14.9</v>
      </c>
    </row>
    <row r="72" spans="2:4" x14ac:dyDescent="0.15">
      <c r="B72">
        <v>18.5</v>
      </c>
      <c r="C72">
        <v>37</v>
      </c>
      <c r="D72">
        <v>14.9</v>
      </c>
    </row>
    <row r="73" spans="2:4" x14ac:dyDescent="0.15">
      <c r="B73">
        <v>16</v>
      </c>
      <c r="C73">
        <v>31</v>
      </c>
      <c r="D73">
        <v>13.9</v>
      </c>
    </row>
    <row r="74" spans="2:4" x14ac:dyDescent="0.15">
      <c r="B74">
        <v>14</v>
      </c>
      <c r="C74">
        <v>29</v>
      </c>
      <c r="D74">
        <v>13.3</v>
      </c>
    </row>
    <row r="75" spans="2:4" x14ac:dyDescent="0.15">
      <c r="B75">
        <v>19</v>
      </c>
      <c r="C75">
        <v>35</v>
      </c>
      <c r="D75">
        <v>13.3</v>
      </c>
    </row>
    <row r="76" spans="2:4" x14ac:dyDescent="0.15">
      <c r="B76">
        <v>17</v>
      </c>
      <c r="C76">
        <v>35.5</v>
      </c>
      <c r="D76">
        <v>13.3</v>
      </c>
    </row>
    <row r="77" spans="2:4" x14ac:dyDescent="0.15">
      <c r="B77">
        <v>24</v>
      </c>
      <c r="C77">
        <v>46</v>
      </c>
      <c r="D77">
        <v>13.3</v>
      </c>
    </row>
    <row r="78" spans="2:4" x14ac:dyDescent="0.15">
      <c r="B78">
        <v>16</v>
      </c>
      <c r="C78">
        <v>32</v>
      </c>
      <c r="D78">
        <v>13.3</v>
      </c>
    </row>
    <row r="79" spans="2:4" x14ac:dyDescent="0.15">
      <c r="B79">
        <v>15</v>
      </c>
      <c r="C79">
        <v>29</v>
      </c>
      <c r="D79">
        <v>13.3</v>
      </c>
    </row>
    <row r="80" spans="2:4" x14ac:dyDescent="0.15">
      <c r="B80">
        <v>16</v>
      </c>
      <c r="C80">
        <v>29</v>
      </c>
      <c r="D80">
        <v>14.9</v>
      </c>
    </row>
    <row r="81" spans="1:4" x14ac:dyDescent="0.15">
      <c r="B81">
        <v>17</v>
      </c>
      <c r="C81">
        <v>32</v>
      </c>
      <c r="D81">
        <v>14.3</v>
      </c>
    </row>
    <row r="82" spans="1:4" x14ac:dyDescent="0.15">
      <c r="B82">
        <v>22</v>
      </c>
      <c r="C82">
        <v>37.5</v>
      </c>
      <c r="D82">
        <v>11.8</v>
      </c>
    </row>
    <row r="83" spans="1:4" x14ac:dyDescent="0.15">
      <c r="B83">
        <v>15</v>
      </c>
      <c r="C83">
        <v>29</v>
      </c>
      <c r="D83">
        <v>11.8</v>
      </c>
    </row>
    <row r="84" spans="1:4" x14ac:dyDescent="0.15">
      <c r="A84" t="s">
        <v>33</v>
      </c>
      <c r="B84">
        <f>AVERAGE(B4:B83)</f>
        <v>17.53</v>
      </c>
      <c r="C84">
        <f>AVERAGE(C4:C83)</f>
        <v>34.1</v>
      </c>
    </row>
    <row r="85" spans="1:4" x14ac:dyDescent="0.15">
      <c r="A85" t="s">
        <v>34</v>
      </c>
      <c r="B85">
        <f>STDEV(B4:B83)</f>
        <v>3.4181718409373669</v>
      </c>
      <c r="C85">
        <f>STDEV(C4:C83)</f>
        <v>6.4294220855711766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80C4-88A1-FE4F-8DCC-B5CA81468457}">
  <dimension ref="A1:I78"/>
  <sheetViews>
    <sheetView workbookViewId="0">
      <selection activeCell="D5" sqref="D5:D75"/>
    </sheetView>
  </sheetViews>
  <sheetFormatPr baseColWidth="10" defaultColWidth="8.83203125" defaultRowHeight="13" x14ac:dyDescent="0.15"/>
  <sheetData>
    <row r="1" spans="1:9" x14ac:dyDescent="0.15">
      <c r="A1" t="s">
        <v>67</v>
      </c>
      <c r="E1" t="s">
        <v>72</v>
      </c>
      <c r="H1" t="s">
        <v>68</v>
      </c>
    </row>
    <row r="2" spans="1:9" x14ac:dyDescent="0.15">
      <c r="H2" t="s">
        <v>69</v>
      </c>
    </row>
    <row r="3" spans="1:9" x14ac:dyDescent="0.15">
      <c r="H3" t="s">
        <v>70</v>
      </c>
    </row>
    <row r="4" spans="1:9" x14ac:dyDescent="0.15">
      <c r="B4" t="s">
        <v>7</v>
      </c>
      <c r="C4" t="s">
        <v>8</v>
      </c>
      <c r="D4" t="s">
        <v>39</v>
      </c>
    </row>
    <row r="5" spans="1:9" x14ac:dyDescent="0.15">
      <c r="A5" t="s">
        <v>1</v>
      </c>
      <c r="B5">
        <v>15</v>
      </c>
      <c r="C5">
        <v>29</v>
      </c>
      <c r="D5">
        <v>12.2</v>
      </c>
    </row>
    <row r="6" spans="1:9" x14ac:dyDescent="0.15">
      <c r="B6">
        <v>16</v>
      </c>
      <c r="C6">
        <v>31</v>
      </c>
      <c r="D6">
        <v>12.3</v>
      </c>
    </row>
    <row r="7" spans="1:9" x14ac:dyDescent="0.15">
      <c r="B7">
        <v>18</v>
      </c>
      <c r="C7">
        <v>33</v>
      </c>
      <c r="D7">
        <v>12.2</v>
      </c>
    </row>
    <row r="8" spans="1:9" x14ac:dyDescent="0.15">
      <c r="B8">
        <v>16</v>
      </c>
      <c r="C8">
        <v>31</v>
      </c>
      <c r="D8">
        <v>12</v>
      </c>
    </row>
    <row r="9" spans="1:9" x14ac:dyDescent="0.15">
      <c r="B9">
        <v>20</v>
      </c>
      <c r="C9">
        <v>36</v>
      </c>
      <c r="D9">
        <v>12</v>
      </c>
    </row>
    <row r="10" spans="1:9" x14ac:dyDescent="0.15">
      <c r="B10">
        <v>15</v>
      </c>
      <c r="C10">
        <v>27</v>
      </c>
      <c r="D10">
        <v>11.7</v>
      </c>
    </row>
    <row r="11" spans="1:9" x14ac:dyDescent="0.15">
      <c r="B11">
        <v>12</v>
      </c>
      <c r="C11">
        <v>25</v>
      </c>
      <c r="D11">
        <v>11.7</v>
      </c>
    </row>
    <row r="12" spans="1:9" x14ac:dyDescent="0.15">
      <c r="B12">
        <v>13</v>
      </c>
      <c r="C12">
        <v>27</v>
      </c>
      <c r="D12">
        <v>11.7</v>
      </c>
      <c r="G12" t="s">
        <v>32</v>
      </c>
      <c r="H12" t="s">
        <v>31</v>
      </c>
      <c r="I12" t="s">
        <v>18</v>
      </c>
    </row>
    <row r="13" spans="1:9" x14ac:dyDescent="0.15">
      <c r="B13">
        <v>7</v>
      </c>
      <c r="C13">
        <v>14</v>
      </c>
      <c r="D13">
        <v>11.4</v>
      </c>
      <c r="G13" t="s">
        <v>19</v>
      </c>
      <c r="H13">
        <f>COUNTIF($C$5:$C$75,"&lt;20")</f>
        <v>15</v>
      </c>
      <c r="I13">
        <v>15</v>
      </c>
    </row>
    <row r="14" spans="1:9" x14ac:dyDescent="0.15">
      <c r="B14">
        <v>7</v>
      </c>
      <c r="C14">
        <v>13</v>
      </c>
      <c r="D14">
        <v>11.1</v>
      </c>
      <c r="G14" t="s">
        <v>20</v>
      </c>
      <c r="H14">
        <f>COUNTIF($C$5:$C$75,"&lt;25")</f>
        <v>18</v>
      </c>
      <c r="I14">
        <v>3</v>
      </c>
    </row>
    <row r="15" spans="1:9" x14ac:dyDescent="0.15">
      <c r="B15">
        <v>7</v>
      </c>
      <c r="C15">
        <v>13</v>
      </c>
      <c r="D15">
        <v>11.1</v>
      </c>
      <c r="G15" t="s">
        <v>21</v>
      </c>
      <c r="H15">
        <f>COUNTIF($C$5:$C$75,"&lt;30")</f>
        <v>34</v>
      </c>
      <c r="I15">
        <v>16</v>
      </c>
    </row>
    <row r="16" spans="1:9" x14ac:dyDescent="0.15">
      <c r="B16">
        <v>12</v>
      </c>
      <c r="C16">
        <v>24</v>
      </c>
      <c r="D16">
        <v>12</v>
      </c>
      <c r="G16" t="s">
        <v>22</v>
      </c>
      <c r="H16">
        <f>COUNTIF($C$5:$C$75,"&lt;35")</f>
        <v>53</v>
      </c>
      <c r="I16">
        <v>19</v>
      </c>
    </row>
    <row r="17" spans="2:9" x14ac:dyDescent="0.15">
      <c r="B17">
        <v>15</v>
      </c>
      <c r="C17">
        <v>30</v>
      </c>
      <c r="D17">
        <v>12</v>
      </c>
      <c r="G17" t="s">
        <v>23</v>
      </c>
      <c r="H17">
        <f>COUNTIF($C$5:$C$75,"&lt;40")</f>
        <v>57</v>
      </c>
      <c r="I17">
        <v>4</v>
      </c>
    </row>
    <row r="18" spans="2:9" x14ac:dyDescent="0.15">
      <c r="B18">
        <v>15</v>
      </c>
      <c r="C18">
        <v>30</v>
      </c>
      <c r="D18">
        <v>12.1</v>
      </c>
      <c r="G18" t="s">
        <v>24</v>
      </c>
      <c r="H18">
        <f>COUNTIF($C$5:$C$75,"&lt;45")</f>
        <v>57</v>
      </c>
      <c r="I18">
        <v>0</v>
      </c>
    </row>
    <row r="19" spans="2:9" x14ac:dyDescent="0.15">
      <c r="B19">
        <v>15</v>
      </c>
      <c r="C19">
        <v>30</v>
      </c>
      <c r="D19">
        <v>12.2</v>
      </c>
      <c r="G19" t="s">
        <v>25</v>
      </c>
      <c r="H19">
        <f>COUNTIF($C$5:$C$75,"&lt;50")</f>
        <v>57</v>
      </c>
      <c r="I19">
        <v>0</v>
      </c>
    </row>
    <row r="20" spans="2:9" x14ac:dyDescent="0.15">
      <c r="B20">
        <v>18</v>
      </c>
      <c r="C20">
        <v>36</v>
      </c>
      <c r="D20">
        <v>12.3</v>
      </c>
      <c r="G20" t="s">
        <v>26</v>
      </c>
      <c r="H20">
        <f>COUNTIF($C$5:$C$75,"&lt;55")</f>
        <v>57</v>
      </c>
      <c r="I20">
        <v>0</v>
      </c>
    </row>
    <row r="21" spans="2:9" x14ac:dyDescent="0.15">
      <c r="B21">
        <v>17</v>
      </c>
      <c r="C21">
        <v>33</v>
      </c>
      <c r="D21">
        <v>12.3</v>
      </c>
      <c r="G21" t="s">
        <v>27</v>
      </c>
      <c r="H21">
        <f>COUNTIF($C$5:$C$75,"&lt;60")</f>
        <v>57</v>
      </c>
      <c r="I21">
        <v>0</v>
      </c>
    </row>
    <row r="22" spans="2:9" x14ac:dyDescent="0.15">
      <c r="B22">
        <v>20</v>
      </c>
      <c r="C22">
        <v>37</v>
      </c>
      <c r="D22">
        <v>12.5</v>
      </c>
      <c r="G22" t="s">
        <v>28</v>
      </c>
      <c r="H22">
        <f>COUNTIF($C$5:$C$75,"&lt;65")</f>
        <v>57</v>
      </c>
      <c r="I22">
        <v>0</v>
      </c>
    </row>
    <row r="23" spans="2:9" x14ac:dyDescent="0.15">
      <c r="B23">
        <v>17</v>
      </c>
      <c r="C23">
        <v>32</v>
      </c>
      <c r="D23">
        <v>12.7</v>
      </c>
      <c r="G23" t="s">
        <v>29</v>
      </c>
      <c r="H23">
        <f>COUNTIF($C$5:$C$75,"&lt;70")</f>
        <v>57</v>
      </c>
      <c r="I23">
        <v>0</v>
      </c>
    </row>
    <row r="24" spans="2:9" x14ac:dyDescent="0.15">
      <c r="B24">
        <v>17</v>
      </c>
      <c r="C24">
        <v>32</v>
      </c>
      <c r="D24">
        <v>12.3</v>
      </c>
      <c r="G24" t="s">
        <v>30</v>
      </c>
      <c r="H24">
        <f>COUNTIF($C$5:$C$75,"&lt;75")</f>
        <v>57</v>
      </c>
      <c r="I24">
        <v>0</v>
      </c>
    </row>
    <row r="25" spans="2:9" x14ac:dyDescent="0.15">
      <c r="B25">
        <v>17</v>
      </c>
      <c r="C25">
        <v>34</v>
      </c>
      <c r="D25">
        <v>12.5</v>
      </c>
    </row>
    <row r="26" spans="2:9" x14ac:dyDescent="0.15">
      <c r="B26">
        <v>15</v>
      </c>
      <c r="C26">
        <v>29</v>
      </c>
      <c r="D26">
        <v>12.6</v>
      </c>
    </row>
    <row r="27" spans="2:9" x14ac:dyDescent="0.15">
      <c r="B27">
        <v>10</v>
      </c>
      <c r="C27">
        <v>18</v>
      </c>
      <c r="D27">
        <v>12</v>
      </c>
    </row>
    <row r="28" spans="2:9" x14ac:dyDescent="0.15">
      <c r="B28">
        <v>14</v>
      </c>
      <c r="C28">
        <v>27</v>
      </c>
      <c r="D28">
        <v>12.2</v>
      </c>
    </row>
    <row r="29" spans="2:9" x14ac:dyDescent="0.15">
      <c r="B29">
        <v>14</v>
      </c>
      <c r="C29">
        <v>31</v>
      </c>
      <c r="D29">
        <v>12.7</v>
      </c>
    </row>
    <row r="30" spans="2:9" x14ac:dyDescent="0.15">
      <c r="B30">
        <v>15</v>
      </c>
      <c r="C30">
        <v>29</v>
      </c>
      <c r="D30">
        <v>12.4</v>
      </c>
    </row>
    <row r="31" spans="2:9" x14ac:dyDescent="0.15">
      <c r="B31">
        <v>13</v>
      </c>
      <c r="C31">
        <v>25</v>
      </c>
      <c r="D31">
        <v>12.7</v>
      </c>
    </row>
    <row r="32" spans="2:9" x14ac:dyDescent="0.15">
      <c r="B32">
        <v>16</v>
      </c>
      <c r="C32">
        <v>37</v>
      </c>
      <c r="D32">
        <v>12.7</v>
      </c>
    </row>
    <row r="33" spans="1:4" x14ac:dyDescent="0.15">
      <c r="B33">
        <v>16</v>
      </c>
      <c r="C33">
        <v>31</v>
      </c>
      <c r="D33">
        <v>12.6</v>
      </c>
    </row>
    <row r="34" spans="1:4" x14ac:dyDescent="0.15">
      <c r="B34">
        <v>14</v>
      </c>
      <c r="C34">
        <v>30</v>
      </c>
      <c r="D34">
        <v>12.5</v>
      </c>
    </row>
    <row r="35" spans="1:4" x14ac:dyDescent="0.15">
      <c r="B35">
        <v>14</v>
      </c>
      <c r="C35">
        <v>26</v>
      </c>
      <c r="D35">
        <v>13</v>
      </c>
    </row>
    <row r="36" spans="1:4" x14ac:dyDescent="0.15">
      <c r="B36">
        <v>14</v>
      </c>
      <c r="C36">
        <v>28</v>
      </c>
      <c r="D36">
        <v>12.6</v>
      </c>
    </row>
    <row r="37" spans="1:4" x14ac:dyDescent="0.15">
      <c r="A37" t="s">
        <v>71</v>
      </c>
      <c r="B37">
        <v>13</v>
      </c>
      <c r="C37">
        <v>24</v>
      </c>
      <c r="D37">
        <v>12.2</v>
      </c>
    </row>
    <row r="38" spans="1:4" x14ac:dyDescent="0.15">
      <c r="B38">
        <v>7.3</v>
      </c>
      <c r="C38">
        <v>15.1</v>
      </c>
      <c r="D38">
        <v>12.2</v>
      </c>
    </row>
    <row r="39" spans="1:4" x14ac:dyDescent="0.15">
      <c r="B39">
        <v>7</v>
      </c>
      <c r="C39">
        <v>13.5</v>
      </c>
      <c r="D39">
        <v>12.2</v>
      </c>
    </row>
    <row r="40" spans="1:4" x14ac:dyDescent="0.15">
      <c r="B40">
        <v>6.8</v>
      </c>
      <c r="C40">
        <v>13</v>
      </c>
      <c r="D40">
        <v>12.2</v>
      </c>
    </row>
    <row r="41" spans="1:4" x14ac:dyDescent="0.15">
      <c r="B41">
        <v>14.8</v>
      </c>
      <c r="C41">
        <v>29</v>
      </c>
      <c r="D41">
        <v>11.9</v>
      </c>
    </row>
    <row r="42" spans="1:4" x14ac:dyDescent="0.15">
      <c r="B42">
        <v>16.100000000000001</v>
      </c>
      <c r="C42">
        <v>32</v>
      </c>
      <c r="D42">
        <v>11.9</v>
      </c>
    </row>
    <row r="43" spans="1:4" x14ac:dyDescent="0.15">
      <c r="B43">
        <v>13.5</v>
      </c>
      <c r="C43">
        <v>25.5</v>
      </c>
      <c r="D43">
        <v>11.9</v>
      </c>
    </row>
    <row r="44" spans="1:4" x14ac:dyDescent="0.15">
      <c r="B44">
        <v>8</v>
      </c>
      <c r="C44">
        <v>15.2</v>
      </c>
      <c r="D44">
        <v>11.9</v>
      </c>
    </row>
    <row r="45" spans="1:4" x14ac:dyDescent="0.15">
      <c r="B45">
        <v>8.1999999999999993</v>
      </c>
      <c r="C45">
        <v>15.2</v>
      </c>
      <c r="D45">
        <v>11.9</v>
      </c>
    </row>
    <row r="46" spans="1:4" x14ac:dyDescent="0.15">
      <c r="B46">
        <v>19.2</v>
      </c>
      <c r="C46">
        <v>33</v>
      </c>
      <c r="D46">
        <v>11.6</v>
      </c>
    </row>
    <row r="47" spans="1:4" x14ac:dyDescent="0.15">
      <c r="B47">
        <v>18</v>
      </c>
      <c r="C47">
        <v>34.5</v>
      </c>
      <c r="D47">
        <v>11.3</v>
      </c>
    </row>
    <row r="48" spans="1:4" x14ac:dyDescent="0.15">
      <c r="B48">
        <v>17.5</v>
      </c>
      <c r="C48">
        <v>32</v>
      </c>
      <c r="D48">
        <v>10.7</v>
      </c>
    </row>
    <row r="49" spans="1:4" x14ac:dyDescent="0.15">
      <c r="B49">
        <v>14.5</v>
      </c>
      <c r="C49">
        <v>27.2</v>
      </c>
      <c r="D49">
        <v>10.7</v>
      </c>
    </row>
    <row r="50" spans="1:4" x14ac:dyDescent="0.15">
      <c r="B50">
        <v>14.5</v>
      </c>
      <c r="C50">
        <v>25.6</v>
      </c>
      <c r="D50">
        <v>10.1</v>
      </c>
    </row>
    <row r="51" spans="1:4" x14ac:dyDescent="0.15">
      <c r="B51">
        <v>16.8</v>
      </c>
      <c r="C51">
        <v>31.8</v>
      </c>
      <c r="D51">
        <v>9.8000000000000007</v>
      </c>
    </row>
    <row r="52" spans="1:4" x14ac:dyDescent="0.15">
      <c r="B52">
        <v>14</v>
      </c>
      <c r="C52">
        <v>28.2</v>
      </c>
      <c r="D52">
        <v>9.8000000000000007</v>
      </c>
    </row>
    <row r="53" spans="1:4" x14ac:dyDescent="0.15">
      <c r="A53" t="s">
        <v>73</v>
      </c>
      <c r="B53">
        <v>6.4</v>
      </c>
      <c r="D53">
        <v>11.9</v>
      </c>
    </row>
    <row r="54" spans="1:4" x14ac:dyDescent="0.15">
      <c r="B54">
        <v>6.4</v>
      </c>
      <c r="D54">
        <v>11.9</v>
      </c>
    </row>
    <row r="55" spans="1:4" x14ac:dyDescent="0.15">
      <c r="B55">
        <v>11.3</v>
      </c>
      <c r="D55">
        <v>11.6</v>
      </c>
    </row>
    <row r="56" spans="1:4" x14ac:dyDescent="0.15">
      <c r="B56">
        <v>15.1</v>
      </c>
      <c r="D56">
        <v>11.3</v>
      </c>
    </row>
    <row r="57" spans="1:4" x14ac:dyDescent="0.15">
      <c r="B57">
        <v>18</v>
      </c>
      <c r="D57">
        <v>10.5</v>
      </c>
    </row>
    <row r="58" spans="1:4" x14ac:dyDescent="0.15">
      <c r="B58">
        <v>10.8</v>
      </c>
      <c r="D58">
        <v>11.5</v>
      </c>
    </row>
    <row r="59" spans="1:4" x14ac:dyDescent="0.15">
      <c r="B59">
        <v>15.5</v>
      </c>
      <c r="D59">
        <v>11.5</v>
      </c>
    </row>
    <row r="60" spans="1:4" x14ac:dyDescent="0.15">
      <c r="B60">
        <v>15.2</v>
      </c>
      <c r="D60">
        <v>11.8</v>
      </c>
    </row>
    <row r="61" spans="1:4" x14ac:dyDescent="0.15">
      <c r="B61">
        <v>15.2</v>
      </c>
      <c r="D61">
        <v>11.7</v>
      </c>
    </row>
    <row r="62" spans="1:4" x14ac:dyDescent="0.15">
      <c r="B62">
        <v>8.3000000000000007</v>
      </c>
      <c r="D62">
        <v>12.3</v>
      </c>
    </row>
    <row r="63" spans="1:4" x14ac:dyDescent="0.15">
      <c r="B63">
        <v>16.899999999999999</v>
      </c>
      <c r="D63">
        <v>12.1</v>
      </c>
    </row>
    <row r="64" spans="1:4" x14ac:dyDescent="0.15">
      <c r="B64">
        <v>14</v>
      </c>
      <c r="D64">
        <v>12.2</v>
      </c>
    </row>
    <row r="65" spans="1:4" x14ac:dyDescent="0.15">
      <c r="B65">
        <v>21.5</v>
      </c>
      <c r="D65">
        <v>12.2</v>
      </c>
    </row>
    <row r="66" spans="1:4" x14ac:dyDescent="0.15">
      <c r="B66">
        <v>20.5</v>
      </c>
      <c r="D66">
        <v>12.4</v>
      </c>
    </row>
    <row r="67" spans="1:4" x14ac:dyDescent="0.15">
      <c r="A67" t="s">
        <v>74</v>
      </c>
      <c r="B67">
        <v>6</v>
      </c>
      <c r="C67">
        <v>15</v>
      </c>
    </row>
    <row r="68" spans="1:4" x14ac:dyDescent="0.15">
      <c r="B68">
        <v>14</v>
      </c>
      <c r="C68">
        <v>28</v>
      </c>
    </row>
    <row r="69" spans="1:4" x14ac:dyDescent="0.15">
      <c r="B69">
        <v>14</v>
      </c>
      <c r="C69">
        <v>22</v>
      </c>
    </row>
    <row r="70" spans="1:4" x14ac:dyDescent="0.15">
      <c r="B70">
        <v>5</v>
      </c>
      <c r="C70">
        <v>9</v>
      </c>
    </row>
    <row r="71" spans="1:4" x14ac:dyDescent="0.15">
      <c r="B71">
        <v>7</v>
      </c>
      <c r="C71">
        <v>10</v>
      </c>
    </row>
    <row r="72" spans="1:4" x14ac:dyDescent="0.15">
      <c r="B72">
        <v>6</v>
      </c>
      <c r="C72">
        <v>13</v>
      </c>
    </row>
    <row r="73" spans="1:4" x14ac:dyDescent="0.15">
      <c r="B73">
        <v>8</v>
      </c>
      <c r="C73">
        <v>15</v>
      </c>
    </row>
    <row r="74" spans="1:4" x14ac:dyDescent="0.15">
      <c r="B74">
        <v>16</v>
      </c>
      <c r="C74">
        <v>30</v>
      </c>
    </row>
    <row r="75" spans="1:4" x14ac:dyDescent="0.15">
      <c r="B75">
        <v>6</v>
      </c>
      <c r="C75">
        <v>15</v>
      </c>
    </row>
    <row r="76" spans="1:4" x14ac:dyDescent="0.15">
      <c r="A76" t="s">
        <v>75</v>
      </c>
      <c r="B76">
        <f>AVERAGE(B5:B75)</f>
        <v>13.384507042253521</v>
      </c>
      <c r="C76">
        <f>AVERAGE(C5:C75)</f>
        <v>25.610526315789471</v>
      </c>
    </row>
    <row r="77" spans="1:4" x14ac:dyDescent="0.15">
      <c r="A77" t="s">
        <v>34</v>
      </c>
      <c r="B77">
        <f>STDEV(B5:B75)</f>
        <v>4.2277872593904249</v>
      </c>
      <c r="C77">
        <f>STDEV(C5:C75)</f>
        <v>7.8538817565975831</v>
      </c>
    </row>
    <row r="78" spans="1:4" x14ac:dyDescent="0.15">
      <c r="A78" t="s">
        <v>41</v>
      </c>
      <c r="B78">
        <f>COUNT(B5:B75)</f>
        <v>71</v>
      </c>
      <c r="C78">
        <f>COUNT(C5:C75)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0380-F791-5E45-8AFC-E6FBFFD05B16}">
  <dimension ref="A1:L44"/>
  <sheetViews>
    <sheetView zoomScale="166" workbookViewId="0">
      <selection activeCell="A8" sqref="A8"/>
    </sheetView>
  </sheetViews>
  <sheetFormatPr baseColWidth="10" defaultColWidth="8.83203125" defaultRowHeight="13" x14ac:dyDescent="0.15"/>
  <cols>
    <col min="1" max="1" width="9.33203125" bestFit="1" customWidth="1"/>
  </cols>
  <sheetData>
    <row r="1" spans="1:12" x14ac:dyDescent="0.15">
      <c r="A1" t="s">
        <v>78</v>
      </c>
      <c r="D1" t="s">
        <v>79</v>
      </c>
      <c r="F1" t="s">
        <v>80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A4" s="2">
        <v>41359</v>
      </c>
      <c r="B4">
        <v>28</v>
      </c>
      <c r="C4">
        <v>52</v>
      </c>
      <c r="D4">
        <v>9.8000000000000007</v>
      </c>
      <c r="E4" t="s">
        <v>84</v>
      </c>
    </row>
    <row r="5" spans="1:12" x14ac:dyDescent="0.15">
      <c r="A5" s="2">
        <v>41359</v>
      </c>
      <c r="B5">
        <v>19</v>
      </c>
      <c r="C5">
        <v>39</v>
      </c>
      <c r="D5">
        <v>9.6999999999999993</v>
      </c>
      <c r="E5" t="s">
        <v>84</v>
      </c>
      <c r="J5" t="s">
        <v>81</v>
      </c>
    </row>
    <row r="6" spans="1:12" x14ac:dyDescent="0.15">
      <c r="A6" s="2">
        <v>41359</v>
      </c>
      <c r="B6">
        <v>20</v>
      </c>
      <c r="C6">
        <v>36</v>
      </c>
      <c r="D6">
        <v>7.8</v>
      </c>
      <c r="E6" t="s">
        <v>84</v>
      </c>
      <c r="F6" t="s">
        <v>58</v>
      </c>
      <c r="J6" t="s">
        <v>83</v>
      </c>
      <c r="K6" t="s">
        <v>84</v>
      </c>
      <c r="L6" t="s">
        <v>85</v>
      </c>
    </row>
    <row r="7" spans="1:12" x14ac:dyDescent="0.15">
      <c r="A7" s="2">
        <v>41359</v>
      </c>
      <c r="B7">
        <v>20</v>
      </c>
      <c r="C7">
        <v>40</v>
      </c>
      <c r="D7">
        <v>7.8</v>
      </c>
      <c r="E7" t="s">
        <v>84</v>
      </c>
      <c r="K7" t="s">
        <v>86</v>
      </c>
      <c r="L7" t="s">
        <v>87</v>
      </c>
    </row>
    <row r="8" spans="1:12" x14ac:dyDescent="0.15">
      <c r="A8" s="2">
        <v>41359</v>
      </c>
      <c r="B8">
        <v>21</v>
      </c>
      <c r="C8">
        <v>40</v>
      </c>
      <c r="D8">
        <v>7.8</v>
      </c>
      <c r="E8" t="s">
        <v>84</v>
      </c>
      <c r="K8" t="s">
        <v>91</v>
      </c>
      <c r="L8" t="s">
        <v>92</v>
      </c>
    </row>
    <row r="9" spans="1:12" x14ac:dyDescent="0.15">
      <c r="A9" s="2">
        <v>41376</v>
      </c>
      <c r="B9">
        <v>36</v>
      </c>
      <c r="C9">
        <v>68</v>
      </c>
      <c r="D9">
        <v>9.6999999999999993</v>
      </c>
      <c r="E9" t="s">
        <v>84</v>
      </c>
    </row>
    <row r="10" spans="1:12" x14ac:dyDescent="0.15">
      <c r="A10" s="2">
        <v>41376</v>
      </c>
      <c r="B10">
        <v>25</v>
      </c>
      <c r="C10">
        <v>50</v>
      </c>
      <c r="D10">
        <v>12.3</v>
      </c>
      <c r="G10" t="s">
        <v>76</v>
      </c>
    </row>
    <row r="11" spans="1:12" x14ac:dyDescent="0.15">
      <c r="A11" s="2">
        <v>41376</v>
      </c>
      <c r="B11">
        <v>20</v>
      </c>
      <c r="C11">
        <v>40</v>
      </c>
      <c r="D11">
        <v>10.1</v>
      </c>
      <c r="F11" t="s">
        <v>32</v>
      </c>
      <c r="G11" t="s">
        <v>31</v>
      </c>
      <c r="H11" t="s">
        <v>18</v>
      </c>
    </row>
    <row r="12" spans="1:12" x14ac:dyDescent="0.15">
      <c r="A12" s="2">
        <v>41376</v>
      </c>
      <c r="B12">
        <v>19</v>
      </c>
      <c r="C12">
        <v>38</v>
      </c>
      <c r="D12">
        <v>8.8000000000000007</v>
      </c>
      <c r="F12" t="s">
        <v>19</v>
      </c>
      <c r="G12">
        <f>COUNTIF($C$4:$C$42,"&lt;20")</f>
        <v>0</v>
      </c>
    </row>
    <row r="13" spans="1:12" x14ac:dyDescent="0.15">
      <c r="F13" t="s">
        <v>20</v>
      </c>
      <c r="G13">
        <f>COUNTIF($C$4:$C$42,"&lt;25")</f>
        <v>0</v>
      </c>
    </row>
    <row r="14" spans="1:12" x14ac:dyDescent="0.15">
      <c r="F14" t="s">
        <v>21</v>
      </c>
      <c r="G14">
        <f>COUNTIF($C$4:$C$42,"&lt;30")</f>
        <v>0</v>
      </c>
    </row>
    <row r="15" spans="1:12" x14ac:dyDescent="0.15">
      <c r="F15" t="s">
        <v>22</v>
      </c>
      <c r="G15">
        <f>COUNTIF($C$4:$C$42,"&lt;35")</f>
        <v>0</v>
      </c>
    </row>
    <row r="16" spans="1:12" x14ac:dyDescent="0.15">
      <c r="F16" t="s">
        <v>23</v>
      </c>
      <c r="G16">
        <f>COUNTIF($C$4:$C$42,"&lt;40")</f>
        <v>3</v>
      </c>
    </row>
    <row r="17" spans="6:7" x14ac:dyDescent="0.15">
      <c r="F17" t="s">
        <v>24</v>
      </c>
      <c r="G17">
        <f>COUNTIF($C$4:$C$42,"&lt;45")</f>
        <v>6</v>
      </c>
    </row>
    <row r="18" spans="6:7" x14ac:dyDescent="0.15">
      <c r="F18" t="s">
        <v>25</v>
      </c>
      <c r="G18">
        <f>COUNTIF($C$4:$C$42,"&lt;50")</f>
        <v>6</v>
      </c>
    </row>
    <row r="19" spans="6:7" x14ac:dyDescent="0.15">
      <c r="F19" t="s">
        <v>26</v>
      </c>
      <c r="G19">
        <f>COUNTIF($C$4:$C$42,"&lt;55")</f>
        <v>8</v>
      </c>
    </row>
    <row r="20" spans="6:7" x14ac:dyDescent="0.15">
      <c r="F20" t="s">
        <v>27</v>
      </c>
      <c r="G20">
        <f>COUNTIF($C$4:$C$42,"&lt;60")</f>
        <v>8</v>
      </c>
    </row>
    <row r="21" spans="6:7" x14ac:dyDescent="0.15">
      <c r="F21" t="s">
        <v>28</v>
      </c>
      <c r="G21">
        <f>COUNTIF($C$4:$C$42,"&lt;65")</f>
        <v>8</v>
      </c>
    </row>
    <row r="22" spans="6:7" x14ac:dyDescent="0.15">
      <c r="F22" t="s">
        <v>29</v>
      </c>
      <c r="G22">
        <f>COUNTIF($C$4:$C$42,"&lt;70")</f>
        <v>9</v>
      </c>
    </row>
    <row r="23" spans="6:7" x14ac:dyDescent="0.15">
      <c r="F23" t="s">
        <v>30</v>
      </c>
      <c r="G23">
        <f>COUNTIF($C$4:$C$42,"&lt;75")</f>
        <v>9</v>
      </c>
    </row>
    <row r="43" spans="1:3" x14ac:dyDescent="0.15">
      <c r="A43" t="s">
        <v>33</v>
      </c>
      <c r="B43">
        <f>AVERAGE(B4:B42)</f>
        <v>23.111111111111111</v>
      </c>
      <c r="C43">
        <f>AVERAGE(C4:C42)</f>
        <v>44.777777777777779</v>
      </c>
    </row>
    <row r="44" spans="1:3" x14ac:dyDescent="0.15">
      <c r="A44" t="s">
        <v>34</v>
      </c>
      <c r="B44">
        <f>STDEV(B4:B42)</f>
        <v>5.7106138996706024</v>
      </c>
      <c r="C44">
        <f>STDEV(C4:C42)</f>
        <v>10.268614533832904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A967-113E-464B-AF04-1A1CAC986E25}">
  <dimension ref="A1:L44"/>
  <sheetViews>
    <sheetView workbookViewId="0">
      <selection activeCell="F1" sqref="F1"/>
    </sheetView>
  </sheetViews>
  <sheetFormatPr baseColWidth="10" defaultColWidth="8.83203125" defaultRowHeight="13" x14ac:dyDescent="0.15"/>
  <sheetData>
    <row r="1" spans="1:12" x14ac:dyDescent="0.15">
      <c r="A1" t="s">
        <v>88</v>
      </c>
      <c r="D1" t="s">
        <v>93</v>
      </c>
      <c r="F1" t="s">
        <v>89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18</v>
      </c>
      <c r="C4">
        <v>32</v>
      </c>
      <c r="D4">
        <v>14.2</v>
      </c>
      <c r="E4" t="s">
        <v>84</v>
      </c>
    </row>
    <row r="5" spans="1:12" x14ac:dyDescent="0.15">
      <c r="B5">
        <v>26</v>
      </c>
      <c r="C5">
        <v>50</v>
      </c>
      <c r="D5">
        <v>13.7</v>
      </c>
      <c r="E5" t="s">
        <v>84</v>
      </c>
      <c r="J5" t="s">
        <v>90</v>
      </c>
    </row>
    <row r="6" spans="1:12" x14ac:dyDescent="0.15">
      <c r="B6">
        <v>9.5</v>
      </c>
      <c r="C6">
        <v>18</v>
      </c>
      <c r="D6">
        <v>14.6</v>
      </c>
      <c r="E6" t="s">
        <v>84</v>
      </c>
      <c r="F6" t="s">
        <v>95</v>
      </c>
      <c r="J6" t="s">
        <v>83</v>
      </c>
      <c r="K6" t="s">
        <v>84</v>
      </c>
      <c r="L6" t="s">
        <v>85</v>
      </c>
    </row>
    <row r="7" spans="1:12" x14ac:dyDescent="0.15">
      <c r="B7">
        <v>11</v>
      </c>
      <c r="C7">
        <v>19</v>
      </c>
      <c r="D7">
        <v>16.7</v>
      </c>
      <c r="E7" t="s">
        <v>84</v>
      </c>
      <c r="K7" t="s">
        <v>86</v>
      </c>
      <c r="L7" t="s">
        <v>87</v>
      </c>
    </row>
    <row r="8" spans="1:12" x14ac:dyDescent="0.15">
      <c r="B8">
        <v>8.5</v>
      </c>
      <c r="C8">
        <v>16</v>
      </c>
      <c r="D8">
        <v>14.3</v>
      </c>
      <c r="E8" t="s">
        <v>84</v>
      </c>
      <c r="K8" t="s">
        <v>91</v>
      </c>
      <c r="L8" t="s">
        <v>92</v>
      </c>
    </row>
    <row r="9" spans="1:12" x14ac:dyDescent="0.15">
      <c r="B9">
        <v>22</v>
      </c>
      <c r="C9">
        <v>40</v>
      </c>
      <c r="D9">
        <v>10.199999999999999</v>
      </c>
      <c r="E9" t="s">
        <v>84</v>
      </c>
    </row>
    <row r="10" spans="1:12" x14ac:dyDescent="0.15">
      <c r="B10">
        <v>12.5</v>
      </c>
      <c r="C10">
        <v>23</v>
      </c>
      <c r="D10">
        <v>10.3</v>
      </c>
      <c r="E10" t="s">
        <v>84</v>
      </c>
      <c r="G10" t="s">
        <v>76</v>
      </c>
    </row>
    <row r="11" spans="1:12" x14ac:dyDescent="0.15">
      <c r="B11">
        <v>11</v>
      </c>
      <c r="C11">
        <v>21</v>
      </c>
      <c r="D11">
        <v>10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9</v>
      </c>
      <c r="C12">
        <v>18</v>
      </c>
      <c r="D12">
        <v>10</v>
      </c>
      <c r="E12" t="s">
        <v>86</v>
      </c>
      <c r="F12" t="s">
        <v>19</v>
      </c>
      <c r="G12">
        <f>COUNTIF($C$4:$C$42,"&lt;20")</f>
        <v>10</v>
      </c>
    </row>
    <row r="13" spans="1:12" x14ac:dyDescent="0.15">
      <c r="B13">
        <v>9</v>
      </c>
      <c r="C13">
        <v>17</v>
      </c>
      <c r="D13">
        <v>10.4</v>
      </c>
      <c r="E13" t="s">
        <v>86</v>
      </c>
      <c r="F13" t="s">
        <v>20</v>
      </c>
      <c r="G13">
        <f>COUNTIF($C$4:$C$42,"&lt;25")</f>
        <v>12</v>
      </c>
    </row>
    <row r="14" spans="1:12" x14ac:dyDescent="0.15">
      <c r="B14">
        <v>9</v>
      </c>
      <c r="C14">
        <v>17</v>
      </c>
      <c r="D14">
        <v>10.199999999999999</v>
      </c>
      <c r="E14" t="s">
        <v>84</v>
      </c>
      <c r="F14" t="s">
        <v>21</v>
      </c>
      <c r="G14">
        <f>COUNTIF($C$4:$C$42,"&lt;30")</f>
        <v>13</v>
      </c>
    </row>
    <row r="15" spans="1:12" x14ac:dyDescent="0.15">
      <c r="B15">
        <v>9</v>
      </c>
      <c r="C15">
        <v>18</v>
      </c>
      <c r="D15">
        <v>10.7</v>
      </c>
      <c r="E15" t="s">
        <v>94</v>
      </c>
      <c r="F15" t="s">
        <v>22</v>
      </c>
      <c r="G15">
        <f>COUNTIF($C$4:$C$42,"&lt;35")</f>
        <v>14</v>
      </c>
    </row>
    <row r="16" spans="1:12" x14ac:dyDescent="0.15">
      <c r="B16">
        <v>9</v>
      </c>
      <c r="C16">
        <v>16</v>
      </c>
      <c r="D16">
        <v>10.9</v>
      </c>
      <c r="E16" t="s">
        <v>86</v>
      </c>
      <c r="F16" t="s">
        <v>23</v>
      </c>
      <c r="G16">
        <f>COUNTIF($C$4:$C$42,"&lt;40")</f>
        <v>14</v>
      </c>
    </row>
    <row r="17" spans="2:7" x14ac:dyDescent="0.15">
      <c r="B17">
        <v>8.5</v>
      </c>
      <c r="C17">
        <v>19</v>
      </c>
      <c r="D17">
        <v>11</v>
      </c>
      <c r="E17" t="s">
        <v>84</v>
      </c>
      <c r="F17" t="s">
        <v>24</v>
      </c>
      <c r="G17">
        <f>COUNTIF($C$4:$C$42,"&lt;45")</f>
        <v>15</v>
      </c>
    </row>
    <row r="18" spans="2:7" x14ac:dyDescent="0.15">
      <c r="B18">
        <v>8</v>
      </c>
      <c r="C18">
        <v>17.5</v>
      </c>
      <c r="D18">
        <v>11.7</v>
      </c>
      <c r="E18" t="s">
        <v>84</v>
      </c>
      <c r="F18" t="s">
        <v>25</v>
      </c>
      <c r="G18">
        <f>COUNTIF($C$4:$C$42,"&lt;50")</f>
        <v>15</v>
      </c>
    </row>
    <row r="19" spans="2:7" x14ac:dyDescent="0.15">
      <c r="B19">
        <v>20</v>
      </c>
      <c r="C19">
        <v>28</v>
      </c>
      <c r="D19">
        <v>11</v>
      </c>
      <c r="E19" t="s">
        <v>84</v>
      </c>
      <c r="F19" t="s">
        <v>26</v>
      </c>
      <c r="G19">
        <f>COUNTIF($C$4:$C$42,"&lt;55")</f>
        <v>16</v>
      </c>
    </row>
    <row r="20" spans="2:7" x14ac:dyDescent="0.15">
      <c r="F20" t="s">
        <v>27</v>
      </c>
      <c r="G20">
        <f>COUNTIF($C$4:$C$42,"&lt;60")</f>
        <v>16</v>
      </c>
    </row>
    <row r="21" spans="2:7" x14ac:dyDescent="0.15">
      <c r="F21" t="s">
        <v>28</v>
      </c>
      <c r="G21">
        <f>COUNTIF($C$4:$C$42,"&lt;65")</f>
        <v>16</v>
      </c>
    </row>
    <row r="22" spans="2:7" x14ac:dyDescent="0.15">
      <c r="F22" t="s">
        <v>29</v>
      </c>
      <c r="G22">
        <f>COUNTIF($C$4:$C$42,"&lt;70")</f>
        <v>16</v>
      </c>
    </row>
    <row r="23" spans="2:7" x14ac:dyDescent="0.15">
      <c r="F23" t="s">
        <v>30</v>
      </c>
      <c r="G23">
        <f>COUNTIF($C$4:$C$42,"&lt;75")</f>
        <v>16</v>
      </c>
    </row>
    <row r="43" spans="1:3" x14ac:dyDescent="0.15">
      <c r="A43" s="4" t="s">
        <v>33</v>
      </c>
      <c r="B43">
        <f>AVERAGE(B4:B42)</f>
        <v>12.5</v>
      </c>
      <c r="C43">
        <f>AVERAGE(C4:C42)</f>
        <v>23.09375</v>
      </c>
    </row>
    <row r="44" spans="1:3" x14ac:dyDescent="0.15">
      <c r="A44" t="s">
        <v>34</v>
      </c>
      <c r="B44">
        <f>STDEV(B4:B42)</f>
        <v>5.6920997883030831</v>
      </c>
      <c r="C44">
        <f>STDEV(C4:C42)</f>
        <v>9.7813065759812137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Moody Inlet</vt:lpstr>
      <vt:lpstr>Jug Island</vt:lpstr>
      <vt:lpstr>Belcarra Bay</vt:lpstr>
      <vt:lpstr>Twin Island</vt:lpstr>
      <vt:lpstr>Lone Rock</vt:lpstr>
      <vt:lpstr>Cate's Park</vt:lpstr>
      <vt:lpstr>Best Point</vt:lpstr>
      <vt:lpstr>Bedwell Bay</vt:lpstr>
      <vt:lpstr>Whytecliff Park</vt:lpstr>
      <vt:lpstr>Boulder Island</vt:lpstr>
      <vt:lpstr>Grey 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Tropical Marine Ecology Lab</dc:creator>
  <cp:lastModifiedBy>Nicole Yang</cp:lastModifiedBy>
  <dcterms:created xsi:type="dcterms:W3CDTF">2010-11-16T03:10:04Z</dcterms:created>
  <dcterms:modified xsi:type="dcterms:W3CDTF">2025-05-14T18:02:31Z</dcterms:modified>
</cp:coreProperties>
</file>