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homework/hw19 - seismic/"/>
    </mc:Choice>
  </mc:AlternateContent>
  <xr:revisionPtr revIDLastSave="0" documentId="13_ncr:1_{01D8ADB9-098E-3949-9AF6-5AB606B3F35D}" xr6:coauthVersionLast="47" xr6:coauthVersionMax="47" xr10:uidLastSave="{00000000-0000-0000-0000-000000000000}"/>
  <bookViews>
    <workbookView xWindow="3700" yWindow="4300" windowWidth="32760" windowHeight="21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_1">Sheet1!$J$5</definedName>
    <definedName name="c_2">Sheet1!$J$6</definedName>
    <definedName name="c_3">Sheet1!$J$7</definedName>
    <definedName name="F">Sheet1!$T$25</definedName>
    <definedName name="Fg">Sheet1!$T$23</definedName>
    <definedName name="gam_1">Sheet1!$G$5</definedName>
    <definedName name="gam_2">Sheet1!$G$6</definedName>
    <definedName name="gam_3">Sheet1!$G$7</definedName>
    <definedName name="gw">Sheet1!$N$4</definedName>
    <definedName name="k">Sheet1!$D$6</definedName>
    <definedName name="radius">Sheet1!$N$5</definedName>
    <definedName name="residual">Sheet1!$T$27</definedName>
    <definedName name="str_red">Sheet1!$D$7</definedName>
    <definedName name="tanphi1">Sheet1!$K$5</definedName>
    <definedName name="tanphi2">Sheet1!$K$6</definedName>
    <definedName name="tanphi3">Sheet1!$K$7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9" i="1"/>
  <c r="N20" i="1"/>
  <c r="N17" i="1"/>
  <c r="I21" i="1" l="1"/>
  <c r="O11" i="1"/>
  <c r="O12" i="1"/>
  <c r="O13" i="1"/>
  <c r="O14" i="1"/>
  <c r="O15" i="1"/>
  <c r="O16" i="1"/>
  <c r="O17" i="1"/>
  <c r="O18" i="1"/>
  <c r="O19" i="1"/>
  <c r="O20" i="1"/>
  <c r="O10" i="1"/>
  <c r="M11" i="1"/>
  <c r="M12" i="1"/>
  <c r="M13" i="1"/>
  <c r="M14" i="1"/>
  <c r="M15" i="1"/>
  <c r="M16" i="1"/>
  <c r="M17" i="1"/>
  <c r="M18" i="1"/>
  <c r="M19" i="1"/>
  <c r="M20" i="1"/>
  <c r="M10" i="1"/>
  <c r="J11" i="1"/>
  <c r="J12" i="1"/>
  <c r="L12" i="1" s="1"/>
  <c r="J13" i="1"/>
  <c r="J14" i="1"/>
  <c r="L14" i="1" s="1"/>
  <c r="J15" i="1"/>
  <c r="J16" i="1"/>
  <c r="L16" i="1" s="1"/>
  <c r="J17" i="1"/>
  <c r="J18" i="1"/>
  <c r="J19" i="1"/>
  <c r="L19" i="1" s="1"/>
  <c r="J20" i="1"/>
  <c r="L20" i="1" s="1"/>
  <c r="J10" i="1"/>
  <c r="L15" i="1" l="1"/>
  <c r="L10" i="1"/>
  <c r="L18" i="1"/>
  <c r="L11" i="1"/>
  <c r="L13" i="1"/>
  <c r="L17" i="1"/>
  <c r="L21" i="1" l="1"/>
  <c r="P10" i="1" l="1"/>
  <c r="P14" i="1"/>
  <c r="P20" i="1"/>
  <c r="P13" i="1"/>
  <c r="P12" i="1"/>
  <c r="P17" i="1"/>
  <c r="P19" i="1"/>
  <c r="P15" i="1"/>
  <c r="P16" i="1"/>
  <c r="P11" i="1"/>
  <c r="P18" i="1"/>
  <c r="Q10" i="1" l="1"/>
  <c r="Q14" i="1"/>
  <c r="Q18" i="1"/>
  <c r="Q17" i="1"/>
  <c r="Q11" i="1"/>
  <c r="Q20" i="1"/>
  <c r="Q15" i="1"/>
  <c r="Q12" i="1"/>
  <c r="Q16" i="1"/>
  <c r="Q19" i="1"/>
  <c r="Q13" i="1"/>
  <c r="T21" i="1" l="1"/>
  <c r="T27" i="1" l="1"/>
</calcChain>
</file>

<file path=xl/sharedStrings.xml><?xml version="1.0" encoding="utf-8"?>
<sst xmlns="http://schemas.openxmlformats.org/spreadsheetml/2006/main" count="42" uniqueCount="42">
  <si>
    <t>Slice #</t>
  </si>
  <si>
    <t>h1</t>
  </si>
  <si>
    <t>h2</t>
  </si>
  <si>
    <t>h3</t>
  </si>
  <si>
    <t>W</t>
  </si>
  <si>
    <t>a</t>
  </si>
  <si>
    <t>hw</t>
  </si>
  <si>
    <t>u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</si>
  <si>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x</t>
    </r>
  </si>
  <si>
    <r>
      <t>Wsin</t>
    </r>
    <r>
      <rPr>
        <b/>
        <sz val="11"/>
        <color indexed="8"/>
        <rFont val="Symbol"/>
        <family val="1"/>
        <charset val="2"/>
      </rPr>
      <t>a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</si>
  <si>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</si>
  <si>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t>Soil</t>
  </si>
  <si>
    <t>g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</si>
  <si>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</si>
  <si>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t xml:space="preserve">F = </t>
  </si>
  <si>
    <t>a1</t>
  </si>
  <si>
    <t>a2</t>
  </si>
  <si>
    <t>a3</t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</si>
  <si>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d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</si>
  <si>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d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 xml:space="preserve"> =  </t>
    </r>
  </si>
  <si>
    <t>cr</t>
  </si>
  <si>
    <r>
      <t>f</t>
    </r>
    <r>
      <rPr>
        <b/>
        <sz val="11"/>
        <color theme="1"/>
        <rFont val="Calibri"/>
        <family val="2"/>
        <scheme val="minor"/>
      </rPr>
      <t>r</t>
    </r>
  </si>
  <si>
    <t>R:</t>
  </si>
  <si>
    <t>[pcf]</t>
  </si>
  <si>
    <t>[ft]</t>
  </si>
  <si>
    <t>k:</t>
  </si>
  <si>
    <t>Strength Reduction:</t>
  </si>
  <si>
    <t>Peak Acceleration:</t>
  </si>
  <si>
    <t>Acceleration mult: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</si>
  <si>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a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</si>
  <si>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cr (adj)</t>
  </si>
  <si>
    <t>Bishop's Simplified Procedure - Seismic</t>
  </si>
  <si>
    <r>
      <t>c'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lcos</t>
    </r>
    <r>
      <rPr>
        <b/>
        <sz val="11"/>
        <color indexed="8"/>
        <rFont val="Symbol"/>
        <family val="1"/>
        <charset val="2"/>
      </rPr>
      <t>a+
(</t>
    </r>
    <r>
      <rPr>
        <b/>
        <sz val="11"/>
        <color indexed="8"/>
        <rFont val="Calibri"/>
        <family val="2"/>
        <scheme val="minor"/>
      </rPr>
      <t>W-u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  <scheme val="minor"/>
      </rPr>
      <t>lcos</t>
    </r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)tan</t>
    </r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</si>
  <si>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r>
      <t>sec</t>
    </r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>/
(1+tan</t>
    </r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>(tan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'/F))</t>
    </r>
  </si>
  <si>
    <r>
      <t>[c'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l…][sec</t>
    </r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>..]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</si>
  <si>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n</t>
    </r>
    <r>
      <rPr>
        <sz val="11"/>
        <color indexed="8"/>
        <rFont val="Calibri"/>
        <family val="2"/>
      </rPr>
      <t xml:space="preserve"> = </t>
    </r>
  </si>
  <si>
    <t xml:space="preserve">F (guess) = </t>
  </si>
  <si>
    <t>Residual (Fg-F) =</t>
  </si>
  <si>
    <r>
      <rPr>
        <b/>
        <sz val="11"/>
        <color theme="1"/>
        <rFont val="Calibri"/>
        <family val="2"/>
        <scheme val="minor"/>
      </rPr>
      <t>tan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r (adj)</t>
    </r>
  </si>
  <si>
    <r>
      <rPr>
        <b/>
        <sz val="11"/>
        <color indexed="8"/>
        <rFont val="Calibri"/>
        <family val="2"/>
        <scheme val="minor"/>
      </rPr>
      <t>tan</t>
    </r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  <scheme val="minor"/>
      </rPr>
      <t>'</t>
    </r>
  </si>
  <si>
    <t>c'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</si>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</sst>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indexed="8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0" fillId="0" borderId="1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42118</xdr:colOff>
      <xdr:row>22</xdr:row>
      <xdr:rowOff>71275</xdr:rowOff>
    </xdr:from>
    <xdr:to>
      <xdr:col>17</xdr:col>
      <xdr:colOff>1204341</xdr:colOff>
      <xdr:row>26</xdr:row>
      <xdr:rowOff>148767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642730" y="4723622"/>
              <a:ext cx="2328550" cy="85504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  <m:r>
                          <a:rPr lang="en-US" i="0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num>
                          <m:den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den>
                        </m:f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642730" y="4723622"/>
              <a:ext cx="2328550" cy="85504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𝐹=(∑128▒𝑛)/(∑128▒𝑑_1 +𝑘/𝑅 ∑128▒𝑑_2 )</a:t>
              </a:r>
              <a:endParaRPr lang="en-US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7"/>
  <sheetViews>
    <sheetView showGridLines="0" tabSelected="1" zoomScale="110" zoomScaleNormal="110" workbookViewId="0">
      <selection activeCell="R32" sqref="R32"/>
    </sheetView>
  </sheetViews>
  <sheetFormatPr baseColWidth="10" defaultColWidth="8.83203125" defaultRowHeight="15" x14ac:dyDescent="0.2"/>
  <cols>
    <col min="2" max="2" width="8.5" style="2" customWidth="1"/>
    <col min="3" max="6" width="9.1640625" style="2"/>
    <col min="7" max="8" width="9.1640625" style="2" customWidth="1"/>
    <col min="9" max="9" width="12" style="2" customWidth="1"/>
    <col min="10" max="10" width="9.1640625" style="2"/>
    <col min="11" max="11" width="11.5" style="2" customWidth="1"/>
    <col min="12" max="12" width="9.83203125" style="2" customWidth="1"/>
    <col min="13" max="13" width="8" style="2" customWidth="1"/>
    <col min="14" max="14" width="7.6640625" style="2" customWidth="1"/>
    <col min="15" max="15" width="8.33203125" style="2" customWidth="1"/>
    <col min="16" max="16" width="7.1640625" style="2" customWidth="1"/>
    <col min="17" max="17" width="8.1640625" style="2" customWidth="1"/>
    <col min="18" max="18" width="20" style="2" customWidth="1"/>
    <col min="19" max="19" width="17.6640625" style="2" customWidth="1"/>
    <col min="20" max="20" width="16.1640625" style="2" customWidth="1"/>
    <col min="21" max="21" width="14.5" style="2" bestFit="1" customWidth="1"/>
  </cols>
  <sheetData>
    <row r="1" spans="1:20" ht="26" x14ac:dyDescent="0.3">
      <c r="A1" s="1" t="s">
        <v>31</v>
      </c>
    </row>
    <row r="2" spans="1:20" x14ac:dyDescent="0.2">
      <c r="A2" t="s">
        <v>41</v>
      </c>
      <c r="R2" s="15"/>
    </row>
    <row r="3" spans="1:20" x14ac:dyDescent="0.2">
      <c r="J3" s="24"/>
      <c r="K3" s="24"/>
    </row>
    <row r="4" spans="1:20" x14ac:dyDescent="0.2">
      <c r="C4" s="10" t="s">
        <v>27</v>
      </c>
      <c r="D4" s="2">
        <v>0.18</v>
      </c>
      <c r="F4" s="8" t="s">
        <v>11</v>
      </c>
      <c r="G4" s="9" t="s">
        <v>12</v>
      </c>
      <c r="H4" s="8" t="s">
        <v>20</v>
      </c>
      <c r="I4" s="9" t="s">
        <v>21</v>
      </c>
      <c r="J4" s="8" t="s">
        <v>30</v>
      </c>
      <c r="K4" s="9" t="s">
        <v>38</v>
      </c>
      <c r="M4" s="10" t="s">
        <v>13</v>
      </c>
      <c r="N4" s="2">
        <v>62.4</v>
      </c>
      <c r="O4" s="14" t="s">
        <v>23</v>
      </c>
    </row>
    <row r="5" spans="1:20" x14ac:dyDescent="0.2">
      <c r="C5" s="10" t="s">
        <v>28</v>
      </c>
      <c r="D5" s="2">
        <v>0.5</v>
      </c>
      <c r="F5" s="2">
        <v>1</v>
      </c>
      <c r="G5" s="2">
        <v>130</v>
      </c>
      <c r="H5" s="2">
        <v>800</v>
      </c>
      <c r="I5" s="2">
        <v>22</v>
      </c>
      <c r="J5" s="17"/>
      <c r="K5" s="21"/>
      <c r="M5" s="10" t="s">
        <v>22</v>
      </c>
      <c r="N5" s="16">
        <v>116.18011428571428</v>
      </c>
      <c r="O5" s="14" t="s">
        <v>24</v>
      </c>
    </row>
    <row r="6" spans="1:20" x14ac:dyDescent="0.2">
      <c r="C6" s="10" t="s">
        <v>25</v>
      </c>
      <c r="D6" s="17"/>
      <c r="F6" s="2">
        <v>2</v>
      </c>
      <c r="G6" s="2">
        <v>120</v>
      </c>
      <c r="H6" s="2">
        <v>500</v>
      </c>
      <c r="I6" s="2">
        <v>20</v>
      </c>
      <c r="J6" s="17"/>
      <c r="K6" s="21"/>
    </row>
    <row r="7" spans="1:20" x14ac:dyDescent="0.2">
      <c r="C7" s="10" t="s">
        <v>26</v>
      </c>
      <c r="D7" s="2">
        <v>0.8</v>
      </c>
      <c r="F7" s="2">
        <v>3</v>
      </c>
      <c r="G7" s="2">
        <v>132</v>
      </c>
      <c r="H7" s="2">
        <v>1000</v>
      </c>
      <c r="I7" s="2">
        <v>24</v>
      </c>
      <c r="J7" s="17"/>
      <c r="K7" s="21"/>
    </row>
    <row r="9" spans="1:20" ht="33" customHeight="1" x14ac:dyDescent="0.2">
      <c r="A9" s="3" t="s">
        <v>0</v>
      </c>
      <c r="B9" s="4" t="s">
        <v>8</v>
      </c>
      <c r="C9" s="4" t="s">
        <v>1</v>
      </c>
      <c r="D9" s="4" t="s">
        <v>2</v>
      </c>
      <c r="E9" s="4" t="s">
        <v>3</v>
      </c>
      <c r="F9" s="4" t="s">
        <v>15</v>
      </c>
      <c r="G9" s="4" t="s">
        <v>16</v>
      </c>
      <c r="H9" s="4" t="s">
        <v>17</v>
      </c>
      <c r="I9" s="4" t="s">
        <v>29</v>
      </c>
      <c r="J9" s="4" t="s">
        <v>4</v>
      </c>
      <c r="K9" s="5" t="s">
        <v>5</v>
      </c>
      <c r="L9" s="4" t="s">
        <v>9</v>
      </c>
      <c r="M9" s="4" t="s">
        <v>10</v>
      </c>
      <c r="N9" s="4" t="s">
        <v>6</v>
      </c>
      <c r="O9" s="4" t="s">
        <v>7</v>
      </c>
      <c r="P9" s="4" t="s">
        <v>40</v>
      </c>
      <c r="Q9" s="22" t="s">
        <v>39</v>
      </c>
      <c r="R9" s="6" t="s">
        <v>32</v>
      </c>
      <c r="S9" s="6" t="s">
        <v>33</v>
      </c>
      <c r="T9" s="4" t="s">
        <v>34</v>
      </c>
    </row>
    <row r="10" spans="1:20" x14ac:dyDescent="0.2">
      <c r="A10" s="7">
        <v>1</v>
      </c>
      <c r="B10" s="7">
        <v>10.9</v>
      </c>
      <c r="C10" s="7">
        <v>10.8</v>
      </c>
      <c r="D10" s="7"/>
      <c r="E10" s="7"/>
      <c r="F10" s="11">
        <v>56.209371428571444</v>
      </c>
      <c r="G10" s="11"/>
      <c r="H10" s="11"/>
      <c r="I10" s="18"/>
      <c r="J10" s="11">
        <f t="shared" ref="J10:J20" si="0">B10*(gam_1*C10+gam_2*D10+gam_3*E10)</f>
        <v>15303.6</v>
      </c>
      <c r="K10" s="7">
        <v>60</v>
      </c>
      <c r="L10" s="11">
        <f t="shared" ref="L10:L20" si="1">J10*SIN(RADIANS(K10))</f>
        <v>13253.306369355534</v>
      </c>
      <c r="M10" s="11">
        <f t="shared" ref="M10:M20" si="2">B10/COS(RADIANS(K10))</f>
        <v>21.799999999999997</v>
      </c>
      <c r="N10" s="7">
        <v>2.2999999999999998</v>
      </c>
      <c r="O10" s="11">
        <f t="shared" ref="O10:O20" si="3">N10*gw</f>
        <v>143.51999999999998</v>
      </c>
      <c r="P10" s="7">
        <f>c_1</f>
        <v>0</v>
      </c>
      <c r="Q10" s="23">
        <f>tanphi1</f>
        <v>0</v>
      </c>
      <c r="R10" s="18"/>
      <c r="S10" s="19"/>
      <c r="T10" s="18"/>
    </row>
    <row r="11" spans="1:20" x14ac:dyDescent="0.2">
      <c r="A11" s="7">
        <v>2</v>
      </c>
      <c r="B11" s="7">
        <v>10.4</v>
      </c>
      <c r="C11" s="7">
        <v>20.3</v>
      </c>
      <c r="D11" s="7">
        <v>6.7</v>
      </c>
      <c r="E11" s="7"/>
      <c r="F11" s="11">
        <v>60.66133333333336</v>
      </c>
      <c r="G11" s="11">
        <v>74.543542857142896</v>
      </c>
      <c r="H11" s="11"/>
      <c r="I11" s="18"/>
      <c r="J11" s="11">
        <f t="shared" si="0"/>
        <v>35807.200000000004</v>
      </c>
      <c r="K11" s="7">
        <v>47</v>
      </c>
      <c r="L11" s="11">
        <f t="shared" si="1"/>
        <v>26187.728264617963</v>
      </c>
      <c r="M11" s="11">
        <f t="shared" si="2"/>
        <v>15.249303530652099</v>
      </c>
      <c r="N11" s="7">
        <v>16.100000000000001</v>
      </c>
      <c r="O11" s="11">
        <f t="shared" si="3"/>
        <v>1004.6400000000001</v>
      </c>
      <c r="P11" s="7">
        <f>c_2</f>
        <v>0</v>
      </c>
      <c r="Q11" s="23">
        <f>tanphi2</f>
        <v>0</v>
      </c>
      <c r="R11" s="18"/>
      <c r="S11" s="19"/>
      <c r="T11" s="18"/>
    </row>
    <row r="12" spans="1:20" x14ac:dyDescent="0.2">
      <c r="A12" s="7">
        <v>3</v>
      </c>
      <c r="B12" s="7">
        <v>12</v>
      </c>
      <c r="C12" s="7">
        <v>20.3</v>
      </c>
      <c r="D12" s="7">
        <v>18.2</v>
      </c>
      <c r="E12" s="7"/>
      <c r="F12" s="11">
        <v>60.66133333333336</v>
      </c>
      <c r="G12" s="11">
        <v>79.518476190476221</v>
      </c>
      <c r="H12" s="11"/>
      <c r="I12" s="18"/>
      <c r="J12" s="11">
        <f t="shared" si="0"/>
        <v>57876</v>
      </c>
      <c r="K12" s="7">
        <v>41</v>
      </c>
      <c r="L12" s="11">
        <f t="shared" si="1"/>
        <v>37970.072361854596</v>
      </c>
      <c r="M12" s="11">
        <f t="shared" si="2"/>
        <v>15.900155920185735</v>
      </c>
      <c r="N12" s="7">
        <v>26.1</v>
      </c>
      <c r="O12" s="11">
        <f t="shared" si="3"/>
        <v>1628.64</v>
      </c>
      <c r="P12" s="7">
        <f>c_2</f>
        <v>0</v>
      </c>
      <c r="Q12" s="23">
        <f>tanphi2</f>
        <v>0</v>
      </c>
      <c r="R12" s="18"/>
      <c r="S12" s="19"/>
      <c r="T12" s="18"/>
    </row>
    <row r="13" spans="1:20" x14ac:dyDescent="0.2">
      <c r="A13" s="7">
        <v>4</v>
      </c>
      <c r="B13" s="7">
        <v>15.8</v>
      </c>
      <c r="C13" s="7">
        <v>20.3</v>
      </c>
      <c r="D13" s="7">
        <v>23.5</v>
      </c>
      <c r="E13" s="7">
        <v>5.6</v>
      </c>
      <c r="F13" s="11">
        <v>60.66133333333336</v>
      </c>
      <c r="G13" s="11">
        <v>82.663009523809549</v>
      </c>
      <c r="H13" s="11">
        <v>97.591161904761947</v>
      </c>
      <c r="I13" s="18"/>
      <c r="J13" s="11">
        <f t="shared" si="0"/>
        <v>97931.56</v>
      </c>
      <c r="K13" s="7">
        <v>32</v>
      </c>
      <c r="L13" s="11">
        <f t="shared" si="1"/>
        <v>51895.820220409958</v>
      </c>
      <c r="M13" s="11">
        <f t="shared" si="2"/>
        <v>18.631018773121124</v>
      </c>
      <c r="N13" s="7">
        <v>34.700000000000003</v>
      </c>
      <c r="O13" s="11">
        <f t="shared" si="3"/>
        <v>2165.2800000000002</v>
      </c>
      <c r="P13" s="7">
        <f t="shared" ref="P13:P20" si="4">c_3</f>
        <v>0</v>
      </c>
      <c r="Q13" s="23">
        <f t="shared" ref="Q13:Q20" si="5">tanphi3</f>
        <v>0</v>
      </c>
      <c r="R13" s="18"/>
      <c r="S13" s="19"/>
      <c r="T13" s="18"/>
    </row>
    <row r="14" spans="1:20" x14ac:dyDescent="0.2">
      <c r="A14" s="7">
        <v>5</v>
      </c>
      <c r="B14" s="7">
        <v>12.4</v>
      </c>
      <c r="C14" s="7">
        <v>15.4</v>
      </c>
      <c r="D14" s="7">
        <v>23.5</v>
      </c>
      <c r="E14" s="7">
        <v>12.7</v>
      </c>
      <c r="F14" s="11">
        <v>63.279542857142886</v>
      </c>
      <c r="G14" s="11">
        <v>82.663009523809549</v>
      </c>
      <c r="H14" s="11">
        <v>101.25866666666671</v>
      </c>
      <c r="I14" s="18"/>
      <c r="J14" s="11">
        <f t="shared" si="0"/>
        <v>80580.160000000003</v>
      </c>
      <c r="K14" s="7">
        <v>22</v>
      </c>
      <c r="L14" s="11">
        <f t="shared" si="1"/>
        <v>30185.859234509138</v>
      </c>
      <c r="M14" s="11">
        <f t="shared" si="2"/>
        <v>13.373830809202035</v>
      </c>
      <c r="N14" s="7">
        <v>38.4</v>
      </c>
      <c r="O14" s="11">
        <f t="shared" si="3"/>
        <v>2396.16</v>
      </c>
      <c r="P14" s="7">
        <f t="shared" si="4"/>
        <v>0</v>
      </c>
      <c r="Q14" s="23">
        <f t="shared" si="5"/>
        <v>0</v>
      </c>
      <c r="R14" s="18"/>
      <c r="S14" s="19"/>
      <c r="T14" s="18"/>
    </row>
    <row r="15" spans="1:20" x14ac:dyDescent="0.2">
      <c r="A15" s="7">
        <v>6</v>
      </c>
      <c r="B15" s="7">
        <v>12.8</v>
      </c>
      <c r="C15" s="7">
        <v>5.5</v>
      </c>
      <c r="D15" s="7">
        <v>23.5</v>
      </c>
      <c r="E15" s="7">
        <v>17.5</v>
      </c>
      <c r="F15" s="11">
        <v>66.947047619047652</v>
      </c>
      <c r="G15" s="11">
        <v>82.663009523809549</v>
      </c>
      <c r="H15" s="11">
        <v>102.82758095238097</v>
      </c>
      <c r="I15" s="18"/>
      <c r="J15" s="11">
        <f t="shared" si="0"/>
        <v>74816</v>
      </c>
      <c r="K15" s="7">
        <v>17</v>
      </c>
      <c r="L15" s="11">
        <f t="shared" si="1"/>
        <v>21874.081460536276</v>
      </c>
      <c r="M15" s="11">
        <f t="shared" si="2"/>
        <v>13.384854483035497</v>
      </c>
      <c r="N15" s="7">
        <v>39.1</v>
      </c>
      <c r="O15" s="11">
        <f t="shared" si="3"/>
        <v>2439.84</v>
      </c>
      <c r="P15" s="7">
        <f t="shared" si="4"/>
        <v>0</v>
      </c>
      <c r="Q15" s="23">
        <f t="shared" si="5"/>
        <v>0</v>
      </c>
      <c r="R15" s="18"/>
      <c r="S15" s="19"/>
      <c r="T15" s="18"/>
    </row>
    <row r="16" spans="1:20" x14ac:dyDescent="0.2">
      <c r="A16" s="7">
        <v>7</v>
      </c>
      <c r="B16" s="7">
        <v>14.3</v>
      </c>
      <c r="C16" s="7"/>
      <c r="D16" s="7">
        <v>17.8</v>
      </c>
      <c r="E16" s="7">
        <v>20.5</v>
      </c>
      <c r="F16" s="11"/>
      <c r="G16" s="11">
        <v>85.542704761904773</v>
      </c>
      <c r="H16" s="11">
        <v>104.92281904761907</v>
      </c>
      <c r="I16" s="18"/>
      <c r="J16" s="11">
        <f t="shared" si="0"/>
        <v>69240.600000000006</v>
      </c>
      <c r="K16" s="7">
        <v>8</v>
      </c>
      <c r="L16" s="11">
        <f t="shared" si="1"/>
        <v>9636.4290143355083</v>
      </c>
      <c r="M16" s="11">
        <f t="shared" si="2"/>
        <v>14.44053428701624</v>
      </c>
      <c r="N16" s="7">
        <v>36.4</v>
      </c>
      <c r="O16" s="11">
        <f t="shared" si="3"/>
        <v>2271.3599999999997</v>
      </c>
      <c r="P16" s="7">
        <f t="shared" si="4"/>
        <v>0</v>
      </c>
      <c r="Q16" s="23">
        <f t="shared" si="5"/>
        <v>0</v>
      </c>
      <c r="R16" s="18"/>
      <c r="S16" s="19"/>
      <c r="T16" s="18"/>
    </row>
    <row r="17" spans="1:20" x14ac:dyDescent="0.2">
      <c r="A17" s="7">
        <v>8</v>
      </c>
      <c r="B17" s="7">
        <v>15.1</v>
      </c>
      <c r="C17" s="7"/>
      <c r="D17" s="7">
        <v>6.9</v>
      </c>
      <c r="E17" s="7">
        <v>21.9</v>
      </c>
      <c r="F17" s="11"/>
      <c r="G17" s="11">
        <v>90.517638095238127</v>
      </c>
      <c r="H17" s="11">
        <v>105.1843047619048</v>
      </c>
      <c r="I17" s="18"/>
      <c r="J17" s="11">
        <f t="shared" si="0"/>
        <v>56153.88</v>
      </c>
      <c r="K17" s="7">
        <v>0</v>
      </c>
      <c r="L17" s="11">
        <f t="shared" si="1"/>
        <v>0</v>
      </c>
      <c r="M17" s="11">
        <f t="shared" si="2"/>
        <v>15.1</v>
      </c>
      <c r="N17" s="7">
        <f>SUM(D17:E17)</f>
        <v>28.799999999999997</v>
      </c>
      <c r="O17" s="11">
        <f t="shared" si="3"/>
        <v>1797.12</v>
      </c>
      <c r="P17" s="7">
        <f t="shared" si="4"/>
        <v>0</v>
      </c>
      <c r="Q17" s="23">
        <f t="shared" si="5"/>
        <v>0</v>
      </c>
      <c r="R17" s="18"/>
      <c r="S17" s="19"/>
      <c r="T17" s="18"/>
    </row>
    <row r="18" spans="1:20" x14ac:dyDescent="0.2">
      <c r="A18" s="7">
        <v>9</v>
      </c>
      <c r="B18" s="7">
        <v>17.100000000000001</v>
      </c>
      <c r="C18" s="7"/>
      <c r="D18" s="7"/>
      <c r="E18" s="7">
        <v>20.7</v>
      </c>
      <c r="F18" s="11"/>
      <c r="G18" s="11"/>
      <c r="H18" s="11">
        <v>104.66133333333336</v>
      </c>
      <c r="I18" s="18"/>
      <c r="J18" s="11">
        <f t="shared" si="0"/>
        <v>46724.040000000008</v>
      </c>
      <c r="K18" s="7">
        <v>-8</v>
      </c>
      <c r="L18" s="11">
        <f t="shared" si="1"/>
        <v>-6502.7295361821371</v>
      </c>
      <c r="M18" s="11">
        <f t="shared" si="2"/>
        <v>17.26805149006837</v>
      </c>
      <c r="N18" s="7">
        <f>SUM(D18:E18)</f>
        <v>20.7</v>
      </c>
      <c r="O18" s="11">
        <f t="shared" si="3"/>
        <v>1291.6799999999998</v>
      </c>
      <c r="P18" s="7">
        <f t="shared" si="4"/>
        <v>0</v>
      </c>
      <c r="Q18" s="23">
        <f t="shared" si="5"/>
        <v>0</v>
      </c>
      <c r="R18" s="18"/>
      <c r="S18" s="19"/>
      <c r="T18" s="18"/>
    </row>
    <row r="19" spans="1:20" x14ac:dyDescent="0.2">
      <c r="A19" s="7">
        <v>10</v>
      </c>
      <c r="B19" s="7">
        <v>16.100000000000001</v>
      </c>
      <c r="C19" s="7"/>
      <c r="D19" s="7"/>
      <c r="E19" s="7">
        <v>17.100000000000001</v>
      </c>
      <c r="F19" s="11"/>
      <c r="G19" s="11"/>
      <c r="H19" s="11">
        <v>102.82758095238097</v>
      </c>
      <c r="I19" s="18"/>
      <c r="J19" s="11">
        <f t="shared" si="0"/>
        <v>36340.920000000006</v>
      </c>
      <c r="K19" s="7">
        <v>-17</v>
      </c>
      <c r="L19" s="11">
        <f t="shared" si="1"/>
        <v>-10625.0567315926</v>
      </c>
      <c r="M19" s="11">
        <f t="shared" si="2"/>
        <v>16.835637279443084</v>
      </c>
      <c r="N19" s="7">
        <f>SUM(D19:E19)</f>
        <v>17.100000000000001</v>
      </c>
      <c r="O19" s="11">
        <f t="shared" si="3"/>
        <v>1067.04</v>
      </c>
      <c r="P19" s="7">
        <f t="shared" si="4"/>
        <v>0</v>
      </c>
      <c r="Q19" s="23">
        <f t="shared" si="5"/>
        <v>0</v>
      </c>
      <c r="R19" s="18"/>
      <c r="S19" s="19"/>
      <c r="T19" s="18"/>
    </row>
    <row r="20" spans="1:20" x14ac:dyDescent="0.2">
      <c r="A20" s="7">
        <v>11</v>
      </c>
      <c r="B20" s="7">
        <v>24.3</v>
      </c>
      <c r="C20" s="7"/>
      <c r="D20" s="7"/>
      <c r="E20" s="7">
        <v>9.5</v>
      </c>
      <c r="F20" s="11"/>
      <c r="G20" s="11"/>
      <c r="H20" s="11">
        <v>99.686400000000049</v>
      </c>
      <c r="I20" s="18"/>
      <c r="J20" s="11">
        <f t="shared" si="0"/>
        <v>30472.2</v>
      </c>
      <c r="K20" s="7">
        <v>-30</v>
      </c>
      <c r="L20" s="11">
        <f t="shared" si="1"/>
        <v>-15236.099999999999</v>
      </c>
      <c r="M20" s="11">
        <f t="shared" si="2"/>
        <v>28.059223082615812</v>
      </c>
      <c r="N20" s="7">
        <f>SUM(D20:E20)</f>
        <v>9.5</v>
      </c>
      <c r="O20" s="11">
        <f t="shared" si="3"/>
        <v>592.79999999999995</v>
      </c>
      <c r="P20" s="7">
        <f t="shared" si="4"/>
        <v>0</v>
      </c>
      <c r="Q20" s="23">
        <f t="shared" si="5"/>
        <v>0</v>
      </c>
      <c r="R20" s="18"/>
      <c r="S20" s="19"/>
      <c r="T20" s="18"/>
    </row>
    <row r="21" spans="1:20" ht="17" x14ac:dyDescent="0.25">
      <c r="A21" s="2"/>
      <c r="H21" s="13" t="s">
        <v>18</v>
      </c>
      <c r="I21" s="11">
        <f>SUM(I10:I20)</f>
        <v>0</v>
      </c>
      <c r="K21" s="13" t="s">
        <v>19</v>
      </c>
      <c r="L21" s="11">
        <f>SUM(L10:L20)</f>
        <v>158639.41065784424</v>
      </c>
      <c r="S21" s="13" t="s">
        <v>35</v>
      </c>
      <c r="T21" s="11">
        <f>SUM(T10:T20)</f>
        <v>0</v>
      </c>
    </row>
    <row r="22" spans="1:20" x14ac:dyDescent="0.2">
      <c r="A22" s="2"/>
    </row>
    <row r="23" spans="1:20" x14ac:dyDescent="0.2">
      <c r="A23" s="2"/>
      <c r="S23" s="10" t="s">
        <v>36</v>
      </c>
      <c r="T23" s="12">
        <v>1.3182868195251622</v>
      </c>
    </row>
    <row r="24" spans="1:20" x14ac:dyDescent="0.2">
      <c r="A24" s="2"/>
    </row>
    <row r="25" spans="1:20" x14ac:dyDescent="0.2">
      <c r="S25" s="10" t="s">
        <v>14</v>
      </c>
      <c r="T25" s="20"/>
    </row>
    <row r="27" spans="1:20" x14ac:dyDescent="0.2">
      <c r="S27" s="10" t="s">
        <v>37</v>
      </c>
      <c r="T27" s="12">
        <f>T23-T25</f>
        <v>1.3182868195251622</v>
      </c>
    </row>
  </sheetData>
  <mergeCells count="1">
    <mergeCell ref="J3:K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c_1</vt:lpstr>
      <vt:lpstr>c_2</vt:lpstr>
      <vt:lpstr>c_3</vt:lpstr>
      <vt:lpstr>F</vt:lpstr>
      <vt:lpstr>Fg</vt:lpstr>
      <vt:lpstr>gam_1</vt:lpstr>
      <vt:lpstr>gam_2</vt:lpstr>
      <vt:lpstr>gam_3</vt:lpstr>
      <vt:lpstr>gw</vt:lpstr>
      <vt:lpstr>k</vt:lpstr>
      <vt:lpstr>radius</vt:lpstr>
      <vt:lpstr>residual</vt:lpstr>
      <vt:lpstr>str_red</vt:lpstr>
      <vt:lpstr>tanphi1</vt:lpstr>
      <vt:lpstr>tanphi2</vt:lpstr>
      <vt:lpstr>tanphi3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Norm Jones</cp:lastModifiedBy>
  <dcterms:created xsi:type="dcterms:W3CDTF">2006-09-16T00:00:00Z</dcterms:created>
  <dcterms:modified xsi:type="dcterms:W3CDTF">2024-12-10T17:27:07Z</dcterms:modified>
</cp:coreProperties>
</file>