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filterPrivacy="1" codeName="ThisWorkbook" defaultThemeVersion="124226"/>
  <xr:revisionPtr revIDLastSave="0" documentId="13_ncr:1_{1A6FD6C7-4E99-414F-B9FE-02C8E40AB919}" xr6:coauthVersionLast="47" xr6:coauthVersionMax="47" xr10:uidLastSave="{00000000-0000-0000-0000-000000000000}"/>
  <bookViews>
    <workbookView xWindow="16780" yWindow="500" windowWidth="34620" windowHeight="226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_1">Sheet1!$J$5</definedName>
    <definedName name="c_2">Sheet1!$J$6</definedName>
    <definedName name="c_3">Sheet1!$J$7</definedName>
    <definedName name="gam_1">Sheet1!$G$5</definedName>
    <definedName name="gam_2">Sheet1!$G$6</definedName>
    <definedName name="gam_3">Sheet1!$G$7</definedName>
    <definedName name="gw">Sheet1!$N$4</definedName>
    <definedName name="k">Sheet1!$D$6</definedName>
    <definedName name="radius">Sheet1!$N$5</definedName>
    <definedName name="str_red">Sheet1!$D$7</definedName>
    <definedName name="tanphi1">Sheet1!$K$5</definedName>
    <definedName name="tanphi2">Sheet1!$K$6</definedName>
    <definedName name="tanphi3">Sheet1!$K$7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O19" i="1"/>
  <c r="O20" i="1"/>
  <c r="O17" i="1"/>
  <c r="P11" i="1" l="1"/>
  <c r="P12" i="1"/>
  <c r="P13" i="1"/>
  <c r="P14" i="1"/>
  <c r="P15" i="1"/>
  <c r="P16" i="1"/>
  <c r="P17" i="1"/>
  <c r="P18" i="1"/>
  <c r="P19" i="1"/>
  <c r="P20" i="1"/>
  <c r="P10" i="1"/>
  <c r="N11" i="1"/>
  <c r="N12" i="1"/>
  <c r="N13" i="1"/>
  <c r="N14" i="1"/>
  <c r="N15" i="1"/>
  <c r="N16" i="1"/>
  <c r="N17" i="1"/>
  <c r="N18" i="1"/>
  <c r="N19" i="1"/>
  <c r="N20" i="1"/>
  <c r="N10" i="1"/>
  <c r="J11" i="1"/>
  <c r="M11" i="1" s="1"/>
  <c r="J12" i="1"/>
  <c r="L12" i="1" s="1"/>
  <c r="J13" i="1"/>
  <c r="M13" i="1" s="1"/>
  <c r="J14" i="1"/>
  <c r="L14" i="1" s="1"/>
  <c r="J15" i="1"/>
  <c r="M15" i="1" s="1"/>
  <c r="J16" i="1"/>
  <c r="L16" i="1" s="1"/>
  <c r="J17" i="1"/>
  <c r="M17" i="1" s="1"/>
  <c r="J18" i="1"/>
  <c r="M18" i="1" s="1"/>
  <c r="J19" i="1"/>
  <c r="L19" i="1" s="1"/>
  <c r="J20" i="1"/>
  <c r="L20" i="1" s="1"/>
  <c r="J10" i="1"/>
  <c r="M10" i="1" s="1"/>
  <c r="M12" i="1" l="1"/>
  <c r="M14" i="1"/>
  <c r="L15" i="1"/>
  <c r="L10" i="1"/>
  <c r="M20" i="1"/>
  <c r="M16" i="1"/>
  <c r="L18" i="1"/>
  <c r="M19" i="1"/>
  <c r="L11" i="1"/>
  <c r="L13" i="1"/>
  <c r="L17" i="1"/>
  <c r="L21" i="1" l="1"/>
  <c r="S10" i="1" l="1"/>
  <c r="T10" i="1" s="1"/>
  <c r="S14" i="1"/>
  <c r="T14" i="1" s="1"/>
  <c r="S20" i="1"/>
  <c r="T20" i="1" s="1"/>
  <c r="S13" i="1"/>
  <c r="T13" i="1" s="1"/>
  <c r="S12" i="1"/>
  <c r="T12" i="1" s="1"/>
  <c r="S17" i="1"/>
  <c r="T17" i="1" s="1"/>
  <c r="S19" i="1"/>
  <c r="T19" i="1" s="1"/>
  <c r="S15" i="1"/>
  <c r="T15" i="1" s="1"/>
  <c r="S16" i="1"/>
  <c r="T16" i="1" s="1"/>
  <c r="S11" i="1"/>
  <c r="T11" i="1" s="1"/>
  <c r="S18" i="1"/>
  <c r="T18" i="1" s="1"/>
  <c r="T21" i="1" l="1"/>
  <c r="Q10" i="1"/>
  <c r="Q14" i="1"/>
  <c r="Q18" i="1"/>
  <c r="Q17" i="1"/>
  <c r="Q11" i="1"/>
  <c r="Q20" i="1"/>
  <c r="Q15" i="1"/>
  <c r="Q12" i="1"/>
  <c r="Q16" i="1"/>
  <c r="Q19" i="1"/>
  <c r="Q13" i="1"/>
</calcChain>
</file>

<file path=xl/sharedStrings.xml><?xml version="1.0" encoding="utf-8"?>
<sst xmlns="http://schemas.openxmlformats.org/spreadsheetml/2006/main" count="41" uniqueCount="41">
  <si>
    <t>Slice #</t>
  </si>
  <si>
    <t>h1</t>
  </si>
  <si>
    <t>h2</t>
  </si>
  <si>
    <t>h3</t>
  </si>
  <si>
    <t>W</t>
  </si>
  <si>
    <t>a</t>
  </si>
  <si>
    <t>hw</t>
  </si>
  <si>
    <t>u</t>
  </si>
  <si>
    <t>c'</t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</si>
  <si>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x</t>
    </r>
  </si>
  <si>
    <r>
      <t>Wsin</t>
    </r>
    <r>
      <rPr>
        <b/>
        <sz val="11"/>
        <color indexed="8"/>
        <rFont val="Symbol"/>
        <family val="1"/>
        <charset val="2"/>
      </rPr>
      <t>a</t>
    </r>
  </si>
  <si>
    <r>
      <t>Wcos</t>
    </r>
    <r>
      <rPr>
        <b/>
        <sz val="11"/>
        <color indexed="8"/>
        <rFont val="Symbol"/>
        <family val="1"/>
        <charset val="2"/>
      </rPr>
      <t>a</t>
    </r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</si>
  <si>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</t>
    </r>
  </si>
  <si>
    <r>
      <t>c'</t>
    </r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</t>
    </r>
  </si>
  <si>
    <t>Soil</t>
  </si>
  <si>
    <t>g</t>
  </si>
  <si>
    <r>
      <rPr>
        <b/>
        <sz val="11"/>
        <color indexed="8"/>
        <rFont val="Symbol"/>
        <family val="1"/>
        <charset val="2"/>
      </rPr>
      <t>g</t>
    </r>
    <r>
      <rPr>
        <b/>
        <sz val="11"/>
        <color indexed="8"/>
        <rFont val="Calibri"/>
        <family val="2"/>
      </rPr>
      <t>w:</t>
    </r>
  </si>
  <si>
    <t xml:space="preserve">F = </t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</si>
  <si>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</si>
  <si>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 xml:space="preserve"> =  </t>
    </r>
  </si>
  <si>
    <t>a1</t>
  </si>
  <si>
    <t>a2</t>
  </si>
  <si>
    <t>a3</t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</si>
  <si>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d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</si>
  <si>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d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 xml:space="preserve"> =  </t>
    </r>
  </si>
  <si>
    <t>cr</t>
  </si>
  <si>
    <r>
      <t>f</t>
    </r>
    <r>
      <rPr>
        <b/>
        <sz val="11"/>
        <color theme="1"/>
        <rFont val="Calibri"/>
        <family val="2"/>
        <scheme val="minor"/>
      </rPr>
      <t>r</t>
    </r>
  </si>
  <si>
    <t>R:</t>
  </si>
  <si>
    <t>[pcf]</t>
  </si>
  <si>
    <t>[ft]</t>
  </si>
  <si>
    <t>k:</t>
  </si>
  <si>
    <t>Strength Reduction:</t>
  </si>
  <si>
    <t>Peak Acceleration:</t>
  </si>
  <si>
    <t>Acceleration mult:</t>
  </si>
  <si>
    <r>
      <t>(Wcos</t>
    </r>
    <r>
      <rPr>
        <b/>
        <sz val="11"/>
        <color indexed="8"/>
        <rFont val="Symbol"/>
        <family val="1"/>
        <charset val="2"/>
      </rPr>
      <t>a-</t>
    </r>
    <r>
      <rPr>
        <b/>
        <sz val="11"/>
        <color indexed="8"/>
        <rFont val="Calibri"/>
        <family val="2"/>
        <scheme val="minor"/>
      </rPr>
      <t>kWsin</t>
    </r>
    <r>
      <rPr>
        <b/>
        <sz val="11"/>
        <color indexed="8"/>
        <rFont val="Symbol"/>
        <family val="1"/>
        <charset val="2"/>
      </rPr>
      <t>a</t>
    </r>
    <r>
      <rPr>
        <b/>
        <sz val="11"/>
        <color indexed="8"/>
        <rFont val="Calibri"/>
        <family val="2"/>
      </rPr>
      <t>-u</t>
    </r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l)tan</t>
    </r>
    <r>
      <rPr>
        <b/>
        <sz val="11"/>
        <color indexed="8"/>
        <rFont val="Symbol"/>
        <family val="1"/>
        <charset val="2"/>
      </rPr>
      <t>f</t>
    </r>
    <r>
      <rPr>
        <b/>
        <sz val="11"/>
        <color indexed="8"/>
        <rFont val="Calibri"/>
        <family val="2"/>
      </rPr>
      <t>'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</si>
  <si>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a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</si>
  <si>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Ordinary Method of Slices - Seismic</t>
  </si>
  <si>
    <t>cr (adj)</t>
  </si>
  <si>
    <r>
      <t>tan</t>
    </r>
    <r>
      <rPr>
        <b/>
        <sz val="11"/>
        <color indexed="8"/>
        <rFont val="Symbol"/>
        <family val="1"/>
        <charset val="2"/>
      </rPr>
      <t>f</t>
    </r>
    <r>
      <rPr>
        <b/>
        <sz val="11"/>
        <color indexed="8"/>
        <rFont val="Calibri"/>
        <family val="2"/>
      </rPr>
      <t>'</t>
    </r>
  </si>
  <si>
    <r>
      <rPr>
        <b/>
        <sz val="11"/>
        <color theme="1"/>
        <rFont val="Calibri"/>
        <family val="2"/>
        <scheme val="minor"/>
      </rPr>
      <t>tan</t>
    </r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>r (adj)</t>
    </r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</si>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</sst>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Symbol"/>
      <family val="1"/>
      <charset val="2"/>
    </font>
    <font>
      <b/>
      <sz val="11"/>
      <color indexed="8"/>
      <name val="Symbol"/>
      <family val="1"/>
      <charset val="2"/>
    </font>
    <font>
      <vertAlign val="subscript"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indexed="8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21</xdr:row>
      <xdr:rowOff>104775</xdr:rowOff>
    </xdr:from>
    <xdr:to>
      <xdr:col>16</xdr:col>
      <xdr:colOff>65685</xdr:colOff>
      <xdr:row>25</xdr:row>
      <xdr:rowOff>18024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8020050" y="4476750"/>
              <a:ext cx="2208810" cy="67524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i="0">
                        <a:latin typeface="Cambria Math" panose="02040503050406030204" pitchFamily="18" charset="0"/>
                      </a:rPr>
                      <m:t>F</m:t>
                    </m:r>
                    <m:r>
                      <a:rPr lang="en-US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i="0">
                            <a:latin typeface="Cambria Math" panose="02040503050406030204" pitchFamily="18" charset="0"/>
                          </a:rPr>
                          <m:t>R</m:t>
                        </m:r>
                        <m:d>
                          <m:dPr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latin typeface="Cambria Math" panose="02040503050406030204" pitchFamily="18" charset="0"/>
                                      </a:rPr>
                                      <m:t>n</m:t>
                                    </m:r>
                                  </m:e>
                                  <m:sub>
                                    <m:r>
                                      <a:rPr lang="en-US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latin typeface="Cambria Math" panose="02040503050406030204" pitchFamily="18" charset="0"/>
                                      </a:rPr>
                                      <m:t>n</m:t>
                                    </m:r>
                                  </m:e>
                                  <m:sub>
                                    <m:r>
                                      <a:rPr lang="en-US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</m:num>
                      <m:den>
                        <m:r>
                          <m:rPr>
                            <m:sty m:val="p"/>
                          </m:rPr>
                          <a:rPr lang="en-US" i="0">
                            <a:latin typeface="Cambria Math" panose="02040503050406030204" pitchFamily="18" charset="0"/>
                          </a:rPr>
                          <m:t>R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i="0">
                                    <a:latin typeface="Cambria Math" panose="02040503050406030204" pitchFamily="18" charset="0"/>
                                  </a:rPr>
                                  <m:t>d</m:t>
                                </m:r>
                              </m:e>
                              <m:sub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nary>
                        <m:r>
                          <a:rPr lang="en-US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n-US" i="0">
                            <a:latin typeface="Cambria Math" panose="02040503050406030204" pitchFamily="18" charset="0"/>
                          </a:rPr>
                          <m:t>k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i="0">
                                    <a:latin typeface="Cambria Math" panose="02040503050406030204" pitchFamily="18" charset="0"/>
                                  </a:rPr>
                                  <m:t>d</m:t>
                                </m:r>
                              </m:e>
                              <m:sub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9" name="Rectangle 8"/>
            <xdr:cNvSpPr/>
          </xdr:nvSpPr>
          <xdr:spPr>
            <a:xfrm>
              <a:off x="8020050" y="4476750"/>
              <a:ext cx="2208810" cy="67524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F=R(∑128▒n_1 +∑128▒n_2 )/(R∑128▒d_1 +k∑128▒d_2 )</a:t>
              </a:r>
              <a:endParaRPr lang="en-US"/>
            </a:p>
          </xdr:txBody>
        </xdr:sp>
      </mc:Fallback>
    </mc:AlternateContent>
    <xdr:clientData/>
  </xdr:twoCellAnchor>
  <xdr:twoCellAnchor>
    <xdr:from>
      <xdr:col>13</xdr:col>
      <xdr:colOff>589492</xdr:colOff>
      <xdr:row>26</xdr:row>
      <xdr:rowOff>138642</xdr:rowOff>
    </xdr:from>
    <xdr:to>
      <xdr:col>21</xdr:col>
      <xdr:colOff>99082</xdr:colOff>
      <xdr:row>30</xdr:row>
      <xdr:rowOff>103701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103909" y="5462059"/>
              <a:ext cx="5965423" cy="7270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i="0">
                        <a:latin typeface="Cambria Math" panose="02040503050406030204" pitchFamily="18" charset="0"/>
                      </a:rPr>
                      <m:t>F</m:t>
                    </m:r>
                    <m:r>
                      <a:rPr lang="en-US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i="0">
                            <a:latin typeface="Cambria Math" panose="02040503050406030204" pitchFamily="18" charset="0"/>
                          </a:rPr>
                          <m:t>R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i="0">
                                    <a:latin typeface="Cambria Math" panose="02040503050406030204" pitchFamily="18" charset="0"/>
                                  </a:rPr>
                                  <m:t>c</m:t>
                                </m:r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  <m:r>
                                  <m:rPr>
                                    <m:sty m:val="p"/>
                                  </m:rPr>
                                  <a:rPr lang="en-US" i="0">
                                    <a:latin typeface="Cambria Math" panose="02040503050406030204" pitchFamily="18" charset="0"/>
                                  </a:rPr>
                                  <m:t>Δ</m:t>
                                </m:r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𝓁</m:t>
                                </m:r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+(</m:t>
                                </m:r>
                                <m:r>
                                  <m:rPr>
                                    <m:sty m:val="p"/>
                                  </m:rPr>
                                  <a:rPr lang="en-US" i="0">
                                    <a:latin typeface="Cambria Math" panose="02040503050406030204" pitchFamily="18" charset="0"/>
                                  </a:rPr>
                                  <m:t>Wcosα</m:t>
                                </m:r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m:rPr>
                                    <m:sty m:val="p"/>
                                  </m:rPr>
                                  <a:rPr lang="en-US" i="0">
                                    <a:latin typeface="Cambria Math" panose="02040503050406030204" pitchFamily="18" charset="0"/>
                                  </a:rPr>
                                  <m:t>kWsinα</m:t>
                                </m:r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m:rPr>
                                    <m:sty m:val="p"/>
                                  </m:rPr>
                                  <a:rPr lang="en-US" i="0">
                                    <a:latin typeface="Cambria Math" panose="02040503050406030204" pitchFamily="18" charset="0"/>
                                  </a:rPr>
                                  <m:t>uΔ</m:t>
                                </m:r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𝓁</m:t>
                                </m:r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  <m:r>
                                  <m:rPr>
                                    <m:sty m:val="p"/>
                                  </m:rPr>
                                  <a:rPr lang="en-US" i="0">
                                    <a:latin typeface="Cambria Math" panose="02040503050406030204" pitchFamily="18" charset="0"/>
                                  </a:rPr>
                                  <m:t>tanϕ</m:t>
                                </m:r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e>
                            </m:d>
                          </m:e>
                        </m:nary>
                      </m:num>
                      <m:den>
                        <m:r>
                          <m:rPr>
                            <m:sty m:val="p"/>
                          </m:rPr>
                          <a:rPr lang="en-US" i="0">
                            <a:latin typeface="Cambria Math" panose="02040503050406030204" pitchFamily="18" charset="0"/>
                          </a:rPr>
                          <m:t>R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sty m:val="p"/>
                              </m:rPr>
                              <a:rPr lang="en-US" i="0">
                                <a:latin typeface="Cambria Math" panose="02040503050406030204" pitchFamily="18" charset="0"/>
                              </a:rPr>
                              <m:t>Wsinα</m:t>
                            </m:r>
                          </m:e>
                        </m:nary>
                        <m:r>
                          <a:rPr lang="en-US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n-US" i="0">
                            <a:latin typeface="Cambria Math" panose="02040503050406030204" pitchFamily="18" charset="0"/>
                          </a:rPr>
                          <m:t>k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sty m:val="p"/>
                              </m:rPr>
                              <a:rPr lang="en-US" i="0">
                                <a:latin typeface="Cambria Math" panose="02040503050406030204" pitchFamily="18" charset="0"/>
                              </a:rPr>
                              <m:t>Wa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103909" y="5462059"/>
              <a:ext cx="5965423" cy="7270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F=(R∑128▒{c′Δ𝓁+(Wcosα−kWsinα−uΔ𝓁)tanϕ′} )/(R∑128▒Wsinα+k∑128▒Wa)</a:t>
              </a:r>
              <a:endParaRPr lang="en-US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4"/>
  <sheetViews>
    <sheetView showGridLines="0" tabSelected="1" zoomScale="120" zoomScaleNormal="120" workbookViewId="0">
      <selection activeCell="M32" sqref="M32"/>
    </sheetView>
  </sheetViews>
  <sheetFormatPr baseColWidth="10" defaultColWidth="8.83203125" defaultRowHeight="15" x14ac:dyDescent="0.2"/>
  <cols>
    <col min="2" max="2" width="8.5" style="2" customWidth="1"/>
    <col min="3" max="6" width="9.1640625" style="2"/>
    <col min="7" max="8" width="9.1640625" style="2" customWidth="1"/>
    <col min="9" max="9" width="12" style="2" customWidth="1"/>
    <col min="10" max="10" width="9.1640625" style="2"/>
    <col min="11" max="11" width="12.33203125" style="2" customWidth="1"/>
    <col min="12" max="12" width="9.83203125" style="2" customWidth="1"/>
    <col min="13" max="17" width="9.1640625" style="2"/>
    <col min="18" max="18" width="18.5" style="2" customWidth="1"/>
    <col min="19" max="19" width="9.1640625" style="2"/>
    <col min="20" max="20" width="11.5" style="2" customWidth="1"/>
  </cols>
  <sheetData>
    <row r="1" spans="1:20" ht="26" x14ac:dyDescent="0.3">
      <c r="A1" s="1" t="s">
        <v>36</v>
      </c>
    </row>
    <row r="2" spans="1:20" x14ac:dyDescent="0.2">
      <c r="A2" t="s">
        <v>40</v>
      </c>
      <c r="Q2" s="14"/>
    </row>
    <row r="3" spans="1:20" x14ac:dyDescent="0.2">
      <c r="J3" s="20"/>
      <c r="K3" s="20"/>
    </row>
    <row r="4" spans="1:20" x14ac:dyDescent="0.2">
      <c r="C4" s="10" t="s">
        <v>32</v>
      </c>
      <c r="D4" s="2">
        <v>0.15</v>
      </c>
      <c r="F4" s="8" t="s">
        <v>14</v>
      </c>
      <c r="G4" s="9" t="s">
        <v>15</v>
      </c>
      <c r="H4" s="8" t="s">
        <v>25</v>
      </c>
      <c r="I4" s="9" t="s">
        <v>26</v>
      </c>
      <c r="J4" s="8" t="s">
        <v>37</v>
      </c>
      <c r="K4" s="9" t="s">
        <v>39</v>
      </c>
      <c r="M4" s="10" t="s">
        <v>16</v>
      </c>
      <c r="N4" s="2">
        <v>62.4</v>
      </c>
      <c r="O4" s="13" t="s">
        <v>28</v>
      </c>
    </row>
    <row r="5" spans="1:20" x14ac:dyDescent="0.2">
      <c r="C5" s="10" t="s">
        <v>33</v>
      </c>
      <c r="D5" s="2">
        <v>0.5</v>
      </c>
      <c r="F5" s="2">
        <v>1</v>
      </c>
      <c r="G5" s="2">
        <v>130</v>
      </c>
      <c r="H5" s="2">
        <v>800</v>
      </c>
      <c r="I5" s="2">
        <v>22</v>
      </c>
      <c r="J5" s="15"/>
      <c r="K5" s="18"/>
      <c r="M5" s="10" t="s">
        <v>27</v>
      </c>
      <c r="N5">
        <v>116.18011428571428</v>
      </c>
      <c r="O5" s="13" t="s">
        <v>29</v>
      </c>
    </row>
    <row r="6" spans="1:20" x14ac:dyDescent="0.2">
      <c r="C6" s="10" t="s">
        <v>30</v>
      </c>
      <c r="D6" s="15"/>
      <c r="F6" s="2">
        <v>2</v>
      </c>
      <c r="G6" s="2">
        <v>120</v>
      </c>
      <c r="H6" s="2">
        <v>500</v>
      </c>
      <c r="I6" s="2">
        <v>20</v>
      </c>
      <c r="J6" s="15"/>
      <c r="K6" s="18"/>
    </row>
    <row r="7" spans="1:20" x14ac:dyDescent="0.2">
      <c r="C7" s="10" t="s">
        <v>31</v>
      </c>
      <c r="D7" s="2">
        <v>0.8</v>
      </c>
      <c r="F7" s="2">
        <v>3</v>
      </c>
      <c r="G7" s="2">
        <v>132</v>
      </c>
      <c r="H7" s="2">
        <v>1000</v>
      </c>
      <c r="I7" s="2">
        <v>24</v>
      </c>
      <c r="J7" s="15"/>
      <c r="K7" s="18"/>
    </row>
    <row r="9" spans="1:20" ht="32" x14ac:dyDescent="0.2">
      <c r="A9" s="3" t="s">
        <v>0</v>
      </c>
      <c r="B9" s="4" t="s">
        <v>9</v>
      </c>
      <c r="C9" s="4" t="s">
        <v>1</v>
      </c>
      <c r="D9" s="4" t="s">
        <v>2</v>
      </c>
      <c r="E9" s="4" t="s">
        <v>3</v>
      </c>
      <c r="F9" s="4" t="s">
        <v>20</v>
      </c>
      <c r="G9" s="4" t="s">
        <v>21</v>
      </c>
      <c r="H9" s="4" t="s">
        <v>22</v>
      </c>
      <c r="I9" s="4" t="s">
        <v>35</v>
      </c>
      <c r="J9" s="4" t="s">
        <v>4</v>
      </c>
      <c r="K9" s="5" t="s">
        <v>5</v>
      </c>
      <c r="L9" s="4" t="s">
        <v>10</v>
      </c>
      <c r="M9" s="4" t="s">
        <v>11</v>
      </c>
      <c r="N9" s="4" t="s">
        <v>12</v>
      </c>
      <c r="O9" s="4" t="s">
        <v>6</v>
      </c>
      <c r="P9" s="4" t="s">
        <v>7</v>
      </c>
      <c r="Q9" s="4" t="s">
        <v>38</v>
      </c>
      <c r="R9" s="6" t="s">
        <v>34</v>
      </c>
      <c r="S9" s="4" t="s">
        <v>8</v>
      </c>
      <c r="T9" s="4" t="s">
        <v>13</v>
      </c>
    </row>
    <row r="10" spans="1:20" x14ac:dyDescent="0.2">
      <c r="A10" s="7">
        <v>1</v>
      </c>
      <c r="B10" s="7">
        <v>10.9</v>
      </c>
      <c r="C10" s="7">
        <v>10.8</v>
      </c>
      <c r="D10" s="7"/>
      <c r="E10" s="7"/>
      <c r="F10" s="11">
        <v>56.209371428571444</v>
      </c>
      <c r="G10" s="11"/>
      <c r="H10" s="11"/>
      <c r="I10" s="16"/>
      <c r="J10" s="11">
        <f t="shared" ref="J10:J20" si="0">B10*(gam_1*C10+gam_2*D10+gam_3*E10)</f>
        <v>15303.6</v>
      </c>
      <c r="K10" s="7">
        <v>60</v>
      </c>
      <c r="L10" s="11">
        <f t="shared" ref="L10:L20" si="1">J10*SIN(RADIANS(K10))</f>
        <v>13253.306369355534</v>
      </c>
      <c r="M10" s="11">
        <f t="shared" ref="M10:M20" si="2">J10*COS(RADIANS(K10))</f>
        <v>7651.800000000002</v>
      </c>
      <c r="N10" s="11">
        <f t="shared" ref="N10:N20" si="3">B10/COS(RADIANS(K10))</f>
        <v>21.799999999999997</v>
      </c>
      <c r="O10" s="7">
        <v>2.2999999999999998</v>
      </c>
      <c r="P10" s="11">
        <f t="shared" ref="P10:P20" si="4">O10*gw</f>
        <v>143.51999999999998</v>
      </c>
      <c r="Q10" s="19">
        <f>tanphi1</f>
        <v>0</v>
      </c>
      <c r="R10" s="16"/>
      <c r="S10" s="7">
        <f>c_1</f>
        <v>0</v>
      </c>
      <c r="T10" s="11">
        <f t="shared" ref="T10:T20" si="5">S10*N10</f>
        <v>0</v>
      </c>
    </row>
    <row r="11" spans="1:20" x14ac:dyDescent="0.2">
      <c r="A11" s="7">
        <v>2</v>
      </c>
      <c r="B11" s="7">
        <v>10.4</v>
      </c>
      <c r="C11" s="7">
        <v>20.3</v>
      </c>
      <c r="D11" s="7">
        <v>6.7</v>
      </c>
      <c r="E11" s="7"/>
      <c r="F11" s="11">
        <v>60.66133333333336</v>
      </c>
      <c r="G11" s="11">
        <v>74.543542857142896</v>
      </c>
      <c r="H11" s="11"/>
      <c r="I11" s="16"/>
      <c r="J11" s="11">
        <f t="shared" si="0"/>
        <v>35807.200000000004</v>
      </c>
      <c r="K11" s="7">
        <v>47</v>
      </c>
      <c r="L11" s="11">
        <f t="shared" si="1"/>
        <v>26187.728264617963</v>
      </c>
      <c r="M11" s="11">
        <f t="shared" si="2"/>
        <v>24420.451678429898</v>
      </c>
      <c r="N11" s="11">
        <f t="shared" si="3"/>
        <v>15.249303530652099</v>
      </c>
      <c r="O11" s="7">
        <v>16.100000000000001</v>
      </c>
      <c r="P11" s="11">
        <f t="shared" si="4"/>
        <v>1004.6400000000001</v>
      </c>
      <c r="Q11" s="19">
        <f>tanphi2</f>
        <v>0</v>
      </c>
      <c r="R11" s="16"/>
      <c r="S11" s="7">
        <f>c_2</f>
        <v>0</v>
      </c>
      <c r="T11" s="11">
        <f t="shared" si="5"/>
        <v>0</v>
      </c>
    </row>
    <row r="12" spans="1:20" x14ac:dyDescent="0.2">
      <c r="A12" s="7">
        <v>3</v>
      </c>
      <c r="B12" s="7">
        <v>12</v>
      </c>
      <c r="C12" s="7">
        <v>20.3</v>
      </c>
      <c r="D12" s="7">
        <v>18.2</v>
      </c>
      <c r="E12" s="7"/>
      <c r="F12" s="11">
        <v>60.66133333333336</v>
      </c>
      <c r="G12" s="11">
        <v>79.518476190476221</v>
      </c>
      <c r="H12" s="11"/>
      <c r="I12" s="16"/>
      <c r="J12" s="11">
        <f t="shared" si="0"/>
        <v>57876</v>
      </c>
      <c r="K12" s="7">
        <v>41</v>
      </c>
      <c r="L12" s="11">
        <f t="shared" si="1"/>
        <v>37970.072361854596</v>
      </c>
      <c r="M12" s="11">
        <f t="shared" si="2"/>
        <v>43679.571664973155</v>
      </c>
      <c r="N12" s="11">
        <f t="shared" si="3"/>
        <v>15.900155920185735</v>
      </c>
      <c r="O12" s="7">
        <v>26.1</v>
      </c>
      <c r="P12" s="11">
        <f t="shared" si="4"/>
        <v>1628.64</v>
      </c>
      <c r="Q12" s="19">
        <f>tanphi2</f>
        <v>0</v>
      </c>
      <c r="R12" s="16"/>
      <c r="S12" s="7">
        <f>c_2</f>
        <v>0</v>
      </c>
      <c r="T12" s="11">
        <f t="shared" si="5"/>
        <v>0</v>
      </c>
    </row>
    <row r="13" spans="1:20" x14ac:dyDescent="0.2">
      <c r="A13" s="7">
        <v>4</v>
      </c>
      <c r="B13" s="7">
        <v>15.8</v>
      </c>
      <c r="C13" s="7">
        <v>20.3</v>
      </c>
      <c r="D13" s="7">
        <v>23.5</v>
      </c>
      <c r="E13" s="7">
        <v>5.6</v>
      </c>
      <c r="F13" s="11">
        <v>60.66133333333336</v>
      </c>
      <c r="G13" s="11">
        <v>82.663009523809549</v>
      </c>
      <c r="H13" s="11">
        <v>97.591161904761947</v>
      </c>
      <c r="I13" s="16"/>
      <c r="J13" s="11">
        <f t="shared" si="0"/>
        <v>97931.56</v>
      </c>
      <c r="K13" s="7">
        <v>32</v>
      </c>
      <c r="L13" s="11">
        <f t="shared" si="1"/>
        <v>51895.820220409958</v>
      </c>
      <c r="M13" s="11">
        <f t="shared" si="2"/>
        <v>83050.673011628794</v>
      </c>
      <c r="N13" s="11">
        <f t="shared" si="3"/>
        <v>18.631018773121124</v>
      </c>
      <c r="O13" s="7">
        <v>34.700000000000003</v>
      </c>
      <c r="P13" s="11">
        <f t="shared" si="4"/>
        <v>2165.2800000000002</v>
      </c>
      <c r="Q13" s="19">
        <f t="shared" ref="Q13:Q20" si="6">tanphi3</f>
        <v>0</v>
      </c>
      <c r="R13" s="16"/>
      <c r="S13" s="7">
        <f t="shared" ref="S13:S20" si="7">c_3</f>
        <v>0</v>
      </c>
      <c r="T13" s="11">
        <f t="shared" si="5"/>
        <v>0</v>
      </c>
    </row>
    <row r="14" spans="1:20" x14ac:dyDescent="0.2">
      <c r="A14" s="7">
        <v>5</v>
      </c>
      <c r="B14" s="7">
        <v>12.4</v>
      </c>
      <c r="C14" s="7">
        <v>15.4</v>
      </c>
      <c r="D14" s="7">
        <v>23.5</v>
      </c>
      <c r="E14" s="7">
        <v>12.7</v>
      </c>
      <c r="F14" s="11">
        <v>63.279542857142886</v>
      </c>
      <c r="G14" s="11">
        <v>82.663009523809549</v>
      </c>
      <c r="H14" s="11">
        <v>101.25866666666671</v>
      </c>
      <c r="I14" s="16"/>
      <c r="J14" s="11">
        <f t="shared" si="0"/>
        <v>80580.160000000003</v>
      </c>
      <c r="K14" s="7">
        <v>22</v>
      </c>
      <c r="L14" s="11">
        <f t="shared" si="1"/>
        <v>30185.859234509138</v>
      </c>
      <c r="M14" s="11">
        <f t="shared" si="2"/>
        <v>74712.623350408467</v>
      </c>
      <c r="N14" s="11">
        <f t="shared" si="3"/>
        <v>13.373830809202035</v>
      </c>
      <c r="O14" s="7">
        <v>38.4</v>
      </c>
      <c r="P14" s="11">
        <f t="shared" si="4"/>
        <v>2396.16</v>
      </c>
      <c r="Q14" s="19">
        <f t="shared" si="6"/>
        <v>0</v>
      </c>
      <c r="R14" s="16"/>
      <c r="S14" s="7">
        <f t="shared" si="7"/>
        <v>0</v>
      </c>
      <c r="T14" s="11">
        <f t="shared" si="5"/>
        <v>0</v>
      </c>
    </row>
    <row r="15" spans="1:20" x14ac:dyDescent="0.2">
      <c r="A15" s="7">
        <v>6</v>
      </c>
      <c r="B15" s="7">
        <v>12.8</v>
      </c>
      <c r="C15" s="7">
        <v>5.5</v>
      </c>
      <c r="D15" s="7">
        <v>23.5</v>
      </c>
      <c r="E15" s="7">
        <v>17.5</v>
      </c>
      <c r="F15" s="11">
        <v>66.947047619047652</v>
      </c>
      <c r="G15" s="11">
        <v>82.663009523809549</v>
      </c>
      <c r="H15" s="11">
        <v>102.82758095238097</v>
      </c>
      <c r="I15" s="16"/>
      <c r="J15" s="11">
        <f t="shared" si="0"/>
        <v>74816</v>
      </c>
      <c r="K15" s="7">
        <v>17</v>
      </c>
      <c r="L15" s="11">
        <f t="shared" si="1"/>
        <v>21874.081460536276</v>
      </c>
      <c r="M15" s="11">
        <f t="shared" si="2"/>
        <v>71546.896622130458</v>
      </c>
      <c r="N15" s="11">
        <f t="shared" si="3"/>
        <v>13.384854483035497</v>
      </c>
      <c r="O15" s="7">
        <v>39.1</v>
      </c>
      <c r="P15" s="11">
        <f t="shared" si="4"/>
        <v>2439.84</v>
      </c>
      <c r="Q15" s="19">
        <f t="shared" si="6"/>
        <v>0</v>
      </c>
      <c r="R15" s="16"/>
      <c r="S15" s="7">
        <f t="shared" si="7"/>
        <v>0</v>
      </c>
      <c r="T15" s="11">
        <f t="shared" si="5"/>
        <v>0</v>
      </c>
    </row>
    <row r="16" spans="1:20" x14ac:dyDescent="0.2">
      <c r="A16" s="7">
        <v>7</v>
      </c>
      <c r="B16" s="7">
        <v>14.3</v>
      </c>
      <c r="C16" s="7"/>
      <c r="D16" s="7">
        <v>17.8</v>
      </c>
      <c r="E16" s="7">
        <v>20.5</v>
      </c>
      <c r="F16" s="11"/>
      <c r="G16" s="11">
        <v>85.542704761904773</v>
      </c>
      <c r="H16" s="11">
        <v>104.92281904761907</v>
      </c>
      <c r="I16" s="16"/>
      <c r="J16" s="11">
        <f t="shared" si="0"/>
        <v>69240.600000000006</v>
      </c>
      <c r="K16" s="7">
        <v>8</v>
      </c>
      <c r="L16" s="11">
        <f t="shared" si="1"/>
        <v>9636.4290143355083</v>
      </c>
      <c r="M16" s="11">
        <f t="shared" si="2"/>
        <v>68566.755240507584</v>
      </c>
      <c r="N16" s="11">
        <f t="shared" si="3"/>
        <v>14.44053428701624</v>
      </c>
      <c r="O16" s="7">
        <v>36.4</v>
      </c>
      <c r="P16" s="11">
        <f t="shared" si="4"/>
        <v>2271.3599999999997</v>
      </c>
      <c r="Q16" s="19">
        <f t="shared" si="6"/>
        <v>0</v>
      </c>
      <c r="R16" s="16"/>
      <c r="S16" s="7">
        <f t="shared" si="7"/>
        <v>0</v>
      </c>
      <c r="T16" s="11">
        <f t="shared" si="5"/>
        <v>0</v>
      </c>
    </row>
    <row r="17" spans="1:20" x14ac:dyDescent="0.2">
      <c r="A17" s="7">
        <v>8</v>
      </c>
      <c r="B17" s="7">
        <v>15.1</v>
      </c>
      <c r="C17" s="7"/>
      <c r="D17" s="7">
        <v>6.9</v>
      </c>
      <c r="E17" s="7">
        <v>21.9</v>
      </c>
      <c r="F17" s="11"/>
      <c r="G17" s="11">
        <v>90.517638095238127</v>
      </c>
      <c r="H17" s="11">
        <v>105.1843047619048</v>
      </c>
      <c r="I17" s="16"/>
      <c r="J17" s="11">
        <f t="shared" si="0"/>
        <v>56153.88</v>
      </c>
      <c r="K17" s="7">
        <v>0</v>
      </c>
      <c r="L17" s="11">
        <f t="shared" si="1"/>
        <v>0</v>
      </c>
      <c r="M17" s="11">
        <f t="shared" si="2"/>
        <v>56153.88</v>
      </c>
      <c r="N17" s="11">
        <f t="shared" si="3"/>
        <v>15.1</v>
      </c>
      <c r="O17" s="7">
        <f>SUM(D17:E17)</f>
        <v>28.799999999999997</v>
      </c>
      <c r="P17" s="11">
        <f t="shared" si="4"/>
        <v>1797.12</v>
      </c>
      <c r="Q17" s="19">
        <f t="shared" si="6"/>
        <v>0</v>
      </c>
      <c r="R17" s="16"/>
      <c r="S17" s="7">
        <f t="shared" si="7"/>
        <v>0</v>
      </c>
      <c r="T17" s="11">
        <f t="shared" si="5"/>
        <v>0</v>
      </c>
    </row>
    <row r="18" spans="1:20" x14ac:dyDescent="0.2">
      <c r="A18" s="7">
        <v>9</v>
      </c>
      <c r="B18" s="7">
        <v>17.100000000000001</v>
      </c>
      <c r="C18" s="7"/>
      <c r="D18" s="7"/>
      <c r="E18" s="7">
        <v>20.7</v>
      </c>
      <c r="F18" s="11"/>
      <c r="G18" s="11"/>
      <c r="H18" s="11">
        <v>104.66133333333336</v>
      </c>
      <c r="I18" s="16"/>
      <c r="J18" s="11">
        <f t="shared" si="0"/>
        <v>46724.040000000008</v>
      </c>
      <c r="K18" s="7">
        <v>-8</v>
      </c>
      <c r="L18" s="11">
        <f t="shared" si="1"/>
        <v>-6502.7295361821371</v>
      </c>
      <c r="M18" s="11">
        <f t="shared" si="2"/>
        <v>46269.324854603889</v>
      </c>
      <c r="N18" s="11">
        <f t="shared" si="3"/>
        <v>17.26805149006837</v>
      </c>
      <c r="O18" s="7">
        <f t="shared" ref="O18:O20" si="8">SUM(D18:E18)</f>
        <v>20.7</v>
      </c>
      <c r="P18" s="11">
        <f t="shared" si="4"/>
        <v>1291.6799999999998</v>
      </c>
      <c r="Q18" s="19">
        <f t="shared" si="6"/>
        <v>0</v>
      </c>
      <c r="R18" s="16"/>
      <c r="S18" s="7">
        <f t="shared" si="7"/>
        <v>0</v>
      </c>
      <c r="T18" s="11">
        <f t="shared" si="5"/>
        <v>0</v>
      </c>
    </row>
    <row r="19" spans="1:20" x14ac:dyDescent="0.2">
      <c r="A19" s="7">
        <v>10</v>
      </c>
      <c r="B19" s="7">
        <v>16.100000000000001</v>
      </c>
      <c r="C19" s="7"/>
      <c r="D19" s="7"/>
      <c r="E19" s="7">
        <v>17.100000000000001</v>
      </c>
      <c r="F19" s="11"/>
      <c r="G19" s="11"/>
      <c r="H19" s="11">
        <v>102.82758095238097</v>
      </c>
      <c r="I19" s="16"/>
      <c r="J19" s="11">
        <f t="shared" si="0"/>
        <v>36340.920000000006</v>
      </c>
      <c r="K19" s="7">
        <v>-17</v>
      </c>
      <c r="L19" s="11">
        <f t="shared" si="1"/>
        <v>-10625.0567315926</v>
      </c>
      <c r="M19" s="11">
        <f t="shared" si="2"/>
        <v>34752.994632072201</v>
      </c>
      <c r="N19" s="11">
        <f t="shared" si="3"/>
        <v>16.835637279443084</v>
      </c>
      <c r="O19" s="7">
        <f t="shared" si="8"/>
        <v>17.100000000000001</v>
      </c>
      <c r="P19" s="11">
        <f t="shared" si="4"/>
        <v>1067.04</v>
      </c>
      <c r="Q19" s="19">
        <f t="shared" si="6"/>
        <v>0</v>
      </c>
      <c r="R19" s="16"/>
      <c r="S19" s="7">
        <f t="shared" si="7"/>
        <v>0</v>
      </c>
      <c r="T19" s="11">
        <f t="shared" si="5"/>
        <v>0</v>
      </c>
    </row>
    <row r="20" spans="1:20" x14ac:dyDescent="0.2">
      <c r="A20" s="7">
        <v>11</v>
      </c>
      <c r="B20" s="7">
        <v>24.3</v>
      </c>
      <c r="C20" s="7"/>
      <c r="D20" s="7"/>
      <c r="E20" s="7">
        <v>9.5</v>
      </c>
      <c r="F20" s="11"/>
      <c r="G20" s="11"/>
      <c r="H20" s="11">
        <v>99.686400000000049</v>
      </c>
      <c r="I20" s="16"/>
      <c r="J20" s="11">
        <f t="shared" si="0"/>
        <v>30472.2</v>
      </c>
      <c r="K20" s="7">
        <v>-30</v>
      </c>
      <c r="L20" s="11">
        <f t="shared" si="1"/>
        <v>-15236.099999999999</v>
      </c>
      <c r="M20" s="11">
        <f t="shared" si="2"/>
        <v>26389.699309200172</v>
      </c>
      <c r="N20" s="11">
        <f t="shared" si="3"/>
        <v>28.059223082615812</v>
      </c>
      <c r="O20" s="7">
        <f t="shared" si="8"/>
        <v>9.5</v>
      </c>
      <c r="P20" s="11">
        <f t="shared" si="4"/>
        <v>592.79999999999995</v>
      </c>
      <c r="Q20" s="19">
        <f t="shared" si="6"/>
        <v>0</v>
      </c>
      <c r="R20" s="16"/>
      <c r="S20" s="7">
        <f t="shared" si="7"/>
        <v>0</v>
      </c>
      <c r="T20" s="11">
        <f t="shared" si="5"/>
        <v>0</v>
      </c>
    </row>
    <row r="21" spans="1:20" ht="17" x14ac:dyDescent="0.25">
      <c r="A21" s="2"/>
      <c r="H21" s="12" t="s">
        <v>23</v>
      </c>
      <c r="I21" s="16"/>
      <c r="K21" s="12" t="s">
        <v>24</v>
      </c>
      <c r="L21" s="11">
        <f>SUM(L10:L20)</f>
        <v>158639.41065784424</v>
      </c>
      <c r="Q21" s="12" t="s">
        <v>18</v>
      </c>
      <c r="R21" s="16"/>
      <c r="S21" s="12" t="s">
        <v>19</v>
      </c>
      <c r="T21" s="11">
        <f>SUM(T10:T20)</f>
        <v>0</v>
      </c>
    </row>
    <row r="22" spans="1:20" x14ac:dyDescent="0.2">
      <c r="A22" s="2"/>
    </row>
    <row r="23" spans="1:20" x14ac:dyDescent="0.2">
      <c r="A23" s="2"/>
    </row>
    <row r="24" spans="1:20" x14ac:dyDescent="0.2">
      <c r="A24" s="2"/>
      <c r="Q24" s="10" t="s">
        <v>17</v>
      </c>
      <c r="R24" s="17"/>
    </row>
  </sheetData>
  <mergeCells count="1">
    <mergeCell ref="J3:K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c_1</vt:lpstr>
      <vt:lpstr>c_2</vt:lpstr>
      <vt:lpstr>c_3</vt:lpstr>
      <vt:lpstr>gam_1</vt:lpstr>
      <vt:lpstr>gam_2</vt:lpstr>
      <vt:lpstr>gam_3</vt:lpstr>
      <vt:lpstr>gw</vt:lpstr>
      <vt:lpstr>k</vt:lpstr>
      <vt:lpstr>radius</vt:lpstr>
      <vt:lpstr>str_red</vt:lpstr>
      <vt:lpstr>tanphi1</vt:lpstr>
      <vt:lpstr>tanphi2</vt:lpstr>
      <vt:lpstr>tanphi3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2024-12-10T00:34:09Z</dcterms:modified>
</cp:coreProperties>
</file>