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c_1">Sheet1!$C$5</definedName>
    <definedName name="c_2">Sheet1!$C$6</definedName>
    <definedName name="c_3">Sheet1!$C$7</definedName>
    <definedName name="gam_1">Sheet1!$B$5</definedName>
    <definedName name="gam_2">Sheet1!$B$6</definedName>
    <definedName name="gam_3">Sheet1!$B$7</definedName>
    <definedName name="phi_1">Sheet1!$D$5</definedName>
    <definedName name="phi_2">Sheet1!$D$6</definedName>
    <definedName name="phi_3">Sheet1!$D$7</definedName>
  </definedNames>
  <calcPr calcId="162913"/>
</workbook>
</file>

<file path=xl/calcChain.xml><?xml version="1.0" encoding="utf-8"?>
<calcChain xmlns="http://schemas.openxmlformats.org/spreadsheetml/2006/main">
  <c r="I11" i="1" l="1"/>
  <c r="I13" i="1"/>
  <c r="I15" i="1"/>
  <c r="I17" i="1"/>
  <c r="I19" i="1"/>
  <c r="I10" i="1"/>
  <c r="H11" i="1"/>
  <c r="H12" i="1"/>
  <c r="I12" i="1" s="1"/>
  <c r="H13" i="1"/>
  <c r="H14" i="1"/>
  <c r="I14" i="1" s="1"/>
  <c r="H15" i="1"/>
  <c r="H16" i="1"/>
  <c r="I16" i="1" s="1"/>
  <c r="H17" i="1"/>
  <c r="H18" i="1"/>
  <c r="I18" i="1" s="1"/>
  <c r="H19" i="1"/>
  <c r="H20" i="1"/>
  <c r="I20" i="1" s="1"/>
  <c r="H10" i="1"/>
  <c r="J12" i="1" l="1"/>
  <c r="K12" i="1" s="1"/>
  <c r="J13" i="1"/>
  <c r="J14" i="1"/>
  <c r="K14" i="1" s="1"/>
  <c r="J15" i="1"/>
  <c r="J16" i="1"/>
  <c r="J17" i="1"/>
  <c r="J18" i="1"/>
  <c r="K18" i="1" s="1"/>
  <c r="J19" i="1"/>
  <c r="J20" i="1"/>
  <c r="J11" i="1"/>
  <c r="J10" i="1"/>
  <c r="K20" i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17" i="1"/>
  <c r="L17" i="1" s="1"/>
  <c r="F18" i="1"/>
  <c r="L18" i="1" s="1"/>
  <c r="F19" i="1"/>
  <c r="L19" i="1" s="1"/>
  <c r="F20" i="1"/>
  <c r="L20" i="1" s="1"/>
  <c r="F10" i="1"/>
  <c r="L10" i="1" s="1"/>
  <c r="K10" i="1"/>
  <c r="K17" i="1"/>
  <c r="K15" i="1"/>
  <c r="K13" i="1"/>
  <c r="K19" i="1" l="1"/>
  <c r="K16" i="1"/>
  <c r="K11" i="1"/>
  <c r="L21" i="1"/>
  <c r="K21" i="1" l="1"/>
  <c r="L23" i="1"/>
</calcChain>
</file>

<file path=xl/sharedStrings.xml><?xml version="1.0" encoding="utf-8"?>
<sst xmlns="http://schemas.openxmlformats.org/spreadsheetml/2006/main" count="18" uniqueCount="17">
  <si>
    <t>Slice #</t>
  </si>
  <si>
    <t>h1</t>
  </si>
  <si>
    <t>h2</t>
  </si>
  <si>
    <t>h3</t>
  </si>
  <si>
    <t>W</t>
  </si>
  <si>
    <t>a</t>
  </si>
  <si>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x</t>
    </r>
  </si>
  <si>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l</t>
    </r>
  </si>
  <si>
    <t>Soil</t>
  </si>
  <si>
    <t>g</t>
  </si>
  <si>
    <t>c</t>
  </si>
  <si>
    <r>
      <rPr>
        <b/>
        <sz val="11"/>
        <color indexed="8"/>
        <rFont val="Calibri"/>
        <family val="2"/>
      </rPr>
      <t>Wsin</t>
    </r>
    <r>
      <rPr>
        <b/>
        <sz val="11"/>
        <color indexed="8"/>
        <rFont val="Symbol"/>
        <family val="1"/>
        <charset val="2"/>
      </rPr>
      <t>a</t>
    </r>
  </si>
  <si>
    <r>
      <t>Swedish Method (</t>
    </r>
    <r>
      <rPr>
        <b/>
        <sz val="20"/>
        <color indexed="8"/>
        <rFont val="Symbol"/>
        <family val="1"/>
        <charset val="2"/>
      </rPr>
      <t>f</t>
    </r>
    <r>
      <rPr>
        <b/>
        <sz val="20"/>
        <color indexed="8"/>
        <rFont val="Calibri"/>
        <family val="2"/>
      </rPr>
      <t>=0)</t>
    </r>
  </si>
  <si>
    <r>
      <t>c</t>
    </r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l</t>
    </r>
  </si>
  <si>
    <t xml:space="preserve">F = </t>
  </si>
  <si>
    <t>Brigham Young University - CE En 544</t>
  </si>
  <si>
    <r>
      <t>a [</t>
    </r>
    <r>
      <rPr>
        <b/>
        <sz val="11"/>
        <color theme="1"/>
        <rFont val="Calibri"/>
        <family val="2"/>
        <scheme val="minor"/>
      </rPr>
      <t>rad</t>
    </r>
    <r>
      <rPr>
        <b/>
        <sz val="11"/>
        <color theme="1"/>
        <rFont val="Symbol"/>
        <family val="1"/>
        <charset val="2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</si>
</sst>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b/>
      <sz val="11"/>
      <color indexed="8"/>
      <name val="Symbol"/>
      <family val="1"/>
      <charset val="2"/>
    </font>
    <font>
      <b/>
      <sz val="20"/>
      <color indexed="8"/>
      <name val="Symbol"/>
      <family val="1"/>
      <charset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26</xdr:row>
          <xdr:rowOff>19050</xdr:rowOff>
        </xdr:from>
        <xdr:to>
          <xdr:col>10</xdr:col>
          <xdr:colOff>733425</xdr:colOff>
          <xdr:row>35</xdr:row>
          <xdr:rowOff>142875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342900</xdr:colOff>
          <xdr:row>36</xdr:row>
          <xdr:rowOff>171450</xdr:rowOff>
        </xdr:from>
        <xdr:to>
          <xdr:col>10</xdr:col>
          <xdr:colOff>666750</xdr:colOff>
          <xdr:row>50</xdr:row>
          <xdr:rowOff>95250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66675</xdr:colOff>
      <xdr:row>28</xdr:row>
      <xdr:rowOff>47625</xdr:rowOff>
    </xdr:from>
    <xdr:ext cx="184731" cy="264560"/>
    <xdr:sp macro="" textlink="">
      <xdr:nvSpPr>
        <xdr:cNvPr id="2" name="TextBox 1"/>
        <xdr:cNvSpPr txBox="1"/>
      </xdr:nvSpPr>
      <xdr:spPr>
        <a:xfrm>
          <a:off x="7715250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10</xdr:col>
      <xdr:colOff>28575</xdr:colOff>
      <xdr:row>24</xdr:row>
      <xdr:rowOff>85725</xdr:rowOff>
    </xdr:from>
    <xdr:to>
      <xdr:col>12</xdr:col>
      <xdr:colOff>148692</xdr:colOff>
      <xdr:row>27</xdr:row>
      <xdr:rowOff>122981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Rectangle 6"/>
            <xdr:cNvSpPr/>
          </xdr:nvSpPr>
          <xdr:spPr>
            <a:xfrm>
              <a:off x="6191250" y="4800600"/>
              <a:ext cx="1606017" cy="608756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600" i="0">
                        <a:latin typeface="Cambria Math" panose="02040503050406030204" pitchFamily="18" charset="0"/>
                      </a:rPr>
                      <m:t>F</m:t>
                    </m:r>
                    <m:r>
                      <a:rPr lang="en-US" sz="16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i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600" i="0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m:rPr>
                                <m:sty m:val="p"/>
                              </m:rPr>
                              <a:rPr lang="en-US" sz="1600" i="0">
                                <a:latin typeface="Cambria Math" panose="02040503050406030204" pitchFamily="18" charset="0"/>
                              </a:rPr>
                              <m:t>c</m:t>
                            </m:r>
                          </m:e>
                        </m:nary>
                        <m:r>
                          <m:rPr>
                            <m:sty m:val="p"/>
                          </m:rPr>
                          <a:rPr lang="en-US" sz="1600" i="0">
                            <a:latin typeface="Cambria Math" panose="02040503050406030204" pitchFamily="18" charset="0"/>
                          </a:rPr>
                          <m:t>Δl</m:t>
                        </m:r>
                      </m:num>
                      <m:den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600" i="0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m:rPr>
                                <m:sty m:val="p"/>
                              </m:rPr>
                              <a:rPr lang="en-US" sz="1600" i="0">
                                <a:latin typeface="Cambria Math" panose="02040503050406030204" pitchFamily="18" charset="0"/>
                              </a:rPr>
                              <m:t>W</m:t>
                            </m:r>
                          </m:e>
                        </m:nary>
                        <m:r>
                          <m:rPr>
                            <m:sty m:val="p"/>
                          </m:rPr>
                          <a:rPr lang="en-US" sz="1600" i="0">
                            <a:latin typeface="Cambria Math" panose="02040503050406030204" pitchFamily="18" charset="0"/>
                          </a:rPr>
                          <m:t>sinα</m:t>
                        </m:r>
                      </m:den>
                    </m:f>
                  </m:oMath>
                </m:oMathPara>
              </a14:m>
              <a:endParaRPr lang="en-US" sz="1600" i="0"/>
            </a:p>
          </xdr:txBody>
        </xdr:sp>
      </mc:Choice>
      <mc:Fallback>
        <xdr:sp macro="" textlink="">
          <xdr:nvSpPr>
            <xdr:cNvPr id="7" name="Rectangle 6"/>
            <xdr:cNvSpPr/>
          </xdr:nvSpPr>
          <xdr:spPr>
            <a:xfrm>
              <a:off x="6191250" y="4800600"/>
              <a:ext cx="1606017" cy="608756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600" i="0">
                  <a:latin typeface="Cambria Math" panose="02040503050406030204" pitchFamily="18" charset="0"/>
                </a:rPr>
                <a:t>F=(∑128▒c Δl)/(∑128▒W sinα)</a:t>
              </a:r>
              <a:endParaRPr lang="en-US" sz="1600" i="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Visio_2003-2010_Drawing1.vsd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.vsd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24"/>
  <sheetViews>
    <sheetView showGridLines="0" tabSelected="1" workbookViewId="0">
      <selection activeCell="P23" sqref="P23"/>
    </sheetView>
  </sheetViews>
  <sheetFormatPr defaultRowHeight="15" x14ac:dyDescent="0.25"/>
  <cols>
    <col min="2" max="4" width="9.140625" style="2"/>
    <col min="5" max="5" width="8.85546875" style="2" customWidth="1"/>
    <col min="6" max="6" width="10.42578125" style="2" customWidth="1"/>
    <col min="7" max="7" width="9.140625" style="2"/>
    <col min="8" max="8" width="9.140625" style="2" customWidth="1"/>
    <col min="9" max="10" width="9.140625" style="2"/>
    <col min="11" max="11" width="11.28515625" style="2" customWidth="1"/>
    <col min="12" max="12" width="11" style="2" customWidth="1"/>
  </cols>
  <sheetData>
    <row r="1" spans="1:12" ht="26.25" x14ac:dyDescent="0.4">
      <c r="A1" s="1" t="s">
        <v>12</v>
      </c>
    </row>
    <row r="2" spans="1:12" x14ac:dyDescent="0.25">
      <c r="A2" t="s">
        <v>15</v>
      </c>
    </row>
    <row r="4" spans="1:12" x14ac:dyDescent="0.25">
      <c r="A4" s="10" t="s">
        <v>8</v>
      </c>
      <c r="B4" s="12" t="s">
        <v>9</v>
      </c>
      <c r="C4" s="10" t="s">
        <v>10</v>
      </c>
      <c r="D4" s="3"/>
    </row>
    <row r="5" spans="1:12" x14ac:dyDescent="0.25">
      <c r="A5" s="2">
        <v>1</v>
      </c>
      <c r="B5" s="2">
        <v>130</v>
      </c>
      <c r="C5" s="2">
        <v>1500</v>
      </c>
    </row>
    <row r="6" spans="1:12" x14ac:dyDescent="0.25">
      <c r="A6" s="2">
        <v>2</v>
      </c>
      <c r="B6" s="2">
        <v>120</v>
      </c>
      <c r="C6" s="2">
        <v>1800</v>
      </c>
    </row>
    <row r="7" spans="1:12" x14ac:dyDescent="0.25">
      <c r="A7" s="2">
        <v>3</v>
      </c>
      <c r="B7" s="2">
        <v>132</v>
      </c>
      <c r="C7" s="2">
        <v>2000</v>
      </c>
    </row>
    <row r="9" spans="1:12" x14ac:dyDescent="0.25">
      <c r="A9" s="4" t="s">
        <v>0</v>
      </c>
      <c r="B9" s="5" t="s">
        <v>6</v>
      </c>
      <c r="C9" s="5" t="s">
        <v>1</v>
      </c>
      <c r="D9" s="5" t="s">
        <v>2</v>
      </c>
      <c r="E9" s="5" t="s">
        <v>3</v>
      </c>
      <c r="F9" s="5" t="s">
        <v>4</v>
      </c>
      <c r="G9" s="6" t="s">
        <v>5</v>
      </c>
      <c r="H9" s="6" t="s">
        <v>16</v>
      </c>
      <c r="I9" s="5" t="s">
        <v>7</v>
      </c>
      <c r="J9" s="5" t="s">
        <v>10</v>
      </c>
      <c r="K9" s="5" t="s">
        <v>13</v>
      </c>
      <c r="L9" s="6" t="s">
        <v>11</v>
      </c>
    </row>
    <row r="10" spans="1:12" x14ac:dyDescent="0.25">
      <c r="A10" s="7">
        <v>1</v>
      </c>
      <c r="B10" s="7">
        <v>10.9</v>
      </c>
      <c r="C10" s="7">
        <v>10.8</v>
      </c>
      <c r="D10" s="7"/>
      <c r="E10" s="7"/>
      <c r="F10" s="8">
        <f t="shared" ref="F10:F20" si="0">B10*(gam_1*C10+gam_2*D10+gam_3*E10)</f>
        <v>15303.6</v>
      </c>
      <c r="G10" s="7">
        <v>60</v>
      </c>
      <c r="H10" s="13">
        <f>RADIANS(G10)</f>
        <v>1.0471975511965976</v>
      </c>
      <c r="I10" s="8">
        <f>B10/COS(H10)</f>
        <v>21.799999999999997</v>
      </c>
      <c r="J10" s="7">
        <f>c_1</f>
        <v>1500</v>
      </c>
      <c r="K10" s="8">
        <f>I10*J10</f>
        <v>32699.999999999996</v>
      </c>
      <c r="L10" s="8">
        <f>F10*SIN(H10)</f>
        <v>13253.306369355534</v>
      </c>
    </row>
    <row r="11" spans="1:12" x14ac:dyDescent="0.25">
      <c r="A11" s="7">
        <v>2</v>
      </c>
      <c r="B11" s="7">
        <v>10.4</v>
      </c>
      <c r="C11" s="7">
        <v>20</v>
      </c>
      <c r="D11" s="7">
        <v>6.7</v>
      </c>
      <c r="E11" s="7"/>
      <c r="F11" s="8">
        <f t="shared" si="0"/>
        <v>35401.599999999999</v>
      </c>
      <c r="G11" s="7">
        <v>47</v>
      </c>
      <c r="H11" s="13">
        <f t="shared" ref="H11:H20" si="1">RADIANS(G11)</f>
        <v>0.82030474843733492</v>
      </c>
      <c r="I11" s="8">
        <f t="shared" ref="I11:I20" si="2">B11/COS(H11)</f>
        <v>15.249303530652099</v>
      </c>
      <c r="J11" s="7">
        <f>c_2</f>
        <v>1800</v>
      </c>
      <c r="K11" s="8">
        <f t="shared" ref="K11:K20" si="3">I11*J11</f>
        <v>27448.746355173778</v>
      </c>
      <c r="L11" s="8">
        <f t="shared" ref="L11:L20" si="4">F11*SIN(H11)</f>
        <v>25891.091203241223</v>
      </c>
    </row>
    <row r="12" spans="1:12" x14ac:dyDescent="0.25">
      <c r="A12" s="7">
        <v>3</v>
      </c>
      <c r="B12" s="7">
        <v>12</v>
      </c>
      <c r="C12" s="7">
        <v>20</v>
      </c>
      <c r="D12" s="7">
        <v>18.2</v>
      </c>
      <c r="E12" s="7"/>
      <c r="F12" s="8">
        <f t="shared" si="0"/>
        <v>57408</v>
      </c>
      <c r="G12" s="7">
        <v>41</v>
      </c>
      <c r="H12" s="13">
        <f t="shared" si="1"/>
        <v>0.71558499331767511</v>
      </c>
      <c r="I12" s="8">
        <f t="shared" si="2"/>
        <v>15.900155920185735</v>
      </c>
      <c r="J12" s="7">
        <f>c_2</f>
        <v>1800</v>
      </c>
      <c r="K12" s="8">
        <f t="shared" si="3"/>
        <v>28620.280656334322</v>
      </c>
      <c r="L12" s="8">
        <f t="shared" si="4"/>
        <v>37663.036736287038</v>
      </c>
    </row>
    <row r="13" spans="1:12" x14ac:dyDescent="0.25">
      <c r="A13" s="7">
        <v>4</v>
      </c>
      <c r="B13" s="7">
        <v>15.8</v>
      </c>
      <c r="C13" s="7">
        <v>20</v>
      </c>
      <c r="D13" s="7">
        <v>24</v>
      </c>
      <c r="E13" s="7">
        <v>5.6</v>
      </c>
      <c r="F13" s="8">
        <f t="shared" si="0"/>
        <v>98263.360000000001</v>
      </c>
      <c r="G13" s="7">
        <v>32</v>
      </c>
      <c r="H13" s="13">
        <f t="shared" si="1"/>
        <v>0.55850536063818546</v>
      </c>
      <c r="I13" s="8">
        <f t="shared" si="2"/>
        <v>18.631018773121124</v>
      </c>
      <c r="J13" s="7">
        <f t="shared" ref="J13:J20" si="5">c_3</f>
        <v>2000</v>
      </c>
      <c r="K13" s="8">
        <f t="shared" si="3"/>
        <v>37262.037546242245</v>
      </c>
      <c r="L13" s="8">
        <f t="shared" si="4"/>
        <v>52071.647432282538</v>
      </c>
    </row>
    <row r="14" spans="1:12" x14ac:dyDescent="0.25">
      <c r="A14" s="7">
        <v>5</v>
      </c>
      <c r="B14" s="7">
        <v>12.4</v>
      </c>
      <c r="C14" s="7">
        <v>15.4</v>
      </c>
      <c r="D14" s="7">
        <v>24</v>
      </c>
      <c r="E14" s="7">
        <v>12.7</v>
      </c>
      <c r="F14" s="8">
        <f t="shared" si="0"/>
        <v>81324.160000000003</v>
      </c>
      <c r="G14" s="7">
        <v>22</v>
      </c>
      <c r="H14" s="13">
        <f t="shared" si="1"/>
        <v>0.38397243543875248</v>
      </c>
      <c r="I14" s="8">
        <f t="shared" si="2"/>
        <v>13.373830809202035</v>
      </c>
      <c r="J14" s="7">
        <f t="shared" si="5"/>
        <v>2000</v>
      </c>
      <c r="K14" s="8">
        <f t="shared" si="3"/>
        <v>26747.661618404069</v>
      </c>
      <c r="L14" s="8">
        <f t="shared" si="4"/>
        <v>30464.566540010575</v>
      </c>
    </row>
    <row r="15" spans="1:12" x14ac:dyDescent="0.25">
      <c r="A15" s="7">
        <v>6</v>
      </c>
      <c r="B15" s="7">
        <v>12.8</v>
      </c>
      <c r="C15" s="7">
        <v>5.5</v>
      </c>
      <c r="D15" s="7">
        <v>24</v>
      </c>
      <c r="E15" s="7">
        <v>17.5</v>
      </c>
      <c r="F15" s="8">
        <f t="shared" si="0"/>
        <v>75584</v>
      </c>
      <c r="G15" s="7">
        <v>17</v>
      </c>
      <c r="H15" s="13">
        <f t="shared" si="1"/>
        <v>0.29670597283903605</v>
      </c>
      <c r="I15" s="8">
        <f t="shared" si="2"/>
        <v>13.384854483035497</v>
      </c>
      <c r="J15" s="7">
        <f t="shared" si="5"/>
        <v>2000</v>
      </c>
      <c r="K15" s="8">
        <f t="shared" si="3"/>
        <v>26769.708966070993</v>
      </c>
      <c r="L15" s="8">
        <f t="shared" si="4"/>
        <v>22098.622929763336</v>
      </c>
    </row>
    <row r="16" spans="1:12" x14ac:dyDescent="0.25">
      <c r="A16" s="7">
        <v>7</v>
      </c>
      <c r="B16" s="7">
        <v>14.3</v>
      </c>
      <c r="C16" s="7"/>
      <c r="D16" s="7">
        <v>17.8</v>
      </c>
      <c r="E16" s="7">
        <v>20.5</v>
      </c>
      <c r="F16" s="8">
        <f t="shared" si="0"/>
        <v>69240.600000000006</v>
      </c>
      <c r="G16" s="7">
        <v>8</v>
      </c>
      <c r="H16" s="13">
        <f t="shared" si="1"/>
        <v>0.13962634015954636</v>
      </c>
      <c r="I16" s="8">
        <f t="shared" si="2"/>
        <v>14.44053428701624</v>
      </c>
      <c r="J16" s="7">
        <f t="shared" si="5"/>
        <v>2000</v>
      </c>
      <c r="K16" s="8">
        <f t="shared" si="3"/>
        <v>28881.068574032481</v>
      </c>
      <c r="L16" s="8">
        <f t="shared" si="4"/>
        <v>9636.4290143355083</v>
      </c>
    </row>
    <row r="17" spans="1:12" x14ac:dyDescent="0.25">
      <c r="A17" s="7">
        <v>8</v>
      </c>
      <c r="B17" s="7">
        <v>15.1</v>
      </c>
      <c r="C17" s="7"/>
      <c r="D17" s="7">
        <v>6.9</v>
      </c>
      <c r="E17" s="7">
        <v>21.9</v>
      </c>
      <c r="F17" s="8">
        <f t="shared" si="0"/>
        <v>56153.88</v>
      </c>
      <c r="G17" s="7">
        <v>0</v>
      </c>
      <c r="H17" s="13">
        <f t="shared" si="1"/>
        <v>0</v>
      </c>
      <c r="I17" s="8">
        <f t="shared" si="2"/>
        <v>15.1</v>
      </c>
      <c r="J17" s="7">
        <f t="shared" si="5"/>
        <v>2000</v>
      </c>
      <c r="K17" s="8">
        <f t="shared" si="3"/>
        <v>30200</v>
      </c>
      <c r="L17" s="8">
        <f t="shared" si="4"/>
        <v>0</v>
      </c>
    </row>
    <row r="18" spans="1:12" x14ac:dyDescent="0.25">
      <c r="A18" s="7">
        <v>9</v>
      </c>
      <c r="B18" s="7">
        <v>17.100000000000001</v>
      </c>
      <c r="C18" s="7"/>
      <c r="D18" s="7"/>
      <c r="E18" s="7">
        <v>20.7</v>
      </c>
      <c r="F18" s="8">
        <f t="shared" si="0"/>
        <v>46724.040000000008</v>
      </c>
      <c r="G18" s="7">
        <v>-8</v>
      </c>
      <c r="H18" s="13">
        <f t="shared" si="1"/>
        <v>-0.13962634015954636</v>
      </c>
      <c r="I18" s="8">
        <f t="shared" si="2"/>
        <v>17.26805149006837</v>
      </c>
      <c r="J18" s="7">
        <f t="shared" si="5"/>
        <v>2000</v>
      </c>
      <c r="K18" s="8">
        <f t="shared" si="3"/>
        <v>34536.10298013674</v>
      </c>
      <c r="L18" s="8">
        <f t="shared" si="4"/>
        <v>-6502.7295361821371</v>
      </c>
    </row>
    <row r="19" spans="1:12" x14ac:dyDescent="0.25">
      <c r="A19" s="7">
        <v>10</v>
      </c>
      <c r="B19" s="7">
        <v>16.100000000000001</v>
      </c>
      <c r="C19" s="7"/>
      <c r="D19" s="7"/>
      <c r="E19" s="7">
        <v>17.100000000000001</v>
      </c>
      <c r="F19" s="8">
        <f t="shared" si="0"/>
        <v>36340.920000000006</v>
      </c>
      <c r="G19" s="7">
        <v>-17</v>
      </c>
      <c r="H19" s="13">
        <f t="shared" si="1"/>
        <v>-0.29670597283903605</v>
      </c>
      <c r="I19" s="8">
        <f t="shared" si="2"/>
        <v>16.835637279443084</v>
      </c>
      <c r="J19" s="7">
        <f t="shared" si="5"/>
        <v>2000</v>
      </c>
      <c r="K19" s="8">
        <f t="shared" si="3"/>
        <v>33671.274558886165</v>
      </c>
      <c r="L19" s="8">
        <f t="shared" si="4"/>
        <v>-10625.0567315926</v>
      </c>
    </row>
    <row r="20" spans="1:12" x14ac:dyDescent="0.25">
      <c r="A20" s="7">
        <v>11</v>
      </c>
      <c r="B20" s="7">
        <v>24.3</v>
      </c>
      <c r="C20" s="7"/>
      <c r="D20" s="7"/>
      <c r="E20" s="7">
        <v>9.5</v>
      </c>
      <c r="F20" s="8">
        <f t="shared" si="0"/>
        <v>30472.2</v>
      </c>
      <c r="G20" s="7">
        <v>-30</v>
      </c>
      <c r="H20" s="13">
        <f t="shared" si="1"/>
        <v>-0.52359877559829882</v>
      </c>
      <c r="I20" s="8">
        <f t="shared" si="2"/>
        <v>28.059223082615812</v>
      </c>
      <c r="J20" s="7">
        <f t="shared" si="5"/>
        <v>2000</v>
      </c>
      <c r="K20" s="8">
        <f t="shared" si="3"/>
        <v>56118.446165231624</v>
      </c>
      <c r="L20" s="8">
        <f t="shared" si="4"/>
        <v>-15236.099999999999</v>
      </c>
    </row>
    <row r="21" spans="1:12" x14ac:dyDescent="0.25">
      <c r="A21" s="2"/>
      <c r="K21" s="8">
        <f>SUM(K10:K20)</f>
        <v>362955.32742051245</v>
      </c>
      <c r="L21" s="8">
        <f>SUM(L10:L20)</f>
        <v>158714.813957501</v>
      </c>
    </row>
    <row r="22" spans="1:12" x14ac:dyDescent="0.25">
      <c r="A22" s="2"/>
    </row>
    <row r="23" spans="1:12" x14ac:dyDescent="0.25">
      <c r="A23" s="2"/>
      <c r="K23" s="11" t="s">
        <v>14</v>
      </c>
      <c r="L23" s="9">
        <f>K21/L21</f>
        <v>2.2868396362654644</v>
      </c>
    </row>
    <row r="24" spans="1:12" x14ac:dyDescent="0.25">
      <c r="A24" s="2"/>
    </row>
  </sheetData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33" r:id="rId4">
          <objectPr defaultSize="0" r:id="rId5">
            <anchor moveWithCells="1">
              <from>
                <xdr:col>0</xdr:col>
                <xdr:colOff>247650</xdr:colOff>
                <xdr:row>26</xdr:row>
                <xdr:rowOff>19050</xdr:rowOff>
              </from>
              <to>
                <xdr:col>10</xdr:col>
                <xdr:colOff>733425</xdr:colOff>
                <xdr:row>35</xdr:row>
                <xdr:rowOff>142875</xdr:rowOff>
              </to>
            </anchor>
          </objectPr>
        </oleObject>
      </mc:Choice>
      <mc:Fallback>
        <oleObject progId="Visio.Drawing.11" shapeId="1033" r:id="rId4"/>
      </mc:Fallback>
    </mc:AlternateContent>
    <mc:AlternateContent xmlns:mc="http://schemas.openxmlformats.org/markup-compatibility/2006">
      <mc:Choice Requires="x14">
        <oleObject progId="Visio.Drawing.11" shapeId="1027" r:id="rId6">
          <objectPr defaultSize="0" r:id="rId7">
            <anchor>
              <from>
                <xdr:col>0</xdr:col>
                <xdr:colOff>342900</xdr:colOff>
                <xdr:row>36</xdr:row>
                <xdr:rowOff>171450</xdr:rowOff>
              </from>
              <to>
                <xdr:col>10</xdr:col>
                <xdr:colOff>666750</xdr:colOff>
                <xdr:row>50</xdr:row>
                <xdr:rowOff>95250</xdr:rowOff>
              </to>
            </anchor>
          </objectPr>
        </oleObject>
      </mc:Choice>
      <mc:Fallback>
        <oleObject progId="Visio.Drawing.11" shapeId="1027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Sheet1</vt:lpstr>
      <vt:lpstr>Sheet2</vt:lpstr>
      <vt:lpstr>Sheet3</vt:lpstr>
      <vt:lpstr>c_1</vt:lpstr>
      <vt:lpstr>c_2</vt:lpstr>
      <vt:lpstr>c_3</vt:lpstr>
      <vt:lpstr>gam_1</vt:lpstr>
      <vt:lpstr>gam_2</vt:lpstr>
      <vt:lpstr>gam_3</vt:lpstr>
      <vt:lpstr>phi_1</vt:lpstr>
      <vt:lpstr>phi_2</vt:lpstr>
      <vt:lpstr>phi_3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2018-03-09T23:22:58Z</dcterms:modified>
</cp:coreProperties>
</file>