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3F5615AD-E6EB-324E-8BD0-E9C074BD6035}" xr6:coauthVersionLast="47" xr6:coauthVersionMax="47" xr10:uidLastSave="{00000000-0000-0000-0000-000000000000}"/>
  <bookViews>
    <workbookView xWindow="27060" yWindow="6220" windowWidth="37180" windowHeight="19340" xr2:uid="{00000000-000D-0000-FFFF-FFFF00000000}"/>
  </bookViews>
  <sheets>
    <sheet name="Sheet1" sheetId="1" r:id="rId1"/>
  </sheets>
  <definedNames>
    <definedName name="fs_f">Sheet1!$P$27</definedName>
    <definedName name="fs_m">Sheet1!$P$26</definedName>
    <definedName name="radius">Sheet1!$P$25</definedName>
    <definedName name="theta">Sheet1!$P$24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W12" i="1" l="1"/>
  <c r="W11" i="1"/>
  <c r="W20" i="1"/>
  <c r="W9" i="1"/>
  <c r="W8" i="1"/>
  <c r="W17" i="1"/>
  <c r="W6" i="1"/>
  <c r="W15" i="1"/>
  <c r="W14" i="1"/>
  <c r="W4" i="1"/>
  <c r="W2" i="1"/>
  <c r="V21" i="1"/>
  <c r="W10" i="1"/>
  <c r="W19" i="1"/>
  <c r="W18" i="1"/>
  <c r="W7" i="1"/>
  <c r="W16" i="1"/>
  <c r="W5" i="1"/>
  <c r="W13" i="1"/>
  <c r="V3" i="1"/>
  <c r="V11" i="1"/>
  <c r="W21" i="1"/>
  <c r="V10" i="1"/>
  <c r="V9" i="1"/>
  <c r="V18" i="1"/>
  <c r="V17" i="1"/>
  <c r="V7" i="1"/>
  <c r="V6" i="1"/>
  <c r="V5" i="1"/>
  <c r="V13" i="1"/>
  <c r="W3" i="1"/>
  <c r="V20" i="1"/>
  <c r="V19" i="1"/>
  <c r="V8" i="1"/>
  <c r="V16" i="1"/>
  <c r="V15" i="1"/>
  <c r="V14" i="1"/>
  <c r="V4" i="1"/>
  <c r="V2" i="1"/>
  <c r="V12" i="1"/>
  <c r="X25" i="1" l="1"/>
  <c r="X24" i="1"/>
</calcChain>
</file>

<file path=xl/sharedStrings.xml><?xml version="1.0" encoding="utf-8"?>
<sst xmlns="http://schemas.openxmlformats.org/spreadsheetml/2006/main" count="30" uniqueCount="30">
  <si>
    <t>slice #</t>
  </si>
  <si>
    <t>x_c</t>
  </si>
  <si>
    <t>y_cb</t>
  </si>
  <si>
    <t>dx</t>
  </si>
  <si>
    <t>alpha</t>
  </si>
  <si>
    <t>dl</t>
  </si>
  <si>
    <t>h1</t>
  </si>
  <si>
    <t>h2</t>
  </si>
  <si>
    <t>h3</t>
  </si>
  <si>
    <t>dload</t>
  </si>
  <si>
    <t>w</t>
  </si>
  <si>
    <t>piezo_y</t>
  </si>
  <si>
    <t>hw</t>
  </si>
  <si>
    <t>u</t>
  </si>
  <si>
    <t>mat</t>
  </si>
  <si>
    <t>phi</t>
  </si>
  <si>
    <t>c</t>
  </si>
  <si>
    <t>S1</t>
  </si>
  <si>
    <t>S2</t>
  </si>
  <si>
    <t>S3</t>
  </si>
  <si>
    <t>theta</t>
  </si>
  <si>
    <t>FS_moment</t>
  </si>
  <si>
    <t>FS_force</t>
  </si>
  <si>
    <t>radius</t>
  </si>
  <si>
    <t>Q_m</t>
  </si>
  <si>
    <t>Q_f</t>
  </si>
  <si>
    <t>Eq. 9:</t>
  </si>
  <si>
    <t>Eq 9_i</t>
  </si>
  <si>
    <t>Eq. 12: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</si>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</sst>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showGridLines="0" tabSelected="1" topLeftCell="C1" zoomScale="140" zoomScaleNormal="140" workbookViewId="0">
      <selection activeCell="S24" sqref="S24"/>
    </sheetView>
  </sheetViews>
  <sheetFormatPr baseColWidth="10" defaultColWidth="8.83203125" defaultRowHeight="15" x14ac:dyDescent="0.2"/>
  <cols>
    <col min="1" max="23" width="8.83203125" style="2"/>
    <col min="24" max="24" width="11.1640625" style="2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29</v>
      </c>
      <c r="S1" s="4" t="s">
        <v>17</v>
      </c>
      <c r="T1" s="4" t="s">
        <v>18</v>
      </c>
      <c r="U1" s="4" t="s">
        <v>19</v>
      </c>
      <c r="V1" s="4" t="s">
        <v>24</v>
      </c>
      <c r="W1" s="4" t="s">
        <v>25</v>
      </c>
      <c r="X1" s="4" t="s">
        <v>27</v>
      </c>
    </row>
    <row r="2" spans="1:24" x14ac:dyDescent="0.2">
      <c r="A2" s="3">
        <v>1</v>
      </c>
      <c r="B2" s="3">
        <v>65.461437242275721</v>
      </c>
      <c r="C2" s="3">
        <v>70.996905516364578</v>
      </c>
      <c r="D2" s="3">
        <v>9.8681607879212194</v>
      </c>
      <c r="E2" s="3">
        <v>65.898203734745607</v>
      </c>
      <c r="F2" s="3">
        <v>24.165400782000699</v>
      </c>
      <c r="G2" s="3">
        <v>13.003094483635421</v>
      </c>
      <c r="H2" s="3">
        <v>0</v>
      </c>
      <c r="I2" s="3">
        <v>0</v>
      </c>
      <c r="J2" s="3">
        <v>0</v>
      </c>
      <c r="K2" s="3">
        <v>16681.161523655948</v>
      </c>
      <c r="L2" s="3">
        <v>79.127180836769654</v>
      </c>
      <c r="M2" s="3">
        <v>8.1302753204050759</v>
      </c>
      <c r="N2" s="3">
        <v>507.32917999327668</v>
      </c>
      <c r="O2" s="3">
        <v>1</v>
      </c>
      <c r="P2" s="3">
        <v>28</v>
      </c>
      <c r="Q2" s="3">
        <v>200</v>
      </c>
      <c r="R2" s="3">
        <v>120</v>
      </c>
      <c r="S2" s="3">
        <f>Q2*F2+K2*COS(RADIANS(E2))-N2*F2</f>
        <v>-614.82906326324155</v>
      </c>
      <c r="T2" s="3">
        <f>-K2*SIN(RADIANS(E2))</f>
        <v>-15226.92080397793</v>
      </c>
      <c r="U2" s="3">
        <f>TAN(RADIANS(P2))*TAN(RADIANS(E2)-RADIANS(theta))</f>
        <v>0.77416883732737052</v>
      </c>
      <c r="V2" s="3">
        <f>(S2/fs_m+T2)/((1+U2/fs_m)*COS(RADIANS(E2-theta)))</f>
        <v>-21275.730161602591</v>
      </c>
      <c r="W2" s="3">
        <f>(S2/fs_f+T2)/((1+U2/fs_f)*COS(RADIANS(E2-theta)))</f>
        <v>-21275.730161602591</v>
      </c>
      <c r="X2" s="3">
        <f>V2*R2*COS(RADIANS(E2-theta))</f>
        <v>-1445416.1843920911</v>
      </c>
    </row>
    <row r="3" spans="1:24" x14ac:dyDescent="0.2">
      <c r="A3" s="3">
        <v>2</v>
      </c>
      <c r="B3" s="3">
        <v>75.329598030196948</v>
      </c>
      <c r="C3" s="3">
        <v>53.173276519210667</v>
      </c>
      <c r="D3" s="3">
        <v>9.8681607879212265</v>
      </c>
      <c r="E3" s="3">
        <v>56.15905274156578</v>
      </c>
      <c r="F3" s="3">
        <v>17.720146407954338</v>
      </c>
      <c r="G3" s="3">
        <v>20</v>
      </c>
      <c r="H3" s="3">
        <v>10.82672348078933</v>
      </c>
      <c r="I3" s="3">
        <v>0</v>
      </c>
      <c r="J3" s="3">
        <v>0</v>
      </c>
      <c r="K3" s="3">
        <v>38477.99982237014</v>
      </c>
      <c r="L3" s="3">
        <v>78.97327583538943</v>
      </c>
      <c r="M3" s="3">
        <v>25.799999316178759</v>
      </c>
      <c r="N3" s="3">
        <v>1609.9199573295541</v>
      </c>
      <c r="O3" s="3">
        <v>1</v>
      </c>
      <c r="P3" s="3">
        <v>28</v>
      </c>
      <c r="Q3" s="3">
        <v>200</v>
      </c>
      <c r="R3" s="3">
        <v>120</v>
      </c>
      <c r="S3" s="3">
        <f t="shared" ref="S3:S21" si="0">Q3*F3+K3*COS(RADIANS(E3))-N3*F3</f>
        <v>-3555.9998158624658</v>
      </c>
      <c r="T3" s="3">
        <f t="shared" ref="T3:T21" si="1">-K3*SIN(RADIANS(E3))</f>
        <v>-31959.314601901209</v>
      </c>
      <c r="U3" s="3">
        <f>TAN(RADIANS(P3))*TAN(RADIANS(E3)-RADIANS(theta))</f>
        <v>0.54636900575373626</v>
      </c>
      <c r="V3" s="3">
        <f>(S3/fs_m+T3)/((1+U3/fs_m)*COS(RADIANS(E3-theta)))</f>
        <v>-39752.974032368322</v>
      </c>
      <c r="W3" s="3">
        <f>(S3/fs_f+T3)/((1+U3/fs_f)*COS(RADIANS(E3-theta)))</f>
        <v>-39752.974032368322</v>
      </c>
      <c r="X3" s="3">
        <f>V3*R3*COS(RADIANS(E3-theta))</f>
        <v>-3326976.443178915</v>
      </c>
    </row>
    <row r="4" spans="1:24" x14ac:dyDescent="0.2">
      <c r="A4" s="3">
        <v>3</v>
      </c>
      <c r="B4" s="3">
        <v>85.19775881811816</v>
      </c>
      <c r="C4" s="3">
        <v>40.403784771440769</v>
      </c>
      <c r="D4" s="3">
        <v>9.8681607879212123</v>
      </c>
      <c r="E4" s="3">
        <v>48.44782535860768</v>
      </c>
      <c r="F4" s="3">
        <v>14.87733183099115</v>
      </c>
      <c r="G4" s="3">
        <v>20</v>
      </c>
      <c r="H4" s="3">
        <v>23.596215228559231</v>
      </c>
      <c r="I4" s="3">
        <v>0</v>
      </c>
      <c r="J4" s="3">
        <v>0</v>
      </c>
      <c r="K4" s="3">
        <v>53599.36755201326</v>
      </c>
      <c r="L4" s="3">
        <v>78.173154690422848</v>
      </c>
      <c r="M4" s="3">
        <v>37.769369918982079</v>
      </c>
      <c r="N4" s="3">
        <v>2356.808682944481</v>
      </c>
      <c r="O4" s="3">
        <v>1</v>
      </c>
      <c r="P4" s="3">
        <v>28</v>
      </c>
      <c r="Q4" s="3">
        <v>200</v>
      </c>
      <c r="R4" s="3">
        <v>120</v>
      </c>
      <c r="S4" s="3">
        <f t="shared" si="0"/>
        <v>3464.9978022665018</v>
      </c>
      <c r="T4" s="3">
        <f t="shared" si="1"/>
        <v>-40111.194750740367</v>
      </c>
      <c r="U4" s="3">
        <f>TAN(RADIANS(P4))*TAN(RADIANS(E4)-RADIANS(theta))</f>
        <v>0.41643150545198748</v>
      </c>
      <c r="V4" s="3">
        <f>(S4/fs_m+T4)/((1+U4/fs_m)*COS(RADIANS(E4-theta)))</f>
        <v>-42826.437580440994</v>
      </c>
      <c r="W4" s="3">
        <f>(S4/fs_f+T4)/((1+U4/fs_f)*COS(RADIANS(E4-theta)))</f>
        <v>-42826.437580440994</v>
      </c>
      <c r="X4" s="3">
        <f>V4*R4*COS(RADIANS(E4-theta))</f>
        <v>-4045974.9101360077</v>
      </c>
    </row>
    <row r="5" spans="1:24" x14ac:dyDescent="0.2">
      <c r="A5" s="3">
        <v>4</v>
      </c>
      <c r="B5" s="3">
        <v>95.065919606039387</v>
      </c>
      <c r="C5" s="3">
        <v>30.498364307841602</v>
      </c>
      <c r="D5" s="3">
        <v>9.8681607879212265</v>
      </c>
      <c r="E5" s="3">
        <v>41.768101924379003</v>
      </c>
      <c r="F5" s="3">
        <v>13.23081183140688</v>
      </c>
      <c r="G5" s="3">
        <v>20</v>
      </c>
      <c r="H5" s="3">
        <v>24</v>
      </c>
      <c r="I5" s="3">
        <v>9.501635692158402</v>
      </c>
      <c r="J5" s="3">
        <v>0</v>
      </c>
      <c r="K5" s="3">
        <v>66454.32539392641</v>
      </c>
      <c r="L5" s="3">
        <v>77.373033545456266</v>
      </c>
      <c r="M5" s="3">
        <v>46.874669237614668</v>
      </c>
      <c r="N5" s="3">
        <v>2924.9793604271549</v>
      </c>
      <c r="O5" s="3">
        <v>1</v>
      </c>
      <c r="P5" s="3">
        <v>28</v>
      </c>
      <c r="Q5" s="3">
        <v>200</v>
      </c>
      <c r="R5" s="3">
        <v>120</v>
      </c>
      <c r="S5" s="3">
        <f t="shared" si="0"/>
        <v>13511.067437420053</v>
      </c>
      <c r="T5" s="3">
        <f t="shared" si="1"/>
        <v>-44266.378514335534</v>
      </c>
      <c r="U5" s="3">
        <f>TAN(RADIANS(P5))*TAN(RADIANS(E5)-RADIANS(theta))</f>
        <v>0.32440528763854576</v>
      </c>
      <c r="V5" s="3">
        <f>(S5/fs_m+T5)/((1+U5/fs_m)*COS(RADIANS(E5-theta)))</f>
        <v>-41191.82784270004</v>
      </c>
      <c r="W5" s="3">
        <f>(S5/fs_f+T5)/((1+U5/fs_f)*COS(RADIANS(E5-theta)))</f>
        <v>-41191.82784270004</v>
      </c>
      <c r="X5" s="3">
        <f>V5*R5*COS(RADIANS(E5-theta))</f>
        <v>-4219652.8095202232</v>
      </c>
    </row>
    <row r="6" spans="1:24" x14ac:dyDescent="0.2">
      <c r="A6" s="3">
        <v>5</v>
      </c>
      <c r="B6" s="3">
        <v>105</v>
      </c>
      <c r="C6" s="3">
        <v>22.532056551910362</v>
      </c>
      <c r="D6" s="3">
        <v>10</v>
      </c>
      <c r="E6" s="3">
        <v>35.685334929226023</v>
      </c>
      <c r="F6" s="3">
        <v>12.311740258444379</v>
      </c>
      <c r="G6" s="3">
        <v>20</v>
      </c>
      <c r="H6" s="3">
        <v>24</v>
      </c>
      <c r="I6" s="3">
        <v>17.467943448089638</v>
      </c>
      <c r="J6" s="3">
        <v>25000</v>
      </c>
      <c r="K6" s="3">
        <v>102857.6853514783</v>
      </c>
      <c r="L6" s="3">
        <v>76.567567567567565</v>
      </c>
      <c r="M6" s="3">
        <v>54.035511015657207</v>
      </c>
      <c r="N6" s="3">
        <v>3371.8158873770089</v>
      </c>
      <c r="O6" s="3">
        <v>1</v>
      </c>
      <c r="P6" s="3">
        <v>28</v>
      </c>
      <c r="Q6" s="3">
        <v>200</v>
      </c>
      <c r="R6" s="3">
        <v>120</v>
      </c>
      <c r="S6" s="3">
        <f t="shared" si="0"/>
        <v>44493.818578870778</v>
      </c>
      <c r="T6" s="3">
        <f t="shared" si="1"/>
        <v>-60000.316770820871</v>
      </c>
      <c r="U6" s="3">
        <f>TAN(RADIANS(P6))*TAN(RADIANS(E6)-RADIANS(theta))</f>
        <v>0.25139847049544212</v>
      </c>
      <c r="V6" s="3">
        <f>(S6/fs_m+T6)/((1+U6/fs_m)*COS(RADIANS(E6-theta)))</f>
        <v>-44320.12249445104</v>
      </c>
      <c r="W6" s="3">
        <f>(S6/fs_f+T6)/((1+U6/fs_f)*COS(RADIANS(E6-theta)))</f>
        <v>-44320.12249445104</v>
      </c>
      <c r="X6" s="3">
        <f>V6*R6*COS(RADIANS(E6-theta))</f>
        <v>-4808074.2693705615</v>
      </c>
    </row>
    <row r="7" spans="1:24" x14ac:dyDescent="0.2">
      <c r="A7" s="3">
        <v>6</v>
      </c>
      <c r="B7" s="3">
        <v>115</v>
      </c>
      <c r="C7" s="3">
        <v>16.07695154586736</v>
      </c>
      <c r="D7" s="3">
        <v>10</v>
      </c>
      <c r="E7" s="3">
        <v>30.00000015313622</v>
      </c>
      <c r="F7" s="3">
        <v>11.54700540161072</v>
      </c>
      <c r="G7" s="3">
        <v>20</v>
      </c>
      <c r="H7" s="3">
        <v>24</v>
      </c>
      <c r="I7" s="3">
        <v>23.92304845413264</v>
      </c>
      <c r="J7" s="3">
        <v>25000</v>
      </c>
      <c r="K7" s="3">
        <v>111378.4239594551</v>
      </c>
      <c r="L7" s="3">
        <v>75.357142857142861</v>
      </c>
      <c r="M7" s="3">
        <v>59.280191311275502</v>
      </c>
      <c r="N7" s="3">
        <v>3699.083937823591</v>
      </c>
      <c r="O7" s="3">
        <v>1</v>
      </c>
      <c r="P7" s="3">
        <v>28</v>
      </c>
      <c r="Q7" s="3">
        <v>200</v>
      </c>
      <c r="R7" s="3">
        <v>120</v>
      </c>
      <c r="S7" s="3">
        <f t="shared" si="0"/>
        <v>56052.603302780888</v>
      </c>
      <c r="T7" s="3">
        <f t="shared" si="1"/>
        <v>-55689.212237529973</v>
      </c>
      <c r="U7" s="3">
        <f>TAN(RADIANS(P7))*TAN(RADIANS(E7)-RADIANS(theta))</f>
        <v>0.18954237479951219</v>
      </c>
      <c r="V7" s="3">
        <f>(S7/fs_m+T7)/((1+U7/fs_m)*COS(RADIANS(E7-theta)))</f>
        <v>-34963.056887345854</v>
      </c>
      <c r="W7" s="3">
        <f>(S7/fs_f+T7)/((1+U7/fs_f)*COS(RADIANS(E7-theta)))</f>
        <v>-34963.056887345854</v>
      </c>
      <c r="X7" s="3">
        <f>V7*R7*COS(RADIANS(E7-theta))</f>
        <v>-3951973.4744144981</v>
      </c>
    </row>
    <row r="8" spans="1:24" x14ac:dyDescent="0.2">
      <c r="A8" s="3">
        <v>7</v>
      </c>
      <c r="B8" s="3">
        <v>125</v>
      </c>
      <c r="C8" s="3">
        <v>10.91287885364285</v>
      </c>
      <c r="D8" s="3">
        <v>10</v>
      </c>
      <c r="E8" s="3">
        <v>24.624318462527139</v>
      </c>
      <c r="F8" s="3">
        <v>11.000381974050461</v>
      </c>
      <c r="G8" s="3">
        <v>20</v>
      </c>
      <c r="H8" s="3">
        <v>24</v>
      </c>
      <c r="I8" s="3">
        <v>29.087121146357148</v>
      </c>
      <c r="J8" s="3">
        <v>25000</v>
      </c>
      <c r="K8" s="3">
        <v>118194.99991319139</v>
      </c>
      <c r="L8" s="3">
        <v>73.214285714285708</v>
      </c>
      <c r="M8" s="3">
        <v>62.301406860642857</v>
      </c>
      <c r="N8" s="3">
        <v>3887.6077881041142</v>
      </c>
      <c r="O8" s="3">
        <v>1</v>
      </c>
      <c r="P8" s="3">
        <v>28</v>
      </c>
      <c r="Q8" s="3">
        <v>200</v>
      </c>
      <c r="R8" s="3">
        <v>120</v>
      </c>
      <c r="S8" s="3">
        <f t="shared" si="0"/>
        <v>66881.174619043304</v>
      </c>
      <c r="T8" s="3">
        <f t="shared" si="1"/>
        <v>-49247.916837459285</v>
      </c>
      <c r="U8" s="3">
        <f>TAN(RADIANS(P8))*TAN(RADIANS(E8)-RADIANS(theta))</f>
        <v>0.13498086850960353</v>
      </c>
      <c r="V8" s="3">
        <f>(S8/fs_m+T8)/((1+U8/fs_m)*COS(RADIANS(E8-theta)))</f>
        <v>-24400.472128752663</v>
      </c>
      <c r="W8" s="3">
        <f>(S8/fs_f+T8)/((1+U8/fs_f)*COS(RADIANS(E8-theta)))</f>
        <v>-24400.472128752663</v>
      </c>
      <c r="X8" s="3">
        <f>V8*R8*COS(RADIANS(E8-theta))</f>
        <v>-2838034.472636879</v>
      </c>
    </row>
    <row r="9" spans="1:24" x14ac:dyDescent="0.2">
      <c r="A9" s="3">
        <v>8</v>
      </c>
      <c r="B9" s="3">
        <v>135</v>
      </c>
      <c r="C9" s="3">
        <v>6.8629150101523919</v>
      </c>
      <c r="D9" s="3">
        <v>10</v>
      </c>
      <c r="E9" s="3">
        <v>19.47122071361051</v>
      </c>
      <c r="F9" s="3">
        <v>10.60660172297659</v>
      </c>
      <c r="G9" s="3">
        <v>20</v>
      </c>
      <c r="H9" s="3">
        <v>24</v>
      </c>
      <c r="I9" s="3">
        <v>33.137084989847608</v>
      </c>
      <c r="J9" s="3">
        <v>25000</v>
      </c>
      <c r="K9" s="3">
        <v>123540.95218659881</v>
      </c>
      <c r="L9" s="3">
        <v>71.071428571428569</v>
      </c>
      <c r="M9" s="3">
        <v>64.208513561276177</v>
      </c>
      <c r="N9" s="3">
        <v>4006.6112462236329</v>
      </c>
      <c r="O9" s="3">
        <v>1</v>
      </c>
      <c r="P9" s="3">
        <v>28</v>
      </c>
      <c r="Q9" s="3">
        <v>200</v>
      </c>
      <c r="R9" s="3">
        <v>120</v>
      </c>
      <c r="S9" s="3">
        <f t="shared" si="0"/>
        <v>76100.317267419116</v>
      </c>
      <c r="T9" s="3">
        <f t="shared" si="1"/>
        <v>-41180.317556374146</v>
      </c>
      <c r="U9" s="3">
        <f>TAN(RADIANS(P9))*TAN(RADIANS(E9)-RADIANS(theta))</f>
        <v>8.5082491779226249E-2</v>
      </c>
      <c r="V9" s="3">
        <f>(S9/fs_m+T9)/((1+U9/fs_m)*COS(RADIANS(E9-theta)))</f>
        <v>-13142.861618614364</v>
      </c>
      <c r="W9" s="3">
        <f>(S9/fs_f+T9)/((1+U9/fs_f)*COS(RADIANS(E9-theta)))</f>
        <v>-13142.861618614364</v>
      </c>
      <c r="X9" s="3">
        <f>V9*R9*COS(RADIANS(E9-theta))</f>
        <v>-1557331.3651526859</v>
      </c>
    </row>
    <row r="10" spans="1:24" x14ac:dyDescent="0.2">
      <c r="A10" s="3">
        <v>9</v>
      </c>
      <c r="B10" s="3">
        <v>145</v>
      </c>
      <c r="C10" s="3">
        <v>3.8104996137774951</v>
      </c>
      <c r="D10" s="3">
        <v>10</v>
      </c>
      <c r="E10" s="3">
        <v>14.47751224073088</v>
      </c>
      <c r="F10" s="3">
        <v>10.327955592437</v>
      </c>
      <c r="G10" s="3">
        <v>20</v>
      </c>
      <c r="H10" s="3">
        <v>24</v>
      </c>
      <c r="I10" s="3">
        <v>36.189500386222512</v>
      </c>
      <c r="J10" s="3">
        <v>25000</v>
      </c>
      <c r="K10" s="3">
        <v>127570.1405098137</v>
      </c>
      <c r="L10" s="3">
        <v>68.5</v>
      </c>
      <c r="M10" s="3">
        <v>64.689500386222505</v>
      </c>
      <c r="N10" s="3">
        <v>4036.6248241002841</v>
      </c>
      <c r="O10" s="3">
        <v>1</v>
      </c>
      <c r="P10" s="3">
        <v>28</v>
      </c>
      <c r="Q10" s="3">
        <v>200</v>
      </c>
      <c r="R10" s="3">
        <v>120</v>
      </c>
      <c r="S10" s="3">
        <f t="shared" si="0"/>
        <v>83894.76657830918</v>
      </c>
      <c r="T10" s="3">
        <f t="shared" si="1"/>
        <v>-31892.535245594303</v>
      </c>
      <c r="U10" s="3">
        <f>TAN(RADIANS(P10))*TAN(RADIANS(E10)-RADIANS(theta))</f>
        <v>3.8090200814610245E-2</v>
      </c>
      <c r="V10" s="3">
        <f>(S10/fs_m+T10)/((1+U10/fs_m)*COS(RADIANS(E10-theta)))</f>
        <v>-1232.0947189426684</v>
      </c>
      <c r="W10" s="3">
        <f>(S10/fs_f+T10)/((1+U10/fs_f)*COS(RADIANS(E10-theta)))</f>
        <v>-1232.0947189426684</v>
      </c>
      <c r="X10" s="3">
        <f>V10*R10*COS(RADIANS(E10-theta))</f>
        <v>-147473.44138212208</v>
      </c>
    </row>
    <row r="11" spans="1:24" x14ac:dyDescent="0.2">
      <c r="A11" s="3">
        <v>10</v>
      </c>
      <c r="B11" s="3">
        <v>156.17500000000001</v>
      </c>
      <c r="C11" s="3">
        <v>1.485784080558503</v>
      </c>
      <c r="D11" s="3">
        <v>12.349999999999991</v>
      </c>
      <c r="E11" s="3">
        <v>9.0255563595561856</v>
      </c>
      <c r="F11" s="3">
        <v>12.50482896617596</v>
      </c>
      <c r="G11" s="3">
        <v>14.999999999999989</v>
      </c>
      <c r="H11" s="3">
        <v>24</v>
      </c>
      <c r="I11" s="3">
        <v>38.514215919441497</v>
      </c>
      <c r="J11" s="3">
        <v>0</v>
      </c>
      <c r="K11" s="3">
        <v>122436.3747918735</v>
      </c>
      <c r="L11" s="3">
        <v>65.147499999999994</v>
      </c>
      <c r="M11" s="3">
        <v>63.661715919441491</v>
      </c>
      <c r="N11" s="3">
        <v>3972.491073373149</v>
      </c>
      <c r="O11" s="3">
        <v>1</v>
      </c>
      <c r="P11" s="3">
        <v>28</v>
      </c>
      <c r="Q11" s="3">
        <v>200</v>
      </c>
      <c r="R11" s="3">
        <v>120</v>
      </c>
      <c r="S11" s="3">
        <f t="shared" si="0"/>
        <v>73746.06899416745</v>
      </c>
      <c r="T11" s="3">
        <f t="shared" si="1"/>
        <v>-19207.206363826856</v>
      </c>
      <c r="U11" s="3">
        <f>TAN(RADIANS(P11))*TAN(RADIANS(E11)-RADIANS(theta))</f>
        <v>-1.2571687555126963E-2</v>
      </c>
      <c r="V11" s="3">
        <f>(S11/fs_m+T11)/((1+U11/fs_m)*COS(RADIANS(E11-theta)))</f>
        <v>7769.8400376231202</v>
      </c>
      <c r="W11" s="3">
        <f>(S11/fs_f+T11)/((1+U11/fs_f)*COS(RADIANS(E11-theta)))</f>
        <v>7769.8400376231202</v>
      </c>
      <c r="X11" s="3">
        <f>V11*R11*COS(RADIANS(E11-theta))</f>
        <v>932120.29732409969</v>
      </c>
    </row>
    <row r="12" spans="1:24" x14ac:dyDescent="0.2">
      <c r="A12" s="3">
        <v>11</v>
      </c>
      <c r="B12" s="3">
        <v>168.52500000000001</v>
      </c>
      <c r="C12" s="3">
        <v>0.17481744224213</v>
      </c>
      <c r="D12" s="3">
        <v>12.349999999999991</v>
      </c>
      <c r="E12" s="3">
        <v>3.0930869416910989</v>
      </c>
      <c r="F12" s="3">
        <v>12.3680178772166</v>
      </c>
      <c r="G12" s="3">
        <v>5.0000000000000142</v>
      </c>
      <c r="H12" s="3">
        <v>24</v>
      </c>
      <c r="I12" s="3">
        <v>39.82518255775787</v>
      </c>
      <c r="J12" s="3">
        <v>0</v>
      </c>
      <c r="K12" s="3">
        <v>108518.5126056569</v>
      </c>
      <c r="L12" s="3">
        <v>61.44250000000001</v>
      </c>
      <c r="M12" s="3">
        <v>61.26768255775788</v>
      </c>
      <c r="N12" s="3">
        <v>3823.103391604091</v>
      </c>
      <c r="O12" s="3">
        <v>1</v>
      </c>
      <c r="P12" s="3">
        <v>28</v>
      </c>
      <c r="Q12" s="3">
        <v>200</v>
      </c>
      <c r="R12" s="3">
        <v>120</v>
      </c>
      <c r="S12" s="3">
        <f t="shared" si="0"/>
        <v>63549.81401277618</v>
      </c>
      <c r="T12" s="3">
        <f t="shared" si="1"/>
        <v>-5855.4780964356569</v>
      </c>
      <c r="U12" s="3">
        <f>TAN(RADIANS(P12))*TAN(RADIANS(E12)-RADIANS(theta))</f>
        <v>-6.7990111842852821E-2</v>
      </c>
      <c r="V12" s="3">
        <f>(S12/fs_m+T12)/((1+U12/fs_m)*COS(RADIANS(E12-theta)))</f>
        <v>17946.129250535781</v>
      </c>
      <c r="W12" s="3">
        <f>(S12/fs_f+T12)/((1+U12/fs_f)*COS(RADIANS(E12-theta)))</f>
        <v>17946.129250535781</v>
      </c>
      <c r="X12" s="3">
        <f>V12*R12*COS(RADIANS(E12-theta))</f>
        <v>2136142.3503812617</v>
      </c>
    </row>
    <row r="13" spans="1:24" x14ac:dyDescent="0.2">
      <c r="A13" s="3">
        <v>12</v>
      </c>
      <c r="B13" s="3">
        <v>179.6333333333333</v>
      </c>
      <c r="C13" s="3">
        <v>8.9482437017963434E-2</v>
      </c>
      <c r="D13" s="3">
        <v>9.8666666666666742</v>
      </c>
      <c r="E13" s="3">
        <v>-2.212803763689251</v>
      </c>
      <c r="F13" s="3">
        <v>9.8740296019844713</v>
      </c>
      <c r="G13" s="3">
        <v>0</v>
      </c>
      <c r="H13" s="3">
        <v>20</v>
      </c>
      <c r="I13" s="3">
        <v>39.910517562982037</v>
      </c>
      <c r="J13" s="3">
        <v>0</v>
      </c>
      <c r="K13" s="3">
        <v>75659.458074027862</v>
      </c>
      <c r="L13" s="3">
        <v>56.553846153846159</v>
      </c>
      <c r="M13" s="3">
        <v>56.464363716828203</v>
      </c>
      <c r="N13" s="3">
        <v>3523.3762959300789</v>
      </c>
      <c r="O13" s="3">
        <v>2</v>
      </c>
      <c r="P13" s="3">
        <v>32</v>
      </c>
      <c r="Q13" s="3">
        <v>100</v>
      </c>
      <c r="R13" s="3">
        <v>120</v>
      </c>
      <c r="S13" s="3">
        <f t="shared" si="0"/>
        <v>41800.520916456124</v>
      </c>
      <c r="T13" s="3">
        <f t="shared" si="1"/>
        <v>2921.2957524864892</v>
      </c>
      <c r="U13" s="3">
        <f>TAN(RADIANS(P13))*TAN(RADIANS(E13)-RADIANS(theta))</f>
        <v>-0.13959244716456562</v>
      </c>
      <c r="V13" s="3">
        <f>(S13/fs_m+T13)/((1+U13/fs_m)*COS(RADIANS(E13-theta)))</f>
        <v>19640.813635536852</v>
      </c>
      <c r="W13" s="3">
        <f>(S13/fs_f+T13)/((1+U13/fs_f)*COS(RADIANS(E13-theta)))</f>
        <v>19640.813635536852</v>
      </c>
      <c r="X13" s="3">
        <f>V13*R13*COS(RADIANS(E13-theta))</f>
        <v>2300200.4663886055</v>
      </c>
    </row>
    <row r="14" spans="1:24" x14ac:dyDescent="0.2">
      <c r="A14" s="3">
        <v>13</v>
      </c>
      <c r="B14" s="3">
        <v>189.5</v>
      </c>
      <c r="C14" s="3">
        <v>0.87926293042004033</v>
      </c>
      <c r="D14" s="3">
        <v>9.8666666666666742</v>
      </c>
      <c r="E14" s="3">
        <v>-6.940199065150054</v>
      </c>
      <c r="F14" s="3">
        <v>9.9394952481719372</v>
      </c>
      <c r="G14" s="3">
        <v>0</v>
      </c>
      <c r="H14" s="3">
        <v>12</v>
      </c>
      <c r="I14" s="3">
        <v>39.12073706957996</v>
      </c>
      <c r="J14" s="3">
        <v>0</v>
      </c>
      <c r="K14" s="3">
        <v>65158.847959420993</v>
      </c>
      <c r="L14" s="3">
        <v>52</v>
      </c>
      <c r="M14" s="3">
        <v>51.12073706957996</v>
      </c>
      <c r="N14" s="3">
        <v>3189.933993141789</v>
      </c>
      <c r="O14" s="3">
        <v>2</v>
      </c>
      <c r="P14" s="3">
        <v>32</v>
      </c>
      <c r="Q14" s="3">
        <v>100</v>
      </c>
      <c r="R14" s="3">
        <v>120</v>
      </c>
      <c r="S14" s="3">
        <f t="shared" si="0"/>
        <v>33969.032384048987</v>
      </c>
      <c r="T14" s="3">
        <f t="shared" si="1"/>
        <v>7873.3608228446456</v>
      </c>
      <c r="U14" s="3">
        <f>TAN(RADIANS(P14))*TAN(RADIANS(E14)-RADIANS(theta))</f>
        <v>-0.1948668188587139</v>
      </c>
      <c r="V14" s="3">
        <f>(S14/fs_m+T14)/((1+U14/fs_m)*COS(RADIANS(E14-theta)))</f>
        <v>22873.747697963958</v>
      </c>
      <c r="W14" s="3">
        <f>(S14/fs_f+T14)/((1+U14/fs_f)*COS(RADIANS(E14-theta)))</f>
        <v>22873.747697963958</v>
      </c>
      <c r="X14" s="3">
        <f>V14*R14*COS(RADIANS(E14-theta))</f>
        <v>2620386.9932192634</v>
      </c>
    </row>
    <row r="15" spans="1:24" x14ac:dyDescent="0.2">
      <c r="A15" s="3">
        <v>14</v>
      </c>
      <c r="B15" s="3">
        <v>199.3666666666667</v>
      </c>
      <c r="C15" s="3">
        <v>2.4999338061652172</v>
      </c>
      <c r="D15" s="3">
        <v>9.8666666666666742</v>
      </c>
      <c r="E15" s="3">
        <v>-11.715696790779941</v>
      </c>
      <c r="F15" s="3">
        <v>10.076590069585929</v>
      </c>
      <c r="G15" s="3">
        <v>0</v>
      </c>
      <c r="H15" s="3">
        <v>4</v>
      </c>
      <c r="I15" s="3">
        <v>37.500066193834783</v>
      </c>
      <c r="J15" s="3">
        <v>0</v>
      </c>
      <c r="K15" s="3">
        <v>53576.086210850473</v>
      </c>
      <c r="L15" s="3">
        <v>44</v>
      </c>
      <c r="M15" s="3">
        <v>41.500066193834783</v>
      </c>
      <c r="N15" s="3">
        <v>2589.604130495291</v>
      </c>
      <c r="O15" s="3">
        <v>2</v>
      </c>
      <c r="P15" s="3">
        <v>32</v>
      </c>
      <c r="Q15" s="3">
        <v>100</v>
      </c>
      <c r="R15" s="3">
        <v>120</v>
      </c>
      <c r="S15" s="3">
        <f t="shared" si="0"/>
        <v>27373.227034789776</v>
      </c>
      <c r="T15" s="3">
        <f t="shared" si="1"/>
        <v>10878.921989453009</v>
      </c>
      <c r="U15" s="3">
        <f>TAN(RADIANS(P15))*TAN(RADIANS(E15)-RADIANS(theta))</f>
        <v>-0.25367846472559047</v>
      </c>
      <c r="V15" s="3">
        <f>(S15/fs_m+T15)/((1+U15/fs_m)*COS(RADIANS(E15-theta)))</f>
        <v>24834.54754020401</v>
      </c>
      <c r="W15" s="3">
        <f>(S15/fs_f+T15)/((1+U15/fs_f)*COS(RADIANS(E15-theta)))</f>
        <v>24834.54754020401</v>
      </c>
      <c r="X15" s="3">
        <f>V15*R15*COS(RADIANS(E15-theta))</f>
        <v>2761274.5200521685</v>
      </c>
    </row>
    <row r="16" spans="1:24" x14ac:dyDescent="0.2">
      <c r="A16" s="3">
        <v>15</v>
      </c>
      <c r="B16" s="3">
        <v>209.311890268209</v>
      </c>
      <c r="C16" s="3">
        <v>5.0100257143154892</v>
      </c>
      <c r="D16" s="3">
        <v>10.02378053641795</v>
      </c>
      <c r="E16" s="3">
        <v>-16.614591865085671</v>
      </c>
      <c r="F16" s="3">
        <v>10.46050903348247</v>
      </c>
      <c r="G16" s="3">
        <v>0</v>
      </c>
      <c r="H16" s="3">
        <v>0</v>
      </c>
      <c r="I16" s="3">
        <v>34.989974285684511</v>
      </c>
      <c r="J16" s="3">
        <v>0</v>
      </c>
      <c r="K16" s="3">
        <v>46296.600664328347</v>
      </c>
      <c r="L16" s="3">
        <v>40</v>
      </c>
      <c r="M16" s="3">
        <v>34.989974285684511</v>
      </c>
      <c r="N16" s="3">
        <v>2183.3743954267129</v>
      </c>
      <c r="O16" s="3">
        <v>3</v>
      </c>
      <c r="P16" s="3">
        <v>27</v>
      </c>
      <c r="Q16" s="3">
        <v>400</v>
      </c>
      <c r="R16" s="3">
        <v>120</v>
      </c>
      <c r="S16" s="3">
        <f t="shared" si="0"/>
        <v>25708.703677495185</v>
      </c>
      <c r="T16" s="3">
        <f t="shared" si="1"/>
        <v>13237.699064959264</v>
      </c>
      <c r="U16" s="3">
        <f>TAN(RADIANS(P16))*TAN(RADIANS(E16)-RADIANS(theta))</f>
        <v>-0.2595556066335889</v>
      </c>
      <c r="V16" s="3">
        <f>(S16/fs_m+T16)/((1+U16/fs_m)*COS(RADIANS(E16-theta)))</f>
        <v>28056.03451520194</v>
      </c>
      <c r="W16" s="3">
        <f>(S16/fs_f+T16)/((1+U16/fs_f)*COS(RADIANS(E16-theta)))</f>
        <v>28056.03451520194</v>
      </c>
      <c r="X16" s="3">
        <f>V16*R16*COS(RADIANS(E16-theta))</f>
        <v>2999917.4331913018</v>
      </c>
    </row>
    <row r="17" spans="1:24" x14ac:dyDescent="0.2">
      <c r="A17" s="3">
        <v>16</v>
      </c>
      <c r="B17" s="3">
        <v>219.33567080462689</v>
      </c>
      <c r="C17" s="3">
        <v>8.4905910054951903</v>
      </c>
      <c r="D17" s="3">
        <v>10.02378053641797</v>
      </c>
      <c r="E17" s="3">
        <v>-21.68255994558514</v>
      </c>
      <c r="F17" s="3">
        <v>10.7870149791044</v>
      </c>
      <c r="G17" s="3">
        <v>0</v>
      </c>
      <c r="H17" s="3">
        <v>0</v>
      </c>
      <c r="I17" s="3">
        <v>31.50940899450481</v>
      </c>
      <c r="J17" s="3">
        <v>0</v>
      </c>
      <c r="K17" s="3">
        <v>41691.328878295899</v>
      </c>
      <c r="L17" s="3">
        <v>40</v>
      </c>
      <c r="M17" s="3">
        <v>31.50940899450481</v>
      </c>
      <c r="N17" s="3">
        <v>1966.1871212571</v>
      </c>
      <c r="O17" s="3">
        <v>3</v>
      </c>
      <c r="P17" s="3">
        <v>27</v>
      </c>
      <c r="Q17" s="3">
        <v>400</v>
      </c>
      <c r="R17" s="3">
        <v>120</v>
      </c>
      <c r="S17" s="3">
        <f t="shared" si="0"/>
        <v>21846.978066744156</v>
      </c>
      <c r="T17" s="3">
        <f t="shared" si="1"/>
        <v>15403.441999904499</v>
      </c>
      <c r="U17" s="3">
        <f>TAN(RADIANS(P17))*TAN(RADIANS(E17)-RADIANS(theta))</f>
        <v>-0.31916093412845065</v>
      </c>
      <c r="V17" s="3">
        <f>(S17/fs_m+T17)/((1+U17/fs_m)*COS(RADIANS(E17-theta)))</f>
        <v>31234.408540567169</v>
      </c>
      <c r="W17" s="3">
        <f>(S17/fs_f+T17)/((1+U17/fs_f)*COS(RADIANS(E17-theta)))</f>
        <v>31234.408540567169</v>
      </c>
      <c r="X17" s="3">
        <f>V17*R17*COS(RADIANS(E17-theta))</f>
        <v>3176423.0969032943</v>
      </c>
    </row>
    <row r="18" spans="1:24" x14ac:dyDescent="0.2">
      <c r="A18" s="3">
        <v>17</v>
      </c>
      <c r="B18" s="3">
        <v>229.35945134104489</v>
      </c>
      <c r="C18" s="3">
        <v>13.018459303015399</v>
      </c>
      <c r="D18" s="3">
        <v>10.02378053641795</v>
      </c>
      <c r="E18" s="3">
        <v>-26.936030651993178</v>
      </c>
      <c r="F18" s="3">
        <v>11.243562748213771</v>
      </c>
      <c r="G18" s="3">
        <v>0</v>
      </c>
      <c r="H18" s="3">
        <v>0</v>
      </c>
      <c r="I18" s="3">
        <v>26.981540696984599</v>
      </c>
      <c r="J18" s="3">
        <v>0</v>
      </c>
      <c r="K18" s="3">
        <v>35700.329607492378</v>
      </c>
      <c r="L18" s="3">
        <v>40</v>
      </c>
      <c r="M18" s="3">
        <v>26.981540696984599</v>
      </c>
      <c r="N18" s="3">
        <v>1683.6481394918389</v>
      </c>
      <c r="O18" s="3">
        <v>3</v>
      </c>
      <c r="P18" s="3">
        <v>27</v>
      </c>
      <c r="Q18" s="3">
        <v>400</v>
      </c>
      <c r="R18" s="3">
        <v>120</v>
      </c>
      <c r="S18" s="3">
        <f t="shared" si="0"/>
        <v>17394.523767754479</v>
      </c>
      <c r="T18" s="3">
        <f t="shared" si="1"/>
        <v>16172.086155311157</v>
      </c>
      <c r="U18" s="3">
        <f>TAN(RADIANS(P18))*TAN(RADIANS(E18)-RADIANS(theta))</f>
        <v>-0.3883797139155245</v>
      </c>
      <c r="V18" s="3">
        <f>(S18/fs_m+T18)/((1+U18/fs_m)*COS(RADIANS(E18-theta)))</f>
        <v>33006.894185519792</v>
      </c>
      <c r="W18" s="3">
        <f>(S18/fs_f+T18)/((1+U18/fs_f)*COS(RADIANS(E18-theta)))</f>
        <v>33006.894185519792</v>
      </c>
      <c r="X18" s="3">
        <f>V18*R18*COS(RADIANS(E18-theta))</f>
        <v>3150061.4072361514</v>
      </c>
    </row>
    <row r="19" spans="1:24" x14ac:dyDescent="0.2">
      <c r="A19" s="3">
        <v>18</v>
      </c>
      <c r="B19" s="3">
        <v>239.3832318774628</v>
      </c>
      <c r="C19" s="3">
        <v>18.734016308471809</v>
      </c>
      <c r="D19" s="3">
        <v>10.02378053641795</v>
      </c>
      <c r="E19" s="3">
        <v>-32.447523750246432</v>
      </c>
      <c r="F19" s="3">
        <v>11.87816108521438</v>
      </c>
      <c r="G19" s="3">
        <v>0</v>
      </c>
      <c r="H19" s="3">
        <v>0</v>
      </c>
      <c r="I19" s="3">
        <v>21.265983691528191</v>
      </c>
      <c r="J19" s="3">
        <v>0</v>
      </c>
      <c r="K19" s="3">
        <v>28137.853050769671</v>
      </c>
      <c r="L19" s="3">
        <v>40</v>
      </c>
      <c r="M19" s="3">
        <v>21.265983691528191</v>
      </c>
      <c r="N19" s="3">
        <v>1326.997382351359</v>
      </c>
      <c r="O19" s="3">
        <v>3</v>
      </c>
      <c r="P19" s="3">
        <v>27</v>
      </c>
      <c r="Q19" s="3">
        <v>400</v>
      </c>
      <c r="R19" s="3">
        <v>120</v>
      </c>
      <c r="S19" s="3">
        <f t="shared" si="0"/>
        <v>12734.037121345324</v>
      </c>
      <c r="T19" s="3">
        <f t="shared" si="1"/>
        <v>15096.716052783271</v>
      </c>
      <c r="U19" s="3">
        <f>TAN(RADIANS(P19))*TAN(RADIANS(E19)-RADIANS(theta))</f>
        <v>-0.4722805932625378</v>
      </c>
      <c r="V19" s="3">
        <f>(S19/fs_m+T19)/((1+U19/fs_m)*COS(RADIANS(E19-theta)))</f>
        <v>32541.17846511268</v>
      </c>
      <c r="W19" s="3">
        <f>(S19/fs_f+T19)/((1+U19/fs_f)*COS(RADIANS(E19-theta)))</f>
        <v>32541.17846511268</v>
      </c>
      <c r="X19" s="3">
        <f>V19*R19*COS(RADIANS(E19-theta))</f>
        <v>2863897.2713218615</v>
      </c>
    </row>
    <row r="20" spans="1:24" x14ac:dyDescent="0.2">
      <c r="A20" s="3">
        <v>19</v>
      </c>
      <c r="B20" s="3">
        <v>249.40701241388081</v>
      </c>
      <c r="C20" s="3">
        <v>25.853324521571199</v>
      </c>
      <c r="D20" s="3">
        <v>10.02378053641795</v>
      </c>
      <c r="E20" s="3">
        <v>-38.320402218049857</v>
      </c>
      <c r="F20" s="3">
        <v>12.776379649054711</v>
      </c>
      <c r="G20" s="3">
        <v>0</v>
      </c>
      <c r="H20" s="3">
        <v>0</v>
      </c>
      <c r="I20" s="3">
        <v>14.146675478428801</v>
      </c>
      <c r="J20" s="3">
        <v>0</v>
      </c>
      <c r="K20" s="3">
        <v>18718.018481671828</v>
      </c>
      <c r="L20" s="3">
        <v>40</v>
      </c>
      <c r="M20" s="3">
        <v>14.146675478428801</v>
      </c>
      <c r="N20" s="3">
        <v>882.75254985395736</v>
      </c>
      <c r="O20" s="3">
        <v>3</v>
      </c>
      <c r="P20" s="3">
        <v>27</v>
      </c>
      <c r="Q20" s="3">
        <v>400</v>
      </c>
      <c r="R20" s="3">
        <v>120</v>
      </c>
      <c r="S20" s="3">
        <f t="shared" si="0"/>
        <v>8517.4968580452278</v>
      </c>
      <c r="T20" s="3">
        <f t="shared" si="1"/>
        <v>11606.265344884752</v>
      </c>
      <c r="U20" s="3">
        <f>TAN(RADIANS(P20))*TAN(RADIANS(E20)-RADIANS(theta))</f>
        <v>-0.57998885979368953</v>
      </c>
      <c r="V20" s="3">
        <f>(S20/fs_m+T20)/((1+U20/fs_m)*COS(RADIANS(E20-theta)))</f>
        <v>28294.294273729432</v>
      </c>
      <c r="W20" s="3">
        <f>(S20/fs_f+T20)/((1+U20/fs_f)*COS(RADIANS(E20-theta)))</f>
        <v>28294.294273729432</v>
      </c>
      <c r="X20" s="3">
        <f>V20*R20*COS(RADIANS(E20-theta))</f>
        <v>2240895.8631368871</v>
      </c>
    </row>
    <row r="21" spans="1:24" x14ac:dyDescent="0.2">
      <c r="A21" s="3">
        <v>20</v>
      </c>
      <c r="B21" s="3">
        <v>259.43079295029872</v>
      </c>
      <c r="C21" s="3">
        <v>34.72725405040724</v>
      </c>
      <c r="D21" s="3">
        <v>10.02378053641797</v>
      </c>
      <c r="E21" s="3">
        <v>-44.715740215435233</v>
      </c>
      <c r="F21" s="3">
        <v>14.1059568222393</v>
      </c>
      <c r="G21" s="3">
        <v>0</v>
      </c>
      <c r="H21" s="3">
        <v>0</v>
      </c>
      <c r="I21" s="3">
        <v>5.2727459495927604</v>
      </c>
      <c r="J21" s="3">
        <v>0</v>
      </c>
      <c r="K21" s="3">
        <v>6976.5759654366102</v>
      </c>
      <c r="L21" s="3">
        <v>40</v>
      </c>
      <c r="M21" s="3">
        <v>5.2727459495927604</v>
      </c>
      <c r="N21" s="3">
        <v>329.01934725458818</v>
      </c>
      <c r="O21" s="3">
        <v>3</v>
      </c>
      <c r="P21" s="3">
        <v>27</v>
      </c>
      <c r="Q21" s="3">
        <v>400</v>
      </c>
      <c r="R21" s="3">
        <v>120</v>
      </c>
      <c r="S21" s="3">
        <f t="shared" si="0"/>
        <v>5958.8482385773059</v>
      </c>
      <c r="T21" s="3">
        <f t="shared" si="1"/>
        <v>4908.6487074180977</v>
      </c>
      <c r="U21" s="3">
        <f>TAN(RADIANS(P21))*TAN(RADIANS(E21)-RADIANS(theta))</f>
        <v>-0.73027189319278962</v>
      </c>
      <c r="V21" s="3">
        <f>(S21/fs_m+T21)/((1+U21/fs_m)*COS(RADIANS(E21-theta)))</f>
        <v>16887.623247697564</v>
      </c>
      <c r="W21" s="3">
        <f>(S21/fs_f+T21)/((1+U21/fs_f)*COS(RADIANS(E21-theta)))</f>
        <v>16887.623247697564</v>
      </c>
      <c r="X21" s="3">
        <f>V21*R21*COS(RADIANS(E21-theta))</f>
        <v>1159585.6400787625</v>
      </c>
    </row>
    <row r="24" spans="1:24" x14ac:dyDescent="0.2">
      <c r="O24" s="2" t="s">
        <v>20</v>
      </c>
      <c r="P24" s="2">
        <v>10.38</v>
      </c>
      <c r="W24" s="2" t="s">
        <v>26</v>
      </c>
      <c r="X24" s="5">
        <f>SUM(X2:X21)</f>
        <v>-2.030950328335166</v>
      </c>
    </row>
    <row r="25" spans="1:24" x14ac:dyDescent="0.2">
      <c r="O25" s="2" t="s">
        <v>23</v>
      </c>
      <c r="P25" s="2">
        <v>120</v>
      </c>
      <c r="W25" s="2" t="s">
        <v>28</v>
      </c>
      <c r="X25" s="5">
        <f>SUM(W2:W21)</f>
        <v>-20.066075526261557</v>
      </c>
    </row>
    <row r="26" spans="1:24" x14ac:dyDescent="0.2">
      <c r="O26" s="2" t="s">
        <v>21</v>
      </c>
      <c r="P26" s="2">
        <v>2.7374999999999998</v>
      </c>
    </row>
    <row r="27" spans="1:24" x14ac:dyDescent="0.2">
      <c r="O27" s="2" t="s">
        <v>22</v>
      </c>
      <c r="P27" s="2">
        <v>2.7374999999999998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fs_f</vt:lpstr>
      <vt:lpstr>fs_m</vt:lpstr>
      <vt:lpstr>radius</vt:lpstr>
      <vt:lpstr>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2025-04-21T22:15:14Z</dcterms:created>
  <dcterms:modified xsi:type="dcterms:W3CDTF">2025-04-21T22:38:59Z</dcterms:modified>
</cp:coreProperties>
</file>