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ian\Desktop\"/>
    </mc:Choice>
  </mc:AlternateContent>
  <bookViews>
    <workbookView xWindow="480" yWindow="120" windowWidth="27795" windowHeight="12585" activeTab="2"/>
  </bookViews>
  <sheets>
    <sheet name="Stock" sheetId="1" r:id="rId1"/>
    <sheet name="Option" sheetId="2" r:id="rId2"/>
    <sheet name="Futures" sheetId="3" r:id="rId3"/>
  </sheets>
  <calcPr calcId="152511"/>
</workbook>
</file>

<file path=xl/calcChain.xml><?xml version="1.0" encoding="utf-8"?>
<calcChain xmlns="http://schemas.openxmlformats.org/spreadsheetml/2006/main">
  <c r="G1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4" i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3" i="3"/>
  <c r="G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3" i="3"/>
  <c r="C3" i="3" s="1"/>
  <c r="G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B19" i="2"/>
  <c r="C19" i="2" s="1"/>
  <c r="G19" i="2" s="1"/>
  <c r="B20" i="2"/>
  <c r="C20" i="2" s="1"/>
  <c r="G20" i="2" s="1"/>
  <c r="B21" i="2"/>
  <c r="C21" i="2" s="1"/>
  <c r="G21" i="2" s="1"/>
  <c r="B22" i="2"/>
  <c r="C22" i="2" s="1"/>
  <c r="G22" i="2" s="1"/>
  <c r="B4" i="2"/>
  <c r="C4" i="2" s="1"/>
  <c r="G4" i="2" s="1"/>
  <c r="B5" i="2"/>
  <c r="C5" i="2" s="1"/>
  <c r="G5" i="2" s="1"/>
  <c r="B6" i="2"/>
  <c r="C6" i="2" s="1"/>
  <c r="G6" i="2" s="1"/>
  <c r="B7" i="2"/>
  <c r="C7" i="2" s="1"/>
  <c r="G7" i="2" s="1"/>
  <c r="B8" i="2"/>
  <c r="C8" i="2" s="1"/>
  <c r="G8" i="2" s="1"/>
  <c r="B9" i="2"/>
  <c r="C9" i="2" s="1"/>
  <c r="G9" i="2" s="1"/>
  <c r="B10" i="2"/>
  <c r="C10" i="2" s="1"/>
  <c r="G10" i="2" s="1"/>
  <c r="B11" i="2"/>
  <c r="C11" i="2" s="1"/>
  <c r="G11" i="2" s="1"/>
  <c r="B12" i="2"/>
  <c r="C12" i="2" s="1"/>
  <c r="G12" i="2" s="1"/>
  <c r="B13" i="2"/>
  <c r="C13" i="2" s="1"/>
  <c r="G13" i="2" s="1"/>
  <c r="B14" i="2"/>
  <c r="C14" i="2" s="1"/>
  <c r="G14" i="2" s="1"/>
  <c r="B15" i="2"/>
  <c r="C15" i="2" s="1"/>
  <c r="G15" i="2" s="1"/>
  <c r="B16" i="2"/>
  <c r="C16" i="2" s="1"/>
  <c r="G16" i="2" s="1"/>
  <c r="B17" i="2"/>
  <c r="C17" i="2" s="1"/>
  <c r="G17" i="2" s="1"/>
  <c r="B18" i="2"/>
  <c r="C18" i="2" s="1"/>
  <c r="B3" i="2"/>
  <c r="C3" i="2" s="1"/>
  <c r="G3" i="2" s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J6" i="1"/>
  <c r="N6" i="1" s="1"/>
  <c r="J5" i="1"/>
  <c r="N5" i="1" s="1"/>
  <c r="J4" i="1"/>
  <c r="N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4" i="1"/>
  <c r="H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" i="1"/>
  <c r="I24" i="1" l="1"/>
  <c r="I12" i="1"/>
  <c r="H15" i="2"/>
  <c r="I29" i="1"/>
  <c r="I25" i="1"/>
  <c r="I21" i="1"/>
  <c r="I17" i="1"/>
  <c r="I13" i="1"/>
  <c r="I9" i="1"/>
  <c r="I5" i="1"/>
  <c r="H20" i="2"/>
  <c r="I28" i="1"/>
  <c r="I16" i="1"/>
  <c r="I31" i="1"/>
  <c r="I27" i="1"/>
  <c r="I23" i="1"/>
  <c r="I19" i="1"/>
  <c r="I15" i="1"/>
  <c r="I11" i="1"/>
  <c r="I7" i="1"/>
  <c r="O4" i="1"/>
  <c r="H18" i="2"/>
  <c r="H14" i="2"/>
  <c r="I4" i="1"/>
  <c r="I20" i="1"/>
  <c r="I8" i="1"/>
  <c r="H7" i="2"/>
  <c r="I30" i="1"/>
  <c r="I26" i="1"/>
  <c r="I22" i="1"/>
  <c r="I18" i="1"/>
  <c r="I14" i="1"/>
  <c r="I10" i="1"/>
  <c r="I6" i="1"/>
  <c r="O8" i="1"/>
  <c r="O12" i="1"/>
  <c r="O16" i="1"/>
  <c r="O20" i="1"/>
  <c r="O24" i="1"/>
  <c r="O28" i="1"/>
  <c r="O5" i="1"/>
  <c r="O9" i="1"/>
  <c r="O13" i="1"/>
  <c r="O17" i="1"/>
  <c r="O21" i="1"/>
  <c r="O25" i="1"/>
  <c r="O29" i="1"/>
  <c r="O6" i="1"/>
  <c r="O10" i="1"/>
  <c r="O14" i="1"/>
  <c r="O18" i="1"/>
  <c r="O22" i="1"/>
  <c r="O26" i="1"/>
  <c r="O30" i="1"/>
  <c r="O7" i="1"/>
  <c r="O11" i="1"/>
  <c r="O15" i="1"/>
  <c r="O19" i="1"/>
  <c r="O23" i="1"/>
  <c r="O27" i="1"/>
  <c r="O31" i="1"/>
  <c r="H16" i="2"/>
  <c r="H12" i="2"/>
  <c r="H8" i="2"/>
  <c r="H4" i="2"/>
  <c r="H3" i="2"/>
  <c r="H19" i="2"/>
  <c r="H11" i="2"/>
  <c r="H22" i="2"/>
  <c r="H10" i="2"/>
  <c r="H6" i="2"/>
  <c r="H21" i="2"/>
  <c r="H17" i="2"/>
  <c r="H13" i="2"/>
  <c r="H9" i="2"/>
  <c r="H5" i="2"/>
</calcChain>
</file>

<file path=xl/sharedStrings.xml><?xml version="1.0" encoding="utf-8"?>
<sst xmlns="http://schemas.openxmlformats.org/spreadsheetml/2006/main" count="40" uniqueCount="28">
  <si>
    <t># of Shares</t>
  </si>
  <si>
    <t>Share Price</t>
  </si>
  <si>
    <t>Market Value</t>
  </si>
  <si>
    <t>IB Commission</t>
  </si>
  <si>
    <t>Exchange</t>
  </si>
  <si>
    <t>Commision</t>
  </si>
  <si>
    <t>Clearing</t>
  </si>
  <si>
    <t>Total</t>
  </si>
  <si>
    <t>Cost Plus (adding liquidity, ARCA)</t>
  </si>
  <si>
    <t>Cost Plus (remove liquidity, ARCA)</t>
  </si>
  <si>
    <t>transactions (sells only)</t>
  </si>
  <si>
    <t>Passthrough</t>
  </si>
  <si>
    <t>Premium(%)</t>
  </si>
  <si>
    <t># of Contracts</t>
  </si>
  <si>
    <t>Notional</t>
  </si>
  <si>
    <t>Premium (margin)</t>
  </si>
  <si>
    <t>Commission</t>
  </si>
  <si>
    <t>Exchange Fee</t>
  </si>
  <si>
    <t>Regulatory Fee</t>
  </si>
  <si>
    <t>Transaction Fee (sell only)</t>
  </si>
  <si>
    <t>SPX Level</t>
  </si>
  <si>
    <t>Margin (5x)</t>
  </si>
  <si>
    <t>* No cost to trade FactorShare ETFs and Global X ETFs)</t>
  </si>
  <si>
    <t>Flat Commision (*)</t>
  </si>
  <si>
    <t>Regulatory</t>
  </si>
  <si>
    <t>one Tick</t>
  </si>
  <si>
    <t>One Tick</t>
  </si>
  <si>
    <t>Unit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</si>
</sst>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0" fontId="3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164" fontId="0" fillId="4" borderId="0" xfId="0" applyNumberFormat="1" applyFill="1"/>
    <xf numFmtId="43" fontId="0" fillId="4" borderId="0" xfId="0" applyNumberFormat="1" applyFill="1"/>
    <xf numFmtId="0" fontId="4" fillId="0" borderId="0" xfId="0" applyFont="1"/>
    <xf numFmtId="9" fontId="0" fillId="5" borderId="0" xfId="2" applyFont="1" applyFill="1"/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C4" sqref="C4:C31"/>
    </sheetView>
  </sheetViews>
  <sheetFormatPr defaultRowHeight="15" x14ac:dyDescent="0.25"/>
  <cols>
    <col min="1" max="1" width="10.5703125" bestFit="1" customWidth="1"/>
    <col min="2" max="2" width="15.140625" customWidth="1"/>
    <col min="3" max="3" width="18" bestFit="1" customWidth="1"/>
    <col min="4" max="4" width="20.7109375" customWidth="1"/>
    <col min="5" max="5" width="19.42578125" customWidth="1"/>
    <col min="6" max="6" width="12" customWidth="1"/>
    <col min="7" max="7" width="22.28515625" customWidth="1"/>
    <col min="8" max="8" width="14.28515625" customWidth="1"/>
    <col min="9" max="9" width="16" customWidth="1"/>
    <col min="10" max="10" width="19" customWidth="1"/>
    <col min="11" max="11" width="12.28515625" customWidth="1"/>
    <col min="13" max="13" width="21.7109375" customWidth="1"/>
    <col min="14" max="14" width="14.28515625" customWidth="1"/>
    <col min="15" max="15" width="16" customWidth="1"/>
  </cols>
  <sheetData>
    <row r="1" spans="1:15" x14ac:dyDescent="0.25">
      <c r="A1" s="9" t="s">
        <v>1</v>
      </c>
      <c r="B1" s="10">
        <v>50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21" t="s">
        <v>0</v>
      </c>
      <c r="B2" s="21" t="s">
        <v>2</v>
      </c>
      <c r="C2" s="21" t="s">
        <v>23</v>
      </c>
      <c r="D2" s="19" t="s">
        <v>8</v>
      </c>
      <c r="E2" s="19"/>
      <c r="F2" s="19"/>
      <c r="G2" s="19"/>
      <c r="H2" s="19"/>
      <c r="I2" s="19"/>
      <c r="J2" s="20" t="s">
        <v>9</v>
      </c>
      <c r="K2" s="20"/>
      <c r="L2" s="20"/>
      <c r="M2" s="20"/>
      <c r="N2" s="20"/>
      <c r="O2" s="20"/>
    </row>
    <row r="3" spans="1:15" x14ac:dyDescent="0.25">
      <c r="A3" s="21"/>
      <c r="B3" s="21"/>
      <c r="C3" s="21"/>
      <c r="D3" s="11" t="s">
        <v>3</v>
      </c>
      <c r="E3" s="11" t="s">
        <v>4</v>
      </c>
      <c r="F3" s="11" t="s">
        <v>6</v>
      </c>
      <c r="G3" s="11" t="s">
        <v>10</v>
      </c>
      <c r="H3" s="11" t="s">
        <v>11</v>
      </c>
      <c r="I3" s="11" t="s">
        <v>7</v>
      </c>
      <c r="J3" s="12" t="s">
        <v>3</v>
      </c>
      <c r="K3" s="12" t="s">
        <v>4</v>
      </c>
      <c r="L3" s="12" t="s">
        <v>6</v>
      </c>
      <c r="M3" s="12" t="s">
        <v>10</v>
      </c>
      <c r="N3" s="12" t="s">
        <v>11</v>
      </c>
      <c r="O3" s="12" t="s">
        <v>7</v>
      </c>
    </row>
    <row r="4" spans="1:15" x14ac:dyDescent="0.25">
      <c r="A4">
        <v>100</v>
      </c>
      <c r="B4" s="1">
        <f>A4*$B$1</f>
        <v>5000</v>
      </c>
      <c r="C4" s="2">
        <f>MIN(MAX(A4*0.005,1),0.5%*A4*$B$1)</f>
        <v>1</v>
      </c>
      <c r="D4">
        <f>0.0035*$A4</f>
        <v>0.35000000000000003</v>
      </c>
      <c r="E4">
        <f>0.003*$A4</f>
        <v>0.3</v>
      </c>
      <c r="F4">
        <f>$A4*0.0002</f>
        <v>0.02</v>
      </c>
      <c r="G4">
        <f>0.0000192*$A4*$B$1/2</f>
        <v>4.7999999999999994E-2</v>
      </c>
      <c r="H4">
        <f>(0.00042+0.00046)*D4</f>
        <v>3.0800000000000006E-4</v>
      </c>
      <c r="I4" s="2">
        <f>SUM(D4:H4)</f>
        <v>0.71830800000000006</v>
      </c>
      <c r="J4">
        <f>0.0035*$A4</f>
        <v>0.35000000000000003</v>
      </c>
      <c r="K4">
        <f>-0.0021*$A4</f>
        <v>-0.21</v>
      </c>
      <c r="L4">
        <f>$A4*0.0002</f>
        <v>0.02</v>
      </c>
      <c r="M4">
        <f>0.0000192*$A4*$B$1/2</f>
        <v>4.7999999999999994E-2</v>
      </c>
      <c r="N4">
        <f>(0.00042+0.00046)*J4</f>
        <v>3.0800000000000006E-4</v>
      </c>
      <c r="O4" s="2">
        <f>SUM(J4:N4)</f>
        <v>0.20830800000000002</v>
      </c>
    </row>
    <row r="5" spans="1:15" x14ac:dyDescent="0.25">
      <c r="A5">
        <v>200</v>
      </c>
      <c r="B5" s="1">
        <f t="shared" ref="B5:B31" si="0">A5*$B$1</f>
        <v>10000</v>
      </c>
      <c r="C5" s="2">
        <f t="shared" ref="C5:C31" si="1">MIN(MAX(A5*0.005,1),0.5%*A5*$B$1)</f>
        <v>1</v>
      </c>
      <c r="D5">
        <f t="shared" ref="D5:D31" si="2">0.0035*$A5</f>
        <v>0.70000000000000007</v>
      </c>
      <c r="E5">
        <f t="shared" ref="E5:E31" si="3">0.003*$A5</f>
        <v>0.6</v>
      </c>
      <c r="F5">
        <f t="shared" ref="F5:F31" si="4">$A5*0.0002</f>
        <v>0.04</v>
      </c>
      <c r="G5">
        <f t="shared" ref="G5:G31" si="5">0.0000192*$A5*$B$1/2</f>
        <v>9.5999999999999988E-2</v>
      </c>
      <c r="H5">
        <f t="shared" ref="H5:H31" si="6">(0.00042+0.00046)*D5</f>
        <v>6.1600000000000012E-4</v>
      </c>
      <c r="I5" s="2">
        <f t="shared" ref="I5:I31" si="7">SUM(D5:H5)</f>
        <v>1.4366160000000001</v>
      </c>
      <c r="J5">
        <f t="shared" ref="J5:J31" si="8">0.0035*$A5</f>
        <v>0.70000000000000007</v>
      </c>
      <c r="K5">
        <f t="shared" ref="K5:K31" si="9">-0.0021*$A5</f>
        <v>-0.42</v>
      </c>
      <c r="L5">
        <f t="shared" ref="L5:L31" si="10">$A5*0.0002</f>
        <v>0.04</v>
      </c>
      <c r="M5">
        <f t="shared" ref="M5:M31" si="11">0.0000192*$A5*$B$1/2</f>
        <v>9.5999999999999988E-2</v>
      </c>
      <c r="N5">
        <f t="shared" ref="N5:N31" si="12">(0.00042+0.00046)*J5</f>
        <v>6.1600000000000012E-4</v>
      </c>
      <c r="O5" s="2">
        <f t="shared" ref="O5:O31" si="13">SUM(J5:N5)</f>
        <v>0.41661600000000004</v>
      </c>
    </row>
    <row r="6" spans="1:15" x14ac:dyDescent="0.25">
      <c r="A6">
        <v>300</v>
      </c>
      <c r="B6" s="1">
        <f t="shared" si="0"/>
        <v>15000</v>
      </c>
      <c r="C6" s="2">
        <f t="shared" si="1"/>
        <v>1.5</v>
      </c>
      <c r="D6">
        <f t="shared" si="2"/>
        <v>1.05</v>
      </c>
      <c r="E6">
        <f t="shared" si="3"/>
        <v>0.9</v>
      </c>
      <c r="F6">
        <f t="shared" si="4"/>
        <v>6.0000000000000005E-2</v>
      </c>
      <c r="G6">
        <f t="shared" si="5"/>
        <v>0.14399999999999999</v>
      </c>
      <c r="H6">
        <f t="shared" si="6"/>
        <v>9.2400000000000013E-4</v>
      </c>
      <c r="I6" s="2">
        <f t="shared" si="7"/>
        <v>2.1549240000000003</v>
      </c>
      <c r="J6">
        <f t="shared" si="8"/>
        <v>1.05</v>
      </c>
      <c r="K6">
        <f t="shared" si="9"/>
        <v>-0.63</v>
      </c>
      <c r="L6">
        <f t="shared" si="10"/>
        <v>6.0000000000000005E-2</v>
      </c>
      <c r="M6">
        <f t="shared" si="11"/>
        <v>0.14399999999999999</v>
      </c>
      <c r="N6">
        <f t="shared" si="12"/>
        <v>9.2400000000000013E-4</v>
      </c>
      <c r="O6" s="2">
        <f t="shared" si="13"/>
        <v>0.62492400000000004</v>
      </c>
    </row>
    <row r="7" spans="1:15" x14ac:dyDescent="0.25">
      <c r="A7">
        <v>400</v>
      </c>
      <c r="B7" s="1">
        <f t="shared" si="0"/>
        <v>20000</v>
      </c>
      <c r="C7" s="2">
        <f t="shared" si="1"/>
        <v>2</v>
      </c>
      <c r="D7">
        <f t="shared" si="2"/>
        <v>1.4000000000000001</v>
      </c>
      <c r="E7">
        <f t="shared" si="3"/>
        <v>1.2</v>
      </c>
      <c r="F7">
        <f t="shared" si="4"/>
        <v>0.08</v>
      </c>
      <c r="G7">
        <f t="shared" si="5"/>
        <v>0.19199999999999998</v>
      </c>
      <c r="H7">
        <f t="shared" si="6"/>
        <v>1.2320000000000002E-3</v>
      </c>
      <c r="I7" s="2">
        <f t="shared" si="7"/>
        <v>2.8732320000000002</v>
      </c>
      <c r="J7">
        <f t="shared" si="8"/>
        <v>1.4000000000000001</v>
      </c>
      <c r="K7">
        <f t="shared" si="9"/>
        <v>-0.84</v>
      </c>
      <c r="L7">
        <f t="shared" si="10"/>
        <v>0.08</v>
      </c>
      <c r="M7">
        <f t="shared" si="11"/>
        <v>0.19199999999999998</v>
      </c>
      <c r="N7">
        <f t="shared" si="12"/>
        <v>1.2320000000000002E-3</v>
      </c>
      <c r="O7" s="2">
        <f t="shared" si="13"/>
        <v>0.83323200000000008</v>
      </c>
    </row>
    <row r="8" spans="1:15" x14ac:dyDescent="0.25">
      <c r="A8">
        <v>500</v>
      </c>
      <c r="B8" s="1">
        <f t="shared" si="0"/>
        <v>25000</v>
      </c>
      <c r="C8" s="2">
        <f t="shared" si="1"/>
        <v>2.5</v>
      </c>
      <c r="D8">
        <f t="shared" si="2"/>
        <v>1.75</v>
      </c>
      <c r="E8">
        <f t="shared" si="3"/>
        <v>1.5</v>
      </c>
      <c r="F8">
        <f t="shared" si="4"/>
        <v>0.1</v>
      </c>
      <c r="G8">
        <f t="shared" si="5"/>
        <v>0.24</v>
      </c>
      <c r="H8">
        <f t="shared" si="6"/>
        <v>1.5400000000000001E-3</v>
      </c>
      <c r="I8" s="2">
        <f t="shared" si="7"/>
        <v>3.5915399999999997</v>
      </c>
      <c r="J8">
        <f t="shared" si="8"/>
        <v>1.75</v>
      </c>
      <c r="K8">
        <f t="shared" si="9"/>
        <v>-1.05</v>
      </c>
      <c r="L8">
        <f t="shared" si="10"/>
        <v>0.1</v>
      </c>
      <c r="M8">
        <f t="shared" si="11"/>
        <v>0.24</v>
      </c>
      <c r="N8">
        <f t="shared" si="12"/>
        <v>1.5400000000000001E-3</v>
      </c>
      <c r="O8" s="2">
        <f t="shared" si="13"/>
        <v>1.0415400000000001</v>
      </c>
    </row>
    <row r="9" spans="1:15" x14ac:dyDescent="0.25">
      <c r="A9">
        <v>600</v>
      </c>
      <c r="B9" s="1">
        <f t="shared" si="0"/>
        <v>30000</v>
      </c>
      <c r="C9" s="2">
        <f t="shared" si="1"/>
        <v>3</v>
      </c>
      <c r="D9">
        <f t="shared" si="2"/>
        <v>2.1</v>
      </c>
      <c r="E9">
        <f t="shared" si="3"/>
        <v>1.8</v>
      </c>
      <c r="F9">
        <f t="shared" si="4"/>
        <v>0.12000000000000001</v>
      </c>
      <c r="G9">
        <f t="shared" si="5"/>
        <v>0.28799999999999998</v>
      </c>
      <c r="H9">
        <f t="shared" si="6"/>
        <v>1.8480000000000003E-3</v>
      </c>
      <c r="I9" s="2">
        <f t="shared" si="7"/>
        <v>4.3098480000000006</v>
      </c>
      <c r="J9">
        <f t="shared" si="8"/>
        <v>2.1</v>
      </c>
      <c r="K9">
        <f t="shared" si="9"/>
        <v>-1.26</v>
      </c>
      <c r="L9">
        <f t="shared" si="10"/>
        <v>0.12000000000000001</v>
      </c>
      <c r="M9">
        <f t="shared" si="11"/>
        <v>0.28799999999999998</v>
      </c>
      <c r="N9">
        <f t="shared" si="12"/>
        <v>1.8480000000000003E-3</v>
      </c>
      <c r="O9" s="2">
        <f t="shared" si="13"/>
        <v>1.2498480000000001</v>
      </c>
    </row>
    <row r="10" spans="1:15" x14ac:dyDescent="0.25">
      <c r="A10">
        <v>700</v>
      </c>
      <c r="B10" s="1">
        <f t="shared" si="0"/>
        <v>35000</v>
      </c>
      <c r="C10" s="2">
        <f t="shared" si="1"/>
        <v>3.5</v>
      </c>
      <c r="D10">
        <f t="shared" si="2"/>
        <v>2.4500000000000002</v>
      </c>
      <c r="E10">
        <f t="shared" si="3"/>
        <v>2.1</v>
      </c>
      <c r="F10">
        <f t="shared" si="4"/>
        <v>0.14000000000000001</v>
      </c>
      <c r="G10">
        <f t="shared" si="5"/>
        <v>0.33599999999999997</v>
      </c>
      <c r="H10">
        <f t="shared" si="6"/>
        <v>2.1560000000000004E-3</v>
      </c>
      <c r="I10" s="2">
        <f t="shared" si="7"/>
        <v>5.028156000000001</v>
      </c>
      <c r="J10">
        <f t="shared" si="8"/>
        <v>2.4500000000000002</v>
      </c>
      <c r="K10">
        <f t="shared" si="9"/>
        <v>-1.47</v>
      </c>
      <c r="L10">
        <f t="shared" si="10"/>
        <v>0.14000000000000001</v>
      </c>
      <c r="M10">
        <f t="shared" si="11"/>
        <v>0.33599999999999997</v>
      </c>
      <c r="N10">
        <f t="shared" si="12"/>
        <v>2.1560000000000004E-3</v>
      </c>
      <c r="O10" s="2">
        <f t="shared" si="13"/>
        <v>1.458156</v>
      </c>
    </row>
    <row r="11" spans="1:15" x14ac:dyDescent="0.25">
      <c r="A11">
        <v>800</v>
      </c>
      <c r="B11" s="1">
        <f t="shared" si="0"/>
        <v>40000</v>
      </c>
      <c r="C11" s="2">
        <f t="shared" si="1"/>
        <v>4</v>
      </c>
      <c r="D11">
        <f t="shared" si="2"/>
        <v>2.8000000000000003</v>
      </c>
      <c r="E11">
        <f t="shared" si="3"/>
        <v>2.4</v>
      </c>
      <c r="F11">
        <f t="shared" si="4"/>
        <v>0.16</v>
      </c>
      <c r="G11">
        <f t="shared" si="5"/>
        <v>0.38399999999999995</v>
      </c>
      <c r="H11">
        <f t="shared" si="6"/>
        <v>2.4640000000000005E-3</v>
      </c>
      <c r="I11" s="2">
        <f t="shared" si="7"/>
        <v>5.7464640000000005</v>
      </c>
      <c r="J11">
        <f t="shared" si="8"/>
        <v>2.8000000000000003</v>
      </c>
      <c r="K11">
        <f t="shared" si="9"/>
        <v>-1.68</v>
      </c>
      <c r="L11">
        <f t="shared" si="10"/>
        <v>0.16</v>
      </c>
      <c r="M11">
        <f t="shared" si="11"/>
        <v>0.38399999999999995</v>
      </c>
      <c r="N11">
        <f t="shared" si="12"/>
        <v>2.4640000000000005E-3</v>
      </c>
      <c r="O11" s="2">
        <f t="shared" si="13"/>
        <v>1.6664640000000002</v>
      </c>
    </row>
    <row r="12" spans="1:15" x14ac:dyDescent="0.25">
      <c r="A12">
        <v>900</v>
      </c>
      <c r="B12" s="1">
        <f t="shared" si="0"/>
        <v>45000</v>
      </c>
      <c r="C12" s="2">
        <f t="shared" si="1"/>
        <v>4.5</v>
      </c>
      <c r="D12">
        <f t="shared" si="2"/>
        <v>3.15</v>
      </c>
      <c r="E12">
        <f t="shared" si="3"/>
        <v>2.7</v>
      </c>
      <c r="F12">
        <f t="shared" si="4"/>
        <v>0.18000000000000002</v>
      </c>
      <c r="G12">
        <f t="shared" si="5"/>
        <v>0.432</v>
      </c>
      <c r="H12">
        <f t="shared" si="6"/>
        <v>2.7720000000000002E-3</v>
      </c>
      <c r="I12" s="2">
        <f t="shared" si="7"/>
        <v>6.464772</v>
      </c>
      <c r="J12">
        <f t="shared" si="8"/>
        <v>3.15</v>
      </c>
      <c r="K12">
        <f t="shared" si="9"/>
        <v>-1.89</v>
      </c>
      <c r="L12">
        <f t="shared" si="10"/>
        <v>0.18000000000000002</v>
      </c>
      <c r="M12">
        <f t="shared" si="11"/>
        <v>0.432</v>
      </c>
      <c r="N12">
        <f t="shared" si="12"/>
        <v>2.7720000000000002E-3</v>
      </c>
      <c r="O12" s="2">
        <f t="shared" si="13"/>
        <v>1.8747719999999999</v>
      </c>
    </row>
    <row r="13" spans="1:15" x14ac:dyDescent="0.25">
      <c r="A13" s="3">
        <v>1000</v>
      </c>
      <c r="B13" s="4">
        <f t="shared" si="0"/>
        <v>50000</v>
      </c>
      <c r="C13" s="5">
        <f t="shared" si="1"/>
        <v>5</v>
      </c>
      <c r="D13" s="3">
        <f t="shared" si="2"/>
        <v>3.5</v>
      </c>
      <c r="E13" s="3">
        <f t="shared" si="3"/>
        <v>3</v>
      </c>
      <c r="F13" s="3">
        <f t="shared" si="4"/>
        <v>0.2</v>
      </c>
      <c r="G13" s="3">
        <f t="shared" si="5"/>
        <v>0.48</v>
      </c>
      <c r="H13" s="3">
        <f t="shared" si="6"/>
        <v>3.0800000000000003E-3</v>
      </c>
      <c r="I13" s="5">
        <f t="shared" si="7"/>
        <v>7.1830799999999995</v>
      </c>
      <c r="J13" s="3">
        <f t="shared" si="8"/>
        <v>3.5</v>
      </c>
      <c r="K13" s="3">
        <f t="shared" si="9"/>
        <v>-2.1</v>
      </c>
      <c r="L13" s="3">
        <f t="shared" si="10"/>
        <v>0.2</v>
      </c>
      <c r="M13" s="3">
        <f t="shared" si="11"/>
        <v>0.48</v>
      </c>
      <c r="N13" s="3">
        <f t="shared" si="12"/>
        <v>3.0800000000000003E-3</v>
      </c>
      <c r="O13" s="5">
        <f t="shared" si="13"/>
        <v>2.0830800000000003</v>
      </c>
    </row>
    <row r="14" spans="1:15" x14ac:dyDescent="0.25">
      <c r="A14">
        <v>1500</v>
      </c>
      <c r="B14" s="1">
        <f t="shared" si="0"/>
        <v>75000</v>
      </c>
      <c r="C14" s="2">
        <f t="shared" si="1"/>
        <v>7.5</v>
      </c>
      <c r="D14">
        <f t="shared" si="2"/>
        <v>5.25</v>
      </c>
      <c r="E14">
        <f t="shared" si="3"/>
        <v>4.5</v>
      </c>
      <c r="F14">
        <f t="shared" si="4"/>
        <v>0.3</v>
      </c>
      <c r="G14">
        <f t="shared" si="5"/>
        <v>0.72</v>
      </c>
      <c r="H14">
        <f t="shared" si="6"/>
        <v>4.62E-3</v>
      </c>
      <c r="I14" s="2">
        <f t="shared" si="7"/>
        <v>10.774620000000001</v>
      </c>
      <c r="J14">
        <f t="shared" si="8"/>
        <v>5.25</v>
      </c>
      <c r="K14">
        <f t="shared" si="9"/>
        <v>-3.15</v>
      </c>
      <c r="L14">
        <f t="shared" si="10"/>
        <v>0.3</v>
      </c>
      <c r="M14">
        <f t="shared" si="11"/>
        <v>0.72</v>
      </c>
      <c r="N14">
        <f t="shared" si="12"/>
        <v>4.62E-3</v>
      </c>
      <c r="O14" s="2">
        <f t="shared" si="13"/>
        <v>3.1246200000000002</v>
      </c>
    </row>
    <row r="15" spans="1:15" x14ac:dyDescent="0.25">
      <c r="A15" s="3">
        <v>2000</v>
      </c>
      <c r="B15" s="4">
        <f t="shared" si="0"/>
        <v>100000</v>
      </c>
      <c r="C15" s="5">
        <f t="shared" si="1"/>
        <v>10</v>
      </c>
      <c r="D15" s="3">
        <f t="shared" si="2"/>
        <v>7</v>
      </c>
      <c r="E15" s="3">
        <f t="shared" si="3"/>
        <v>6</v>
      </c>
      <c r="F15" s="3">
        <f t="shared" si="4"/>
        <v>0.4</v>
      </c>
      <c r="G15" s="3">
        <f t="shared" si="5"/>
        <v>0.96</v>
      </c>
      <c r="H15" s="3">
        <f t="shared" si="6"/>
        <v>6.1600000000000005E-3</v>
      </c>
      <c r="I15" s="5">
        <f t="shared" si="7"/>
        <v>14.366159999999999</v>
      </c>
      <c r="J15" s="3">
        <f t="shared" si="8"/>
        <v>7</v>
      </c>
      <c r="K15" s="3">
        <f t="shared" si="9"/>
        <v>-4.2</v>
      </c>
      <c r="L15" s="3">
        <f t="shared" si="10"/>
        <v>0.4</v>
      </c>
      <c r="M15" s="3">
        <f t="shared" si="11"/>
        <v>0.96</v>
      </c>
      <c r="N15" s="3">
        <f t="shared" si="12"/>
        <v>6.1600000000000005E-3</v>
      </c>
      <c r="O15" s="5">
        <f t="shared" si="13"/>
        <v>4.1661600000000005</v>
      </c>
    </row>
    <row r="16" spans="1:15" x14ac:dyDescent="0.25">
      <c r="A16">
        <v>2500</v>
      </c>
      <c r="B16" s="1">
        <f t="shared" si="0"/>
        <v>125000</v>
      </c>
      <c r="C16" s="2">
        <f t="shared" si="1"/>
        <v>12.5</v>
      </c>
      <c r="D16">
        <f t="shared" si="2"/>
        <v>8.75</v>
      </c>
      <c r="E16">
        <f t="shared" si="3"/>
        <v>7.5</v>
      </c>
      <c r="F16">
        <f t="shared" si="4"/>
        <v>0.5</v>
      </c>
      <c r="G16">
        <f t="shared" si="5"/>
        <v>1.2</v>
      </c>
      <c r="H16">
        <f t="shared" si="6"/>
        <v>7.7000000000000002E-3</v>
      </c>
      <c r="I16" s="2">
        <f t="shared" si="7"/>
        <v>17.957699999999999</v>
      </c>
      <c r="J16">
        <f t="shared" si="8"/>
        <v>8.75</v>
      </c>
      <c r="K16">
        <f t="shared" si="9"/>
        <v>-5.25</v>
      </c>
      <c r="L16">
        <f t="shared" si="10"/>
        <v>0.5</v>
      </c>
      <c r="M16">
        <f t="shared" si="11"/>
        <v>1.2</v>
      </c>
      <c r="N16">
        <f t="shared" si="12"/>
        <v>7.7000000000000002E-3</v>
      </c>
      <c r="O16" s="2">
        <f t="shared" si="13"/>
        <v>5.2077</v>
      </c>
    </row>
    <row r="17" spans="1:15" x14ac:dyDescent="0.25">
      <c r="A17">
        <v>3000</v>
      </c>
      <c r="B17" s="1">
        <f t="shared" si="0"/>
        <v>150000</v>
      </c>
      <c r="C17" s="2">
        <f t="shared" si="1"/>
        <v>15</v>
      </c>
      <c r="D17">
        <f t="shared" si="2"/>
        <v>10.5</v>
      </c>
      <c r="E17">
        <f t="shared" si="3"/>
        <v>9</v>
      </c>
      <c r="F17">
        <f t="shared" si="4"/>
        <v>0.6</v>
      </c>
      <c r="G17">
        <f t="shared" si="5"/>
        <v>1.44</v>
      </c>
      <c r="H17">
        <f t="shared" si="6"/>
        <v>9.2399999999999999E-3</v>
      </c>
      <c r="I17" s="2">
        <f t="shared" si="7"/>
        <v>21.549240000000001</v>
      </c>
      <c r="J17">
        <f t="shared" si="8"/>
        <v>10.5</v>
      </c>
      <c r="K17">
        <f t="shared" si="9"/>
        <v>-6.3</v>
      </c>
      <c r="L17">
        <f t="shared" si="10"/>
        <v>0.6</v>
      </c>
      <c r="M17">
        <f t="shared" si="11"/>
        <v>1.44</v>
      </c>
      <c r="N17">
        <f t="shared" si="12"/>
        <v>9.2399999999999999E-3</v>
      </c>
      <c r="O17" s="2">
        <f t="shared" si="13"/>
        <v>6.2492400000000004</v>
      </c>
    </row>
    <row r="18" spans="1:15" x14ac:dyDescent="0.25">
      <c r="A18">
        <v>3500</v>
      </c>
      <c r="B18" s="1">
        <f t="shared" si="0"/>
        <v>175000</v>
      </c>
      <c r="C18" s="2">
        <f t="shared" si="1"/>
        <v>17.5</v>
      </c>
      <c r="D18">
        <f t="shared" si="2"/>
        <v>12.25</v>
      </c>
      <c r="E18">
        <f t="shared" si="3"/>
        <v>10.5</v>
      </c>
      <c r="F18">
        <f t="shared" si="4"/>
        <v>0.70000000000000007</v>
      </c>
      <c r="G18">
        <f t="shared" si="5"/>
        <v>1.68</v>
      </c>
      <c r="H18">
        <f t="shared" si="6"/>
        <v>1.078E-2</v>
      </c>
      <c r="I18" s="2">
        <f t="shared" si="7"/>
        <v>25.140779999999999</v>
      </c>
      <c r="J18">
        <f t="shared" si="8"/>
        <v>12.25</v>
      </c>
      <c r="K18">
        <f t="shared" si="9"/>
        <v>-7.35</v>
      </c>
      <c r="L18">
        <f t="shared" si="10"/>
        <v>0.70000000000000007</v>
      </c>
      <c r="M18">
        <f t="shared" si="11"/>
        <v>1.68</v>
      </c>
      <c r="N18">
        <f t="shared" si="12"/>
        <v>1.078E-2</v>
      </c>
      <c r="O18" s="2">
        <f t="shared" si="13"/>
        <v>7.2907799999999998</v>
      </c>
    </row>
    <row r="19" spans="1:15" x14ac:dyDescent="0.25">
      <c r="A19">
        <v>4000</v>
      </c>
      <c r="B19" s="1">
        <f t="shared" si="0"/>
        <v>200000</v>
      </c>
      <c r="C19" s="2">
        <f t="shared" si="1"/>
        <v>20</v>
      </c>
      <c r="D19">
        <f t="shared" si="2"/>
        <v>14</v>
      </c>
      <c r="E19">
        <f t="shared" si="3"/>
        <v>12</v>
      </c>
      <c r="F19">
        <f t="shared" si="4"/>
        <v>0.8</v>
      </c>
      <c r="G19">
        <f t="shared" si="5"/>
        <v>1.92</v>
      </c>
      <c r="H19">
        <f t="shared" si="6"/>
        <v>1.2320000000000001E-2</v>
      </c>
      <c r="I19" s="2">
        <f t="shared" si="7"/>
        <v>28.732319999999998</v>
      </c>
      <c r="J19">
        <f t="shared" si="8"/>
        <v>14</v>
      </c>
      <c r="K19">
        <f t="shared" si="9"/>
        <v>-8.4</v>
      </c>
      <c r="L19">
        <f t="shared" si="10"/>
        <v>0.8</v>
      </c>
      <c r="M19">
        <f t="shared" si="11"/>
        <v>1.92</v>
      </c>
      <c r="N19">
        <f t="shared" si="12"/>
        <v>1.2320000000000001E-2</v>
      </c>
      <c r="O19" s="2">
        <f t="shared" si="13"/>
        <v>8.3323200000000011</v>
      </c>
    </row>
    <row r="20" spans="1:15" x14ac:dyDescent="0.25">
      <c r="A20">
        <v>4500</v>
      </c>
      <c r="B20" s="1">
        <f t="shared" si="0"/>
        <v>225000</v>
      </c>
      <c r="C20" s="2">
        <f t="shared" si="1"/>
        <v>22.5</v>
      </c>
      <c r="D20">
        <f t="shared" si="2"/>
        <v>15.75</v>
      </c>
      <c r="E20">
        <f t="shared" si="3"/>
        <v>13.5</v>
      </c>
      <c r="F20">
        <f t="shared" si="4"/>
        <v>0.9</v>
      </c>
      <c r="G20">
        <f t="shared" si="5"/>
        <v>2.1599999999999997</v>
      </c>
      <c r="H20">
        <f t="shared" si="6"/>
        <v>1.3860000000000001E-2</v>
      </c>
      <c r="I20" s="2">
        <f t="shared" si="7"/>
        <v>32.323859999999996</v>
      </c>
      <c r="J20">
        <f t="shared" si="8"/>
        <v>15.75</v>
      </c>
      <c r="K20">
        <f t="shared" si="9"/>
        <v>-9.4499999999999993</v>
      </c>
      <c r="L20">
        <f t="shared" si="10"/>
        <v>0.9</v>
      </c>
      <c r="M20">
        <f t="shared" si="11"/>
        <v>2.1599999999999997</v>
      </c>
      <c r="N20">
        <f t="shared" si="12"/>
        <v>1.3860000000000001E-2</v>
      </c>
      <c r="O20" s="2">
        <f t="shared" si="13"/>
        <v>9.3738600000000005</v>
      </c>
    </row>
    <row r="21" spans="1:15" x14ac:dyDescent="0.25">
      <c r="A21">
        <v>5000</v>
      </c>
      <c r="B21" s="1">
        <f t="shared" si="0"/>
        <v>250000</v>
      </c>
      <c r="C21" s="2">
        <f t="shared" si="1"/>
        <v>25</v>
      </c>
      <c r="D21">
        <f t="shared" si="2"/>
        <v>17.5</v>
      </c>
      <c r="E21">
        <f t="shared" si="3"/>
        <v>15</v>
      </c>
      <c r="F21">
        <f t="shared" si="4"/>
        <v>1</v>
      </c>
      <c r="G21">
        <f t="shared" si="5"/>
        <v>2.4</v>
      </c>
      <c r="H21">
        <f t="shared" si="6"/>
        <v>1.54E-2</v>
      </c>
      <c r="I21" s="2">
        <f t="shared" si="7"/>
        <v>35.915399999999998</v>
      </c>
      <c r="J21">
        <f t="shared" si="8"/>
        <v>17.5</v>
      </c>
      <c r="K21">
        <f t="shared" si="9"/>
        <v>-10.5</v>
      </c>
      <c r="L21">
        <f t="shared" si="10"/>
        <v>1</v>
      </c>
      <c r="M21">
        <f t="shared" si="11"/>
        <v>2.4</v>
      </c>
      <c r="N21">
        <f t="shared" si="12"/>
        <v>1.54E-2</v>
      </c>
      <c r="O21" s="2">
        <f t="shared" si="13"/>
        <v>10.4154</v>
      </c>
    </row>
    <row r="22" spans="1:15" x14ac:dyDescent="0.25">
      <c r="A22">
        <v>5500</v>
      </c>
      <c r="B22" s="1">
        <f t="shared" si="0"/>
        <v>275000</v>
      </c>
      <c r="C22" s="2">
        <f t="shared" si="1"/>
        <v>27.5</v>
      </c>
      <c r="D22">
        <f t="shared" si="2"/>
        <v>19.25</v>
      </c>
      <c r="E22">
        <f t="shared" si="3"/>
        <v>16.5</v>
      </c>
      <c r="F22">
        <f t="shared" si="4"/>
        <v>1.1000000000000001</v>
      </c>
      <c r="G22">
        <f t="shared" si="5"/>
        <v>2.64</v>
      </c>
      <c r="H22">
        <f t="shared" si="6"/>
        <v>1.694E-2</v>
      </c>
      <c r="I22" s="2">
        <f t="shared" si="7"/>
        <v>39.50694</v>
      </c>
      <c r="J22">
        <f t="shared" si="8"/>
        <v>19.25</v>
      </c>
      <c r="K22">
        <f t="shared" si="9"/>
        <v>-11.549999999999999</v>
      </c>
      <c r="L22">
        <f t="shared" si="10"/>
        <v>1.1000000000000001</v>
      </c>
      <c r="M22">
        <f t="shared" si="11"/>
        <v>2.64</v>
      </c>
      <c r="N22">
        <f t="shared" si="12"/>
        <v>1.694E-2</v>
      </c>
      <c r="O22" s="2">
        <f t="shared" si="13"/>
        <v>11.456940000000001</v>
      </c>
    </row>
    <row r="23" spans="1:15" x14ac:dyDescent="0.25">
      <c r="A23">
        <v>6000</v>
      </c>
      <c r="B23" s="1">
        <f t="shared" si="0"/>
        <v>300000</v>
      </c>
      <c r="C23" s="2">
        <f t="shared" si="1"/>
        <v>30</v>
      </c>
      <c r="D23">
        <f t="shared" si="2"/>
        <v>21</v>
      </c>
      <c r="E23">
        <f t="shared" si="3"/>
        <v>18</v>
      </c>
      <c r="F23">
        <f t="shared" si="4"/>
        <v>1.2</v>
      </c>
      <c r="G23">
        <f t="shared" si="5"/>
        <v>2.88</v>
      </c>
      <c r="H23">
        <f t="shared" si="6"/>
        <v>1.848E-2</v>
      </c>
      <c r="I23" s="2">
        <f t="shared" si="7"/>
        <v>43.098480000000002</v>
      </c>
      <c r="J23">
        <f t="shared" si="8"/>
        <v>21</v>
      </c>
      <c r="K23">
        <f t="shared" si="9"/>
        <v>-12.6</v>
      </c>
      <c r="L23">
        <f t="shared" si="10"/>
        <v>1.2</v>
      </c>
      <c r="M23">
        <f t="shared" si="11"/>
        <v>2.88</v>
      </c>
      <c r="N23">
        <f t="shared" si="12"/>
        <v>1.848E-2</v>
      </c>
      <c r="O23" s="2">
        <f t="shared" si="13"/>
        <v>12.498480000000001</v>
      </c>
    </row>
    <row r="24" spans="1:15" x14ac:dyDescent="0.25">
      <c r="A24">
        <v>6500</v>
      </c>
      <c r="B24" s="1">
        <f t="shared" si="0"/>
        <v>325000</v>
      </c>
      <c r="C24" s="2">
        <f t="shared" si="1"/>
        <v>32.5</v>
      </c>
      <c r="D24">
        <f t="shared" si="2"/>
        <v>22.75</v>
      </c>
      <c r="E24">
        <f t="shared" si="3"/>
        <v>19.5</v>
      </c>
      <c r="F24">
        <f t="shared" si="4"/>
        <v>1.3</v>
      </c>
      <c r="G24">
        <f t="shared" si="5"/>
        <v>3.1199999999999997</v>
      </c>
      <c r="H24">
        <f t="shared" si="6"/>
        <v>2.002E-2</v>
      </c>
      <c r="I24" s="2">
        <f t="shared" si="7"/>
        <v>46.690019999999997</v>
      </c>
      <c r="J24">
        <f t="shared" si="8"/>
        <v>22.75</v>
      </c>
      <c r="K24">
        <f t="shared" si="9"/>
        <v>-13.649999999999999</v>
      </c>
      <c r="L24">
        <f t="shared" si="10"/>
        <v>1.3</v>
      </c>
      <c r="M24">
        <f t="shared" si="11"/>
        <v>3.1199999999999997</v>
      </c>
      <c r="N24">
        <f t="shared" si="12"/>
        <v>2.002E-2</v>
      </c>
      <c r="O24" s="2">
        <f t="shared" si="13"/>
        <v>13.540020000000002</v>
      </c>
    </row>
    <row r="25" spans="1:15" x14ac:dyDescent="0.25">
      <c r="A25">
        <v>7000</v>
      </c>
      <c r="B25" s="1">
        <f t="shared" si="0"/>
        <v>350000</v>
      </c>
      <c r="C25" s="2">
        <f t="shared" si="1"/>
        <v>35</v>
      </c>
      <c r="D25">
        <f t="shared" si="2"/>
        <v>24.5</v>
      </c>
      <c r="E25">
        <f t="shared" si="3"/>
        <v>21</v>
      </c>
      <c r="F25">
        <f t="shared" si="4"/>
        <v>1.4000000000000001</v>
      </c>
      <c r="G25">
        <f t="shared" si="5"/>
        <v>3.36</v>
      </c>
      <c r="H25">
        <f t="shared" si="6"/>
        <v>2.1559999999999999E-2</v>
      </c>
      <c r="I25" s="2">
        <f t="shared" si="7"/>
        <v>50.281559999999999</v>
      </c>
      <c r="J25">
        <f t="shared" si="8"/>
        <v>24.5</v>
      </c>
      <c r="K25">
        <f t="shared" si="9"/>
        <v>-14.7</v>
      </c>
      <c r="L25">
        <f t="shared" si="10"/>
        <v>1.4000000000000001</v>
      </c>
      <c r="M25">
        <f t="shared" si="11"/>
        <v>3.36</v>
      </c>
      <c r="N25">
        <f t="shared" si="12"/>
        <v>2.1559999999999999E-2</v>
      </c>
      <c r="O25" s="2">
        <f t="shared" si="13"/>
        <v>14.58156</v>
      </c>
    </row>
    <row r="26" spans="1:15" x14ac:dyDescent="0.25">
      <c r="A26">
        <v>7500</v>
      </c>
      <c r="B26" s="1">
        <f t="shared" si="0"/>
        <v>375000</v>
      </c>
      <c r="C26" s="2">
        <f t="shared" si="1"/>
        <v>37.5</v>
      </c>
      <c r="D26">
        <f t="shared" si="2"/>
        <v>26.25</v>
      </c>
      <c r="E26">
        <f t="shared" si="3"/>
        <v>22.5</v>
      </c>
      <c r="F26">
        <f t="shared" si="4"/>
        <v>1.5</v>
      </c>
      <c r="G26">
        <f t="shared" si="5"/>
        <v>3.5999999999999996</v>
      </c>
      <c r="H26">
        <f t="shared" si="6"/>
        <v>2.3100000000000002E-2</v>
      </c>
      <c r="I26" s="2">
        <f t="shared" si="7"/>
        <v>53.873100000000001</v>
      </c>
      <c r="J26">
        <f t="shared" si="8"/>
        <v>26.25</v>
      </c>
      <c r="K26">
        <f t="shared" si="9"/>
        <v>-15.749999999999998</v>
      </c>
      <c r="L26">
        <f t="shared" si="10"/>
        <v>1.5</v>
      </c>
      <c r="M26">
        <f t="shared" si="11"/>
        <v>3.5999999999999996</v>
      </c>
      <c r="N26">
        <f t="shared" si="12"/>
        <v>2.3100000000000002E-2</v>
      </c>
      <c r="O26" s="2">
        <f t="shared" si="13"/>
        <v>15.623100000000001</v>
      </c>
    </row>
    <row r="27" spans="1:15" x14ac:dyDescent="0.25">
      <c r="A27">
        <v>8000</v>
      </c>
      <c r="B27" s="1">
        <f t="shared" si="0"/>
        <v>400000</v>
      </c>
      <c r="C27" s="2">
        <f t="shared" si="1"/>
        <v>40</v>
      </c>
      <c r="D27">
        <f t="shared" si="2"/>
        <v>28</v>
      </c>
      <c r="E27">
        <f t="shared" si="3"/>
        <v>24</v>
      </c>
      <c r="F27">
        <f t="shared" si="4"/>
        <v>1.6</v>
      </c>
      <c r="G27">
        <f t="shared" si="5"/>
        <v>3.84</v>
      </c>
      <c r="H27">
        <f t="shared" si="6"/>
        <v>2.4640000000000002E-2</v>
      </c>
      <c r="I27" s="2">
        <f t="shared" si="7"/>
        <v>57.464639999999996</v>
      </c>
      <c r="J27">
        <f t="shared" si="8"/>
        <v>28</v>
      </c>
      <c r="K27">
        <f t="shared" si="9"/>
        <v>-16.8</v>
      </c>
      <c r="L27">
        <f t="shared" si="10"/>
        <v>1.6</v>
      </c>
      <c r="M27">
        <f t="shared" si="11"/>
        <v>3.84</v>
      </c>
      <c r="N27">
        <f t="shared" si="12"/>
        <v>2.4640000000000002E-2</v>
      </c>
      <c r="O27" s="2">
        <f t="shared" si="13"/>
        <v>16.664640000000002</v>
      </c>
    </row>
    <row r="28" spans="1:15" x14ac:dyDescent="0.25">
      <c r="A28">
        <v>8500</v>
      </c>
      <c r="B28" s="1">
        <f t="shared" si="0"/>
        <v>425000</v>
      </c>
      <c r="C28" s="2">
        <f t="shared" si="1"/>
        <v>42.5</v>
      </c>
      <c r="D28">
        <f t="shared" si="2"/>
        <v>29.75</v>
      </c>
      <c r="E28">
        <f t="shared" si="3"/>
        <v>25.5</v>
      </c>
      <c r="F28">
        <f t="shared" si="4"/>
        <v>1.7000000000000002</v>
      </c>
      <c r="G28">
        <f t="shared" si="5"/>
        <v>4.0799999999999992</v>
      </c>
      <c r="H28">
        <f t="shared" si="6"/>
        <v>2.6180000000000002E-2</v>
      </c>
      <c r="I28" s="2">
        <f t="shared" si="7"/>
        <v>61.056179999999998</v>
      </c>
      <c r="J28">
        <f t="shared" si="8"/>
        <v>29.75</v>
      </c>
      <c r="K28">
        <f t="shared" si="9"/>
        <v>-17.849999999999998</v>
      </c>
      <c r="L28">
        <f t="shared" si="10"/>
        <v>1.7000000000000002</v>
      </c>
      <c r="M28">
        <f t="shared" si="11"/>
        <v>4.0799999999999992</v>
      </c>
      <c r="N28">
        <f t="shared" si="12"/>
        <v>2.6180000000000002E-2</v>
      </c>
      <c r="O28" s="2">
        <f t="shared" si="13"/>
        <v>17.70618</v>
      </c>
    </row>
    <row r="29" spans="1:15" x14ac:dyDescent="0.25">
      <c r="A29">
        <v>9000</v>
      </c>
      <c r="B29" s="1">
        <f t="shared" si="0"/>
        <v>450000</v>
      </c>
      <c r="C29" s="2">
        <f t="shared" si="1"/>
        <v>45</v>
      </c>
      <c r="D29">
        <f t="shared" si="2"/>
        <v>31.5</v>
      </c>
      <c r="E29">
        <f t="shared" si="3"/>
        <v>27</v>
      </c>
      <c r="F29">
        <f t="shared" si="4"/>
        <v>1.8</v>
      </c>
      <c r="G29">
        <f t="shared" si="5"/>
        <v>4.3199999999999994</v>
      </c>
      <c r="H29">
        <f t="shared" si="6"/>
        <v>2.7720000000000002E-2</v>
      </c>
      <c r="I29" s="2">
        <f t="shared" si="7"/>
        <v>64.647719999999993</v>
      </c>
      <c r="J29">
        <f t="shared" si="8"/>
        <v>31.5</v>
      </c>
      <c r="K29">
        <f t="shared" si="9"/>
        <v>-18.899999999999999</v>
      </c>
      <c r="L29">
        <f t="shared" si="10"/>
        <v>1.8</v>
      </c>
      <c r="M29">
        <f t="shared" si="11"/>
        <v>4.3199999999999994</v>
      </c>
      <c r="N29">
        <f t="shared" si="12"/>
        <v>2.7720000000000002E-2</v>
      </c>
      <c r="O29" s="2">
        <f t="shared" si="13"/>
        <v>18.747720000000001</v>
      </c>
    </row>
    <row r="30" spans="1:15" x14ac:dyDescent="0.25">
      <c r="A30">
        <v>9500</v>
      </c>
      <c r="B30" s="1">
        <f t="shared" si="0"/>
        <v>475000</v>
      </c>
      <c r="C30" s="2">
        <f t="shared" si="1"/>
        <v>47.5</v>
      </c>
      <c r="D30">
        <f t="shared" si="2"/>
        <v>33.25</v>
      </c>
      <c r="E30">
        <f t="shared" si="3"/>
        <v>28.5</v>
      </c>
      <c r="F30">
        <f t="shared" si="4"/>
        <v>1.9000000000000001</v>
      </c>
      <c r="G30">
        <f t="shared" si="5"/>
        <v>4.5599999999999996</v>
      </c>
      <c r="H30">
        <f t="shared" si="6"/>
        <v>2.9260000000000001E-2</v>
      </c>
      <c r="I30" s="2">
        <f t="shared" si="7"/>
        <v>68.239259999999987</v>
      </c>
      <c r="J30">
        <f t="shared" si="8"/>
        <v>33.25</v>
      </c>
      <c r="K30">
        <f t="shared" si="9"/>
        <v>-19.95</v>
      </c>
      <c r="L30">
        <f t="shared" si="10"/>
        <v>1.9000000000000001</v>
      </c>
      <c r="M30">
        <f t="shared" si="11"/>
        <v>4.5599999999999996</v>
      </c>
      <c r="N30">
        <f t="shared" si="12"/>
        <v>2.9260000000000001E-2</v>
      </c>
      <c r="O30" s="2">
        <f t="shared" si="13"/>
        <v>19.789260000000002</v>
      </c>
    </row>
    <row r="31" spans="1:15" x14ac:dyDescent="0.25">
      <c r="A31">
        <v>10000</v>
      </c>
      <c r="B31" s="1">
        <f t="shared" si="0"/>
        <v>500000</v>
      </c>
      <c r="C31" s="2">
        <f t="shared" si="1"/>
        <v>50</v>
      </c>
      <c r="D31">
        <f t="shared" si="2"/>
        <v>35</v>
      </c>
      <c r="E31">
        <f t="shared" si="3"/>
        <v>30</v>
      </c>
      <c r="F31">
        <f t="shared" si="4"/>
        <v>2</v>
      </c>
      <c r="G31">
        <f t="shared" si="5"/>
        <v>4.8</v>
      </c>
      <c r="H31">
        <f t="shared" si="6"/>
        <v>3.0800000000000001E-2</v>
      </c>
      <c r="I31" s="2">
        <f t="shared" si="7"/>
        <v>71.830799999999996</v>
      </c>
      <c r="J31">
        <f t="shared" si="8"/>
        <v>35</v>
      </c>
      <c r="K31">
        <f t="shared" si="9"/>
        <v>-21</v>
      </c>
      <c r="L31">
        <f t="shared" si="10"/>
        <v>2</v>
      </c>
      <c r="M31">
        <f t="shared" si="11"/>
        <v>4.8</v>
      </c>
      <c r="N31">
        <f t="shared" si="12"/>
        <v>3.0800000000000001E-2</v>
      </c>
      <c r="O31" s="2">
        <f t="shared" si="13"/>
        <v>20.8308</v>
      </c>
    </row>
    <row r="33" spans="1:1" x14ac:dyDescent="0.25">
      <c r="A33" t="s">
        <v>22</v>
      </c>
    </row>
  </sheetData>
  <mergeCells count="5">
    <mergeCell ref="D2:I2"/>
    <mergeCell ref="J2:O2"/>
    <mergeCell ref="A2:A3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3" sqref="C23"/>
    </sheetView>
  </sheetViews>
  <sheetFormatPr defaultRowHeight="15" x14ac:dyDescent="0.25"/>
  <cols>
    <col min="1" max="1" width="13.28515625" customWidth="1"/>
    <col min="2" max="2" width="11.5703125" bestFit="1" customWidth="1"/>
    <col min="3" max="3" width="17.42578125" bestFit="1" customWidth="1"/>
    <col min="4" max="4" width="11.5703125" customWidth="1"/>
    <col min="5" max="5" width="13.140625" bestFit="1" customWidth="1"/>
    <col min="6" max="6" width="14.42578125" bestFit="1" customWidth="1"/>
    <col min="7" max="7" width="24.5703125" bestFit="1" customWidth="1"/>
  </cols>
  <sheetData>
    <row r="1" spans="1:8" x14ac:dyDescent="0.25">
      <c r="A1" s="17" t="s">
        <v>20</v>
      </c>
      <c r="B1" s="6">
        <v>1200</v>
      </c>
      <c r="C1" s="17" t="s">
        <v>12</v>
      </c>
      <c r="D1" s="18">
        <v>0.05</v>
      </c>
    </row>
    <row r="2" spans="1:8" x14ac:dyDescent="0.25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7</v>
      </c>
    </row>
    <row r="3" spans="1:8" x14ac:dyDescent="0.25">
      <c r="A3">
        <v>1</v>
      </c>
      <c r="B3" s="1">
        <f>A3*$B$1*100</f>
        <v>120000</v>
      </c>
      <c r="C3" s="13">
        <f>B3*$D$1</f>
        <v>6000</v>
      </c>
      <c r="D3">
        <f>MAX(1,A3*0.7)</f>
        <v>1</v>
      </c>
      <c r="E3">
        <f>0.44*A3</f>
        <v>0.44</v>
      </c>
      <c r="F3">
        <f>0.0225*A3</f>
        <v>2.2499999999999999E-2</v>
      </c>
      <c r="G3" s="14">
        <f>0.0000192*C3/2</f>
        <v>5.7599999999999998E-2</v>
      </c>
      <c r="H3">
        <f>SUM(D3:G3)</f>
        <v>1.5201</v>
      </c>
    </row>
    <row r="4" spans="1:8" x14ac:dyDescent="0.25">
      <c r="A4">
        <v>2</v>
      </c>
      <c r="B4" s="1">
        <f t="shared" ref="B4:B22" si="0">A4*$B$1*100</f>
        <v>240000</v>
      </c>
      <c r="C4" s="13">
        <f t="shared" ref="C4:C22" si="1">B4*$D$1</f>
        <v>12000</v>
      </c>
      <c r="D4">
        <f t="shared" ref="D4:D22" si="2">MAX(1,A4*0.7)</f>
        <v>1.4</v>
      </c>
      <c r="E4">
        <f t="shared" ref="E4:E22" si="3">0.44*A4</f>
        <v>0.88</v>
      </c>
      <c r="F4">
        <f t="shared" ref="F4:F22" si="4">0.0225*A4</f>
        <v>4.4999999999999998E-2</v>
      </c>
      <c r="G4" s="14">
        <f t="shared" ref="G4:G22" si="5">0.0000192*C4/2</f>
        <v>0.1152</v>
      </c>
      <c r="H4">
        <f t="shared" ref="H4:H22" si="6">SUM(D4:G4)</f>
        <v>2.4401999999999999</v>
      </c>
    </row>
    <row r="5" spans="1:8" x14ac:dyDescent="0.25">
      <c r="A5">
        <v>3</v>
      </c>
      <c r="B5" s="1">
        <f t="shared" si="0"/>
        <v>360000</v>
      </c>
      <c r="C5" s="13">
        <f t="shared" si="1"/>
        <v>18000</v>
      </c>
      <c r="D5">
        <f t="shared" si="2"/>
        <v>2.0999999999999996</v>
      </c>
      <c r="E5">
        <f t="shared" si="3"/>
        <v>1.32</v>
      </c>
      <c r="F5">
        <f t="shared" si="4"/>
        <v>6.7500000000000004E-2</v>
      </c>
      <c r="G5" s="14">
        <f t="shared" si="5"/>
        <v>0.17279999999999998</v>
      </c>
      <c r="H5">
        <f t="shared" si="6"/>
        <v>3.6602999999999999</v>
      </c>
    </row>
    <row r="6" spans="1:8" x14ac:dyDescent="0.25">
      <c r="A6">
        <v>4</v>
      </c>
      <c r="B6" s="1">
        <f t="shared" si="0"/>
        <v>480000</v>
      </c>
      <c r="C6" s="13">
        <f t="shared" si="1"/>
        <v>24000</v>
      </c>
      <c r="D6">
        <f t="shared" si="2"/>
        <v>2.8</v>
      </c>
      <c r="E6">
        <f t="shared" si="3"/>
        <v>1.76</v>
      </c>
      <c r="F6">
        <f t="shared" si="4"/>
        <v>0.09</v>
      </c>
      <c r="G6" s="14">
        <f t="shared" si="5"/>
        <v>0.23039999999999999</v>
      </c>
      <c r="H6">
        <f t="shared" si="6"/>
        <v>4.8803999999999998</v>
      </c>
    </row>
    <row r="7" spans="1:8" x14ac:dyDescent="0.25">
      <c r="A7" s="3">
        <v>5</v>
      </c>
      <c r="B7" s="4">
        <f t="shared" si="0"/>
        <v>600000</v>
      </c>
      <c r="C7" s="15">
        <f t="shared" si="1"/>
        <v>30000</v>
      </c>
      <c r="D7" s="3">
        <f t="shared" si="2"/>
        <v>3.5</v>
      </c>
      <c r="E7" s="3">
        <f t="shared" si="3"/>
        <v>2.2000000000000002</v>
      </c>
      <c r="F7" s="3">
        <f t="shared" si="4"/>
        <v>0.11249999999999999</v>
      </c>
      <c r="G7" s="16">
        <f t="shared" si="5"/>
        <v>0.28799999999999998</v>
      </c>
      <c r="H7" s="5">
        <f t="shared" si="6"/>
        <v>6.1005000000000003</v>
      </c>
    </row>
    <row r="8" spans="1:8" x14ac:dyDescent="0.25">
      <c r="A8">
        <v>6</v>
      </c>
      <c r="B8" s="1">
        <f t="shared" si="0"/>
        <v>720000</v>
      </c>
      <c r="C8" s="13">
        <f t="shared" si="1"/>
        <v>36000</v>
      </c>
      <c r="D8">
        <f t="shared" si="2"/>
        <v>4.1999999999999993</v>
      </c>
      <c r="E8">
        <f t="shared" si="3"/>
        <v>2.64</v>
      </c>
      <c r="F8">
        <f t="shared" si="4"/>
        <v>0.13500000000000001</v>
      </c>
      <c r="G8" s="14">
        <f t="shared" si="5"/>
        <v>0.34559999999999996</v>
      </c>
      <c r="H8">
        <f t="shared" si="6"/>
        <v>7.3205999999999998</v>
      </c>
    </row>
    <row r="9" spans="1:8" x14ac:dyDescent="0.25">
      <c r="A9">
        <v>7</v>
      </c>
      <c r="B9" s="1">
        <f t="shared" si="0"/>
        <v>840000</v>
      </c>
      <c r="C9" s="13">
        <f t="shared" si="1"/>
        <v>42000</v>
      </c>
      <c r="D9">
        <f t="shared" si="2"/>
        <v>4.8999999999999995</v>
      </c>
      <c r="E9">
        <f t="shared" si="3"/>
        <v>3.08</v>
      </c>
      <c r="F9">
        <f t="shared" si="4"/>
        <v>0.1575</v>
      </c>
      <c r="G9" s="14">
        <f t="shared" si="5"/>
        <v>0.4032</v>
      </c>
      <c r="H9">
        <f t="shared" si="6"/>
        <v>8.5406999999999993</v>
      </c>
    </row>
    <row r="10" spans="1:8" x14ac:dyDescent="0.25">
      <c r="A10">
        <v>8</v>
      </c>
      <c r="B10" s="1">
        <f t="shared" si="0"/>
        <v>960000</v>
      </c>
      <c r="C10" s="13">
        <f t="shared" si="1"/>
        <v>48000</v>
      </c>
      <c r="D10">
        <f t="shared" si="2"/>
        <v>5.6</v>
      </c>
      <c r="E10">
        <f t="shared" si="3"/>
        <v>3.52</v>
      </c>
      <c r="F10">
        <f t="shared" si="4"/>
        <v>0.18</v>
      </c>
      <c r="G10" s="14">
        <f t="shared" si="5"/>
        <v>0.46079999999999999</v>
      </c>
      <c r="H10">
        <f t="shared" si="6"/>
        <v>9.7607999999999997</v>
      </c>
    </row>
    <row r="11" spans="1:8" x14ac:dyDescent="0.25">
      <c r="A11" s="3">
        <v>9</v>
      </c>
      <c r="B11" s="4">
        <f t="shared" si="0"/>
        <v>1080000</v>
      </c>
      <c r="C11" s="15">
        <f t="shared" si="1"/>
        <v>54000</v>
      </c>
      <c r="D11" s="3">
        <f t="shared" si="2"/>
        <v>6.3</v>
      </c>
      <c r="E11" s="3">
        <f t="shared" si="3"/>
        <v>3.96</v>
      </c>
      <c r="F11" s="3">
        <f t="shared" si="4"/>
        <v>0.20249999999999999</v>
      </c>
      <c r="G11" s="16">
        <f t="shared" si="5"/>
        <v>0.51839999999999997</v>
      </c>
      <c r="H11" s="5">
        <f t="shared" si="6"/>
        <v>10.9809</v>
      </c>
    </row>
    <row r="12" spans="1:8" x14ac:dyDescent="0.25">
      <c r="A12">
        <v>10</v>
      </c>
      <c r="B12" s="1">
        <f t="shared" si="0"/>
        <v>1200000</v>
      </c>
      <c r="C12" s="13">
        <f t="shared" si="1"/>
        <v>60000</v>
      </c>
      <c r="D12">
        <f t="shared" si="2"/>
        <v>7</v>
      </c>
      <c r="E12">
        <f t="shared" si="3"/>
        <v>4.4000000000000004</v>
      </c>
      <c r="F12">
        <f t="shared" si="4"/>
        <v>0.22499999999999998</v>
      </c>
      <c r="G12" s="14">
        <f t="shared" si="5"/>
        <v>0.57599999999999996</v>
      </c>
      <c r="H12">
        <f t="shared" si="6"/>
        <v>12.201000000000001</v>
      </c>
    </row>
    <row r="13" spans="1:8" x14ac:dyDescent="0.25">
      <c r="A13">
        <v>11</v>
      </c>
      <c r="B13" s="1">
        <f t="shared" si="0"/>
        <v>1320000</v>
      </c>
      <c r="C13" s="13">
        <f t="shared" si="1"/>
        <v>66000</v>
      </c>
      <c r="D13">
        <f t="shared" si="2"/>
        <v>7.6999999999999993</v>
      </c>
      <c r="E13">
        <f t="shared" si="3"/>
        <v>4.84</v>
      </c>
      <c r="F13">
        <f t="shared" si="4"/>
        <v>0.2475</v>
      </c>
      <c r="G13" s="14">
        <f t="shared" si="5"/>
        <v>0.63359999999999994</v>
      </c>
      <c r="H13">
        <f t="shared" si="6"/>
        <v>13.421099999999999</v>
      </c>
    </row>
    <row r="14" spans="1:8" x14ac:dyDescent="0.25">
      <c r="A14">
        <v>12</v>
      </c>
      <c r="B14" s="1">
        <f t="shared" si="0"/>
        <v>1440000</v>
      </c>
      <c r="C14" s="13">
        <f t="shared" si="1"/>
        <v>72000</v>
      </c>
      <c r="D14">
        <f t="shared" si="2"/>
        <v>8.3999999999999986</v>
      </c>
      <c r="E14">
        <f t="shared" si="3"/>
        <v>5.28</v>
      </c>
      <c r="F14">
        <f t="shared" si="4"/>
        <v>0.27</v>
      </c>
      <c r="G14" s="14">
        <f t="shared" si="5"/>
        <v>0.69119999999999993</v>
      </c>
      <c r="H14">
        <f t="shared" si="6"/>
        <v>14.6412</v>
      </c>
    </row>
    <row r="15" spans="1:8" x14ac:dyDescent="0.25">
      <c r="A15">
        <v>13</v>
      </c>
      <c r="B15" s="1">
        <f t="shared" si="0"/>
        <v>1560000</v>
      </c>
      <c r="C15" s="13">
        <f t="shared" si="1"/>
        <v>78000</v>
      </c>
      <c r="D15">
        <f t="shared" si="2"/>
        <v>9.1</v>
      </c>
      <c r="E15">
        <f t="shared" si="3"/>
        <v>5.72</v>
      </c>
      <c r="F15">
        <f t="shared" si="4"/>
        <v>0.29249999999999998</v>
      </c>
      <c r="G15" s="14">
        <f t="shared" si="5"/>
        <v>0.74880000000000002</v>
      </c>
      <c r="H15">
        <f t="shared" si="6"/>
        <v>15.8613</v>
      </c>
    </row>
    <row r="16" spans="1:8" x14ac:dyDescent="0.25">
      <c r="A16">
        <v>14</v>
      </c>
      <c r="B16" s="1">
        <f t="shared" si="0"/>
        <v>1680000</v>
      </c>
      <c r="C16" s="13">
        <f t="shared" si="1"/>
        <v>84000</v>
      </c>
      <c r="D16">
        <f t="shared" si="2"/>
        <v>9.7999999999999989</v>
      </c>
      <c r="E16">
        <f t="shared" si="3"/>
        <v>6.16</v>
      </c>
      <c r="F16">
        <f t="shared" si="4"/>
        <v>0.315</v>
      </c>
      <c r="G16" s="14">
        <f t="shared" si="5"/>
        <v>0.80640000000000001</v>
      </c>
      <c r="H16">
        <f t="shared" si="6"/>
        <v>17.081399999999999</v>
      </c>
    </row>
    <row r="17" spans="1:8" x14ac:dyDescent="0.25">
      <c r="A17">
        <v>15</v>
      </c>
      <c r="B17" s="1">
        <f t="shared" si="0"/>
        <v>1800000</v>
      </c>
      <c r="C17" s="13">
        <f t="shared" si="1"/>
        <v>90000</v>
      </c>
      <c r="D17">
        <f t="shared" si="2"/>
        <v>10.5</v>
      </c>
      <c r="E17">
        <f t="shared" si="3"/>
        <v>6.6</v>
      </c>
      <c r="F17">
        <f t="shared" si="4"/>
        <v>0.33749999999999997</v>
      </c>
      <c r="G17" s="14">
        <f t="shared" si="5"/>
        <v>0.86399999999999999</v>
      </c>
      <c r="H17">
        <f t="shared" si="6"/>
        <v>18.301500000000001</v>
      </c>
    </row>
    <row r="18" spans="1:8" x14ac:dyDescent="0.25">
      <c r="A18">
        <v>16</v>
      </c>
      <c r="B18" s="1">
        <f t="shared" si="0"/>
        <v>1920000</v>
      </c>
      <c r="C18" s="13">
        <f t="shared" si="1"/>
        <v>96000</v>
      </c>
      <c r="D18">
        <f t="shared" si="2"/>
        <v>11.2</v>
      </c>
      <c r="E18">
        <f t="shared" si="3"/>
        <v>7.04</v>
      </c>
      <c r="F18">
        <f t="shared" si="4"/>
        <v>0.36</v>
      </c>
      <c r="G18" s="14">
        <f t="shared" si="5"/>
        <v>0.92159999999999997</v>
      </c>
      <c r="H18">
        <f t="shared" si="6"/>
        <v>19.521599999999999</v>
      </c>
    </row>
    <row r="19" spans="1:8" x14ac:dyDescent="0.25">
      <c r="A19" s="3">
        <v>17</v>
      </c>
      <c r="B19" s="4">
        <f t="shared" si="0"/>
        <v>2040000</v>
      </c>
      <c r="C19" s="15">
        <f t="shared" si="1"/>
        <v>102000</v>
      </c>
      <c r="D19" s="3">
        <f t="shared" si="2"/>
        <v>11.899999999999999</v>
      </c>
      <c r="E19" s="3">
        <f t="shared" si="3"/>
        <v>7.48</v>
      </c>
      <c r="F19" s="3">
        <f t="shared" si="4"/>
        <v>0.38250000000000001</v>
      </c>
      <c r="G19" s="16">
        <f t="shared" si="5"/>
        <v>0.97919999999999996</v>
      </c>
      <c r="H19" s="5">
        <f t="shared" si="6"/>
        <v>20.741699999999998</v>
      </c>
    </row>
    <row r="20" spans="1:8" x14ac:dyDescent="0.25">
      <c r="A20">
        <v>18</v>
      </c>
      <c r="B20" s="1">
        <f t="shared" si="0"/>
        <v>2160000</v>
      </c>
      <c r="C20" s="13">
        <f t="shared" si="1"/>
        <v>108000</v>
      </c>
      <c r="D20">
        <f t="shared" si="2"/>
        <v>12.6</v>
      </c>
      <c r="E20">
        <f t="shared" si="3"/>
        <v>7.92</v>
      </c>
      <c r="F20">
        <f t="shared" si="4"/>
        <v>0.40499999999999997</v>
      </c>
      <c r="G20" s="14">
        <f t="shared" si="5"/>
        <v>1.0367999999999999</v>
      </c>
      <c r="H20">
        <f t="shared" si="6"/>
        <v>21.9618</v>
      </c>
    </row>
    <row r="21" spans="1:8" x14ac:dyDescent="0.25">
      <c r="A21">
        <v>19</v>
      </c>
      <c r="B21" s="1">
        <f t="shared" si="0"/>
        <v>2280000</v>
      </c>
      <c r="C21" s="13">
        <f t="shared" si="1"/>
        <v>114000</v>
      </c>
      <c r="D21">
        <f t="shared" si="2"/>
        <v>13.299999999999999</v>
      </c>
      <c r="E21">
        <f t="shared" si="3"/>
        <v>8.36</v>
      </c>
      <c r="F21">
        <f t="shared" si="4"/>
        <v>0.42749999999999999</v>
      </c>
      <c r="G21" s="14">
        <f t="shared" si="5"/>
        <v>1.0944</v>
      </c>
      <c r="H21">
        <f t="shared" si="6"/>
        <v>23.181899999999995</v>
      </c>
    </row>
    <row r="22" spans="1:8" x14ac:dyDescent="0.25">
      <c r="A22">
        <v>20</v>
      </c>
      <c r="B22" s="1">
        <f t="shared" si="0"/>
        <v>2400000</v>
      </c>
      <c r="C22" s="13">
        <f t="shared" si="1"/>
        <v>120000</v>
      </c>
      <c r="D22">
        <f t="shared" si="2"/>
        <v>14</v>
      </c>
      <c r="E22">
        <f t="shared" si="3"/>
        <v>8.8000000000000007</v>
      </c>
      <c r="F22">
        <f t="shared" si="4"/>
        <v>0.44999999999999996</v>
      </c>
      <c r="G22" s="14">
        <f t="shared" si="5"/>
        <v>1.1519999999999999</v>
      </c>
      <c r="H22">
        <f t="shared" si="6"/>
        <v>24.402000000000001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" sqref="C2"/>
    </sheetView>
  </sheetViews>
  <sheetFormatPr defaultRowHeight="15" x14ac:dyDescent="0.25"/>
  <cols>
    <col min="1" max="1" width="13.28515625" customWidth="1"/>
    <col min="2" max="2" width="10.5703125" bestFit="1" customWidth="1"/>
    <col min="3" max="3" width="11.5703125" bestFit="1" customWidth="1"/>
    <col min="4" max="4" width="11" bestFit="1" customWidth="1"/>
    <col min="6" max="6" width="10.140625" customWidth="1"/>
    <col min="8" max="8" width="11.7109375" customWidth="1"/>
  </cols>
  <sheetData>
    <row r="1" spans="1:8" x14ac:dyDescent="0.25">
      <c r="A1" t="s">
        <v>20</v>
      </c>
      <c r="B1">
        <v>1250</v>
      </c>
      <c r="C1" t="s">
        <v>26</v>
      </c>
      <c r="D1">
        <v>0.25</v>
      </c>
      <c r="F1" t="s">
        <v>27</v>
      </c>
      <c r="G1">
        <f>2.01/50</f>
        <v>4.0199999999999993E-2</v>
      </c>
    </row>
    <row r="2" spans="1:8" x14ac:dyDescent="0.25">
      <c r="A2" t="s">
        <v>13</v>
      </c>
      <c r="B2" t="s">
        <v>14</v>
      </c>
      <c r="C2" t="s">
        <v>21</v>
      </c>
      <c r="D2" t="s">
        <v>5</v>
      </c>
      <c r="E2" t="s">
        <v>4</v>
      </c>
      <c r="F2" t="s">
        <v>24</v>
      </c>
      <c r="G2" t="s">
        <v>7</v>
      </c>
      <c r="H2" t="s">
        <v>25</v>
      </c>
    </row>
    <row r="3" spans="1:8" x14ac:dyDescent="0.25">
      <c r="A3">
        <v>1</v>
      </c>
      <c r="B3" s="1">
        <f>A3*50*$B$1</f>
        <v>62500</v>
      </c>
      <c r="C3" s="1">
        <f>B3*20%</f>
        <v>12500</v>
      </c>
      <c r="D3">
        <f>A3*0.85</f>
        <v>0.85</v>
      </c>
      <c r="E3">
        <f>1.14*A3</f>
        <v>1.1399999999999999</v>
      </c>
      <c r="F3">
        <f>0.02*A3</f>
        <v>0.02</v>
      </c>
      <c r="G3">
        <f>SUM(D3:F3)</f>
        <v>2.0099999999999998</v>
      </c>
      <c r="H3" s="14">
        <f>A3*50*$D$1</f>
        <v>12.5</v>
      </c>
    </row>
    <row r="4" spans="1:8" x14ac:dyDescent="0.25">
      <c r="A4">
        <v>2</v>
      </c>
      <c r="B4" s="1">
        <f t="shared" ref="B4:B22" si="0">A4*50*$B$1</f>
        <v>125000</v>
      </c>
      <c r="C4" s="1">
        <f t="shared" ref="C4:C22" si="1">B4*20%</f>
        <v>25000</v>
      </c>
      <c r="D4">
        <f t="shared" ref="D4:D22" si="2">A4*0.85</f>
        <v>1.7</v>
      </c>
      <c r="E4">
        <f t="shared" ref="E4:E22" si="3">1.14*A4</f>
        <v>2.2799999999999998</v>
      </c>
      <c r="F4">
        <f t="shared" ref="F4:F22" si="4">0.02*A4</f>
        <v>0.04</v>
      </c>
      <c r="G4">
        <f t="shared" ref="G4:G22" si="5">SUM(D4:F4)</f>
        <v>4.0199999999999996</v>
      </c>
      <c r="H4" s="14">
        <f t="shared" ref="H4:H22" si="6">A4*50*$D$1</f>
        <v>25</v>
      </c>
    </row>
    <row r="5" spans="1:8" x14ac:dyDescent="0.25">
      <c r="A5">
        <v>3</v>
      </c>
      <c r="B5" s="1">
        <f t="shared" si="0"/>
        <v>187500</v>
      </c>
      <c r="C5" s="1">
        <f t="shared" si="1"/>
        <v>37500</v>
      </c>
      <c r="D5">
        <f t="shared" si="2"/>
        <v>2.5499999999999998</v>
      </c>
      <c r="E5">
        <f t="shared" si="3"/>
        <v>3.42</v>
      </c>
      <c r="F5">
        <f t="shared" si="4"/>
        <v>0.06</v>
      </c>
      <c r="G5">
        <f t="shared" si="5"/>
        <v>6.0299999999999994</v>
      </c>
      <c r="H5" s="14">
        <f t="shared" si="6"/>
        <v>37.5</v>
      </c>
    </row>
    <row r="6" spans="1:8" x14ac:dyDescent="0.25">
      <c r="A6" s="3">
        <v>4</v>
      </c>
      <c r="B6" s="4">
        <f t="shared" si="0"/>
        <v>250000</v>
      </c>
      <c r="C6" s="4">
        <f t="shared" si="1"/>
        <v>50000</v>
      </c>
      <c r="D6" s="3">
        <f t="shared" si="2"/>
        <v>3.4</v>
      </c>
      <c r="E6" s="3">
        <f t="shared" si="3"/>
        <v>4.5599999999999996</v>
      </c>
      <c r="F6" s="3">
        <f t="shared" si="4"/>
        <v>0.08</v>
      </c>
      <c r="G6" s="3">
        <f t="shared" si="5"/>
        <v>8.0399999999999991</v>
      </c>
      <c r="H6" s="16">
        <f t="shared" si="6"/>
        <v>50</v>
      </c>
    </row>
    <row r="7" spans="1:8" x14ac:dyDescent="0.25">
      <c r="A7">
        <v>5</v>
      </c>
      <c r="B7" s="1">
        <f t="shared" si="0"/>
        <v>312500</v>
      </c>
      <c r="C7" s="1">
        <f t="shared" si="1"/>
        <v>62500</v>
      </c>
      <c r="D7">
        <f t="shared" si="2"/>
        <v>4.25</v>
      </c>
      <c r="E7">
        <f t="shared" si="3"/>
        <v>5.6999999999999993</v>
      </c>
      <c r="F7">
        <f t="shared" si="4"/>
        <v>0.1</v>
      </c>
      <c r="G7">
        <f t="shared" si="5"/>
        <v>10.049999999999999</v>
      </c>
      <c r="H7" s="14">
        <f t="shared" si="6"/>
        <v>62.5</v>
      </c>
    </row>
    <row r="8" spans="1:8" x14ac:dyDescent="0.25">
      <c r="A8">
        <v>6</v>
      </c>
      <c r="B8" s="1">
        <f t="shared" si="0"/>
        <v>375000</v>
      </c>
      <c r="C8" s="1">
        <f t="shared" si="1"/>
        <v>75000</v>
      </c>
      <c r="D8">
        <f t="shared" si="2"/>
        <v>5.0999999999999996</v>
      </c>
      <c r="E8">
        <f t="shared" si="3"/>
        <v>6.84</v>
      </c>
      <c r="F8">
        <f t="shared" si="4"/>
        <v>0.12</v>
      </c>
      <c r="G8">
        <f t="shared" si="5"/>
        <v>12.059999999999999</v>
      </c>
      <c r="H8" s="14">
        <f t="shared" si="6"/>
        <v>75</v>
      </c>
    </row>
    <row r="9" spans="1:8" x14ac:dyDescent="0.25">
      <c r="A9">
        <v>7</v>
      </c>
      <c r="B9" s="1">
        <f t="shared" si="0"/>
        <v>437500</v>
      </c>
      <c r="C9" s="1">
        <f t="shared" si="1"/>
        <v>87500</v>
      </c>
      <c r="D9">
        <f t="shared" si="2"/>
        <v>5.95</v>
      </c>
      <c r="E9">
        <f t="shared" si="3"/>
        <v>7.9799999999999995</v>
      </c>
      <c r="F9">
        <f t="shared" si="4"/>
        <v>0.14000000000000001</v>
      </c>
      <c r="G9">
        <f t="shared" si="5"/>
        <v>14.07</v>
      </c>
      <c r="H9" s="14">
        <f t="shared" si="6"/>
        <v>87.5</v>
      </c>
    </row>
    <row r="10" spans="1:8" x14ac:dyDescent="0.25">
      <c r="A10" s="3">
        <v>8</v>
      </c>
      <c r="B10" s="4">
        <f t="shared" si="0"/>
        <v>500000</v>
      </c>
      <c r="C10" s="4">
        <f t="shared" si="1"/>
        <v>100000</v>
      </c>
      <c r="D10" s="3">
        <f t="shared" si="2"/>
        <v>6.8</v>
      </c>
      <c r="E10" s="3">
        <f t="shared" si="3"/>
        <v>9.1199999999999992</v>
      </c>
      <c r="F10" s="3">
        <f t="shared" si="4"/>
        <v>0.16</v>
      </c>
      <c r="G10" s="3">
        <f t="shared" si="5"/>
        <v>16.079999999999998</v>
      </c>
      <c r="H10" s="16">
        <f t="shared" si="6"/>
        <v>100</v>
      </c>
    </row>
    <row r="11" spans="1:8" x14ac:dyDescent="0.25">
      <c r="A11">
        <v>9</v>
      </c>
      <c r="B11" s="1">
        <f t="shared" si="0"/>
        <v>562500</v>
      </c>
      <c r="C11" s="1">
        <f t="shared" si="1"/>
        <v>112500</v>
      </c>
      <c r="D11">
        <f t="shared" si="2"/>
        <v>7.6499999999999995</v>
      </c>
      <c r="E11">
        <f t="shared" si="3"/>
        <v>10.26</v>
      </c>
      <c r="F11">
        <f t="shared" si="4"/>
        <v>0.18</v>
      </c>
      <c r="G11">
        <f t="shared" si="5"/>
        <v>18.09</v>
      </c>
      <c r="H11" s="14">
        <f t="shared" si="6"/>
        <v>112.5</v>
      </c>
    </row>
    <row r="12" spans="1:8" x14ac:dyDescent="0.25">
      <c r="A12">
        <v>10</v>
      </c>
      <c r="B12" s="1">
        <f t="shared" si="0"/>
        <v>625000</v>
      </c>
      <c r="C12" s="1">
        <f t="shared" si="1"/>
        <v>125000</v>
      </c>
      <c r="D12">
        <f t="shared" si="2"/>
        <v>8.5</v>
      </c>
      <c r="E12">
        <f t="shared" si="3"/>
        <v>11.399999999999999</v>
      </c>
      <c r="F12">
        <f t="shared" si="4"/>
        <v>0.2</v>
      </c>
      <c r="G12">
        <f t="shared" si="5"/>
        <v>20.099999999999998</v>
      </c>
      <c r="H12" s="14">
        <f t="shared" si="6"/>
        <v>125</v>
      </c>
    </row>
    <row r="13" spans="1:8" x14ac:dyDescent="0.25">
      <c r="A13">
        <v>11</v>
      </c>
      <c r="B13" s="1">
        <f t="shared" si="0"/>
        <v>687500</v>
      </c>
      <c r="C13" s="1">
        <f t="shared" si="1"/>
        <v>137500</v>
      </c>
      <c r="D13">
        <f t="shared" si="2"/>
        <v>9.35</v>
      </c>
      <c r="E13">
        <f t="shared" si="3"/>
        <v>12.54</v>
      </c>
      <c r="F13">
        <f t="shared" si="4"/>
        <v>0.22</v>
      </c>
      <c r="G13">
        <f t="shared" si="5"/>
        <v>22.11</v>
      </c>
      <c r="H13" s="14">
        <f t="shared" si="6"/>
        <v>137.5</v>
      </c>
    </row>
    <row r="14" spans="1:8" x14ac:dyDescent="0.25">
      <c r="A14">
        <v>12</v>
      </c>
      <c r="B14" s="1">
        <f t="shared" si="0"/>
        <v>750000</v>
      </c>
      <c r="C14" s="1">
        <f t="shared" si="1"/>
        <v>150000</v>
      </c>
      <c r="D14">
        <f t="shared" si="2"/>
        <v>10.199999999999999</v>
      </c>
      <c r="E14">
        <f t="shared" si="3"/>
        <v>13.68</v>
      </c>
      <c r="F14">
        <f t="shared" si="4"/>
        <v>0.24</v>
      </c>
      <c r="G14">
        <f t="shared" si="5"/>
        <v>24.119999999999997</v>
      </c>
      <c r="H14" s="14">
        <f t="shared" si="6"/>
        <v>150</v>
      </c>
    </row>
    <row r="15" spans="1:8" x14ac:dyDescent="0.25">
      <c r="A15">
        <v>13</v>
      </c>
      <c r="B15" s="1">
        <f t="shared" si="0"/>
        <v>812500</v>
      </c>
      <c r="C15" s="1">
        <f t="shared" si="1"/>
        <v>162500</v>
      </c>
      <c r="D15">
        <f t="shared" si="2"/>
        <v>11.049999999999999</v>
      </c>
      <c r="E15">
        <f t="shared" si="3"/>
        <v>14.819999999999999</v>
      </c>
      <c r="F15">
        <f t="shared" si="4"/>
        <v>0.26</v>
      </c>
      <c r="G15">
        <f t="shared" si="5"/>
        <v>26.13</v>
      </c>
      <c r="H15" s="14">
        <f t="shared" si="6"/>
        <v>162.5</v>
      </c>
    </row>
    <row r="16" spans="1:8" x14ac:dyDescent="0.25">
      <c r="A16">
        <v>14</v>
      </c>
      <c r="B16" s="1">
        <f t="shared" si="0"/>
        <v>875000</v>
      </c>
      <c r="C16" s="1">
        <f t="shared" si="1"/>
        <v>175000</v>
      </c>
      <c r="D16">
        <f t="shared" si="2"/>
        <v>11.9</v>
      </c>
      <c r="E16">
        <f t="shared" si="3"/>
        <v>15.959999999999999</v>
      </c>
      <c r="F16">
        <f t="shared" si="4"/>
        <v>0.28000000000000003</v>
      </c>
      <c r="G16">
        <f t="shared" si="5"/>
        <v>28.14</v>
      </c>
      <c r="H16" s="14">
        <f t="shared" si="6"/>
        <v>175</v>
      </c>
    </row>
    <row r="17" spans="1:8" x14ac:dyDescent="0.25">
      <c r="A17">
        <v>15</v>
      </c>
      <c r="B17" s="1">
        <f t="shared" si="0"/>
        <v>937500</v>
      </c>
      <c r="C17" s="1">
        <f t="shared" si="1"/>
        <v>187500</v>
      </c>
      <c r="D17">
        <f t="shared" si="2"/>
        <v>12.75</v>
      </c>
      <c r="E17">
        <f t="shared" si="3"/>
        <v>17.099999999999998</v>
      </c>
      <c r="F17">
        <f t="shared" si="4"/>
        <v>0.3</v>
      </c>
      <c r="G17">
        <f t="shared" si="5"/>
        <v>30.15</v>
      </c>
      <c r="H17" s="14">
        <f t="shared" si="6"/>
        <v>187.5</v>
      </c>
    </row>
    <row r="18" spans="1:8" x14ac:dyDescent="0.25">
      <c r="A18">
        <v>16</v>
      </c>
      <c r="B18" s="1">
        <f t="shared" si="0"/>
        <v>1000000</v>
      </c>
      <c r="C18" s="1">
        <f t="shared" si="1"/>
        <v>200000</v>
      </c>
      <c r="D18">
        <f t="shared" si="2"/>
        <v>13.6</v>
      </c>
      <c r="E18">
        <f t="shared" si="3"/>
        <v>18.239999999999998</v>
      </c>
      <c r="F18">
        <f t="shared" si="4"/>
        <v>0.32</v>
      </c>
      <c r="G18">
        <f t="shared" si="5"/>
        <v>32.159999999999997</v>
      </c>
      <c r="H18" s="14">
        <f t="shared" si="6"/>
        <v>200</v>
      </c>
    </row>
    <row r="19" spans="1:8" x14ac:dyDescent="0.25">
      <c r="A19">
        <v>17</v>
      </c>
      <c r="B19" s="1">
        <f t="shared" si="0"/>
        <v>1062500</v>
      </c>
      <c r="C19" s="1">
        <f t="shared" si="1"/>
        <v>212500</v>
      </c>
      <c r="D19">
        <f t="shared" si="2"/>
        <v>14.45</v>
      </c>
      <c r="E19">
        <f t="shared" si="3"/>
        <v>19.38</v>
      </c>
      <c r="F19">
        <f t="shared" si="4"/>
        <v>0.34</v>
      </c>
      <c r="G19">
        <f t="shared" si="5"/>
        <v>34.17</v>
      </c>
      <c r="H19" s="14">
        <f t="shared" si="6"/>
        <v>212.5</v>
      </c>
    </row>
    <row r="20" spans="1:8" x14ac:dyDescent="0.25">
      <c r="A20">
        <v>18</v>
      </c>
      <c r="B20" s="1">
        <f t="shared" si="0"/>
        <v>1125000</v>
      </c>
      <c r="C20" s="1">
        <f t="shared" si="1"/>
        <v>225000</v>
      </c>
      <c r="D20">
        <f t="shared" si="2"/>
        <v>15.299999999999999</v>
      </c>
      <c r="E20">
        <f t="shared" si="3"/>
        <v>20.52</v>
      </c>
      <c r="F20">
        <f t="shared" si="4"/>
        <v>0.36</v>
      </c>
      <c r="G20">
        <f t="shared" si="5"/>
        <v>36.18</v>
      </c>
      <c r="H20" s="14">
        <f t="shared" si="6"/>
        <v>225</v>
      </c>
    </row>
    <row r="21" spans="1:8" x14ac:dyDescent="0.25">
      <c r="A21">
        <v>19</v>
      </c>
      <c r="B21" s="1">
        <f t="shared" si="0"/>
        <v>1187500</v>
      </c>
      <c r="C21" s="1">
        <f t="shared" si="1"/>
        <v>237500</v>
      </c>
      <c r="D21">
        <f t="shared" si="2"/>
        <v>16.149999999999999</v>
      </c>
      <c r="E21">
        <f t="shared" si="3"/>
        <v>21.659999999999997</v>
      </c>
      <c r="F21">
        <f t="shared" si="4"/>
        <v>0.38</v>
      </c>
      <c r="G21">
        <f t="shared" si="5"/>
        <v>38.19</v>
      </c>
      <c r="H21" s="14">
        <f t="shared" si="6"/>
        <v>237.5</v>
      </c>
    </row>
    <row r="22" spans="1:8" x14ac:dyDescent="0.25">
      <c r="A22">
        <v>20</v>
      </c>
      <c r="B22" s="1">
        <f t="shared" si="0"/>
        <v>1250000</v>
      </c>
      <c r="C22" s="1">
        <f t="shared" si="1"/>
        <v>250000</v>
      </c>
      <c r="D22">
        <f t="shared" si="2"/>
        <v>17</v>
      </c>
      <c r="E22">
        <f t="shared" si="3"/>
        <v>22.799999999999997</v>
      </c>
      <c r="F22">
        <f t="shared" si="4"/>
        <v>0.4</v>
      </c>
      <c r="G22">
        <f t="shared" si="5"/>
        <v>40.199999999999996</v>
      </c>
      <c r="H22" s="14">
        <f t="shared" si="6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Option</vt:lpstr>
      <vt:lpstr>Futures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Letian</dc:creator>
  <cp:lastModifiedBy>Letian</cp:lastModifiedBy>
  <dcterms:created xsi:type="dcterms:W3CDTF">2011-11-19T14:49:14Z</dcterms:created>
  <dcterms:modified xsi:type="dcterms:W3CDTF">2013-04-07T12:58:08Z</dcterms:modified>
</cp:coreProperties>
</file>