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nicholaswertz/personal_projects/codi_pres/"/>
    </mc:Choice>
  </mc:AlternateContent>
  <xr:revisionPtr revIDLastSave="0" documentId="13_ncr:1_{EB603445-919D-3A42-B061-FC75DDAEA41F}" xr6:coauthVersionLast="40" xr6:coauthVersionMax="40" xr10:uidLastSave="{00000000-0000-0000-0000-000000000000}"/>
  <bookViews>
    <workbookView xWindow="60" yWindow="760" windowWidth="30240" windowHeight="17180" firstSheet="1" activeTab="6" xr2:uid="{00000000-000D-0000-FFFF-FFFF00000000}"/>
  </bookViews>
  <sheets>
    <sheet name="Master" sheetId="1" r:id="rId1"/>
    <sheet name="Percentages" sheetId="2" r:id="rId2"/>
    <sheet name="to Q3 22" sheetId="3" r:id="rId3"/>
    <sheet name="TOTAL to 24 NO GROW NO SHORTS" sheetId="4" r:id="rId4"/>
    <sheet name="TOTAL to 24 NO GROW YES SHORTS " sheetId="6" r:id="rId5"/>
    <sheet name="TOTAL to 24 YES GROW " sheetId="8" r:id="rId6"/>
    <sheet name="MESS AROUND" sheetId="9" r:id="rId7"/>
  </sheets>
  <calcPr calcId="191029"/>
</workbook>
</file>

<file path=xl/calcChain.xml><?xml version="1.0" encoding="utf-8"?>
<calcChain xmlns="http://schemas.openxmlformats.org/spreadsheetml/2006/main">
  <c r="AH3" i="9" l="1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2" i="9"/>
  <c r="O60" i="9"/>
  <c r="O59" i="9"/>
  <c r="O61" i="9" s="1"/>
  <c r="P59" i="9" s="1"/>
  <c r="O58" i="9"/>
  <c r="N12" i="9"/>
  <c r="N13" i="9"/>
  <c r="N14" i="9"/>
  <c r="N15" i="9"/>
  <c r="N16" i="9"/>
  <c r="N17" i="9"/>
  <c r="N18" i="9"/>
  <c r="Q18" i="9" s="1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Q35" i="9" s="1"/>
  <c r="N36" i="9"/>
  <c r="N37" i="9"/>
  <c r="N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11" i="9"/>
  <c r="P46" i="9" s="1"/>
  <c r="H12" i="9"/>
  <c r="H13" i="9"/>
  <c r="H14" i="9"/>
  <c r="Q14" i="9" s="1"/>
  <c r="H15" i="9"/>
  <c r="H16" i="9"/>
  <c r="H17" i="9"/>
  <c r="Q17" i="9" s="1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Q34" i="9" s="1"/>
  <c r="H35" i="9"/>
  <c r="H36" i="9"/>
  <c r="H37" i="9"/>
  <c r="H11" i="9"/>
  <c r="E12" i="9"/>
  <c r="E13" i="9"/>
  <c r="E14" i="9"/>
  <c r="E15" i="9"/>
  <c r="E16" i="9"/>
  <c r="E17" i="9"/>
  <c r="E18" i="9"/>
  <c r="E19" i="9"/>
  <c r="E20" i="9"/>
  <c r="Q20" i="9" s="1"/>
  <c r="E21" i="9"/>
  <c r="E22" i="9"/>
  <c r="E23" i="9"/>
  <c r="E24" i="9"/>
  <c r="E25" i="9"/>
  <c r="E26" i="9"/>
  <c r="E27" i="9"/>
  <c r="Q27" i="9" s="1"/>
  <c r="E28" i="9"/>
  <c r="E29" i="9"/>
  <c r="E30" i="9"/>
  <c r="E31" i="9"/>
  <c r="E32" i="9"/>
  <c r="E33" i="9"/>
  <c r="E34" i="9"/>
  <c r="E35" i="9"/>
  <c r="E36" i="9"/>
  <c r="E37" i="9"/>
  <c r="E11" i="9"/>
  <c r="Q19" i="9"/>
  <c r="Q36" i="9"/>
  <c r="Q13" i="9"/>
  <c r="Q23" i="9"/>
  <c r="Q12" i="9"/>
  <c r="Q22" i="9"/>
  <c r="Q32" i="9"/>
  <c r="Q33" i="9"/>
  <c r="Z88" i="9"/>
  <c r="Z87" i="9"/>
  <c r="Z86" i="9"/>
  <c r="Z85" i="9"/>
  <c r="Z84" i="9"/>
  <c r="Z83" i="9"/>
  <c r="Z82" i="9"/>
  <c r="Z81" i="9"/>
  <c r="Z80" i="9"/>
  <c r="Z79" i="9"/>
  <c r="Z78" i="9"/>
  <c r="Z77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43" i="9"/>
  <c r="P53" i="9"/>
  <c r="P51" i="9"/>
  <c r="N3" i="9"/>
  <c r="N4" i="9"/>
  <c r="N5" i="9"/>
  <c r="N6" i="9"/>
  <c r="Q6" i="9" s="1"/>
  <c r="N7" i="9"/>
  <c r="N8" i="9"/>
  <c r="N9" i="9"/>
  <c r="N10" i="9"/>
  <c r="N38" i="9"/>
  <c r="N2" i="9"/>
  <c r="K3" i="9"/>
  <c r="K4" i="9"/>
  <c r="K5" i="9"/>
  <c r="K6" i="9"/>
  <c r="K7" i="9"/>
  <c r="K8" i="9"/>
  <c r="Q8" i="9" s="1"/>
  <c r="O8" i="9" s="1"/>
  <c r="K9" i="9"/>
  <c r="K10" i="9"/>
  <c r="K2" i="9"/>
  <c r="H2" i="9"/>
  <c r="H38" i="9" s="1"/>
  <c r="H3" i="9"/>
  <c r="H4" i="9"/>
  <c r="H5" i="9"/>
  <c r="H6" i="9"/>
  <c r="H7" i="9"/>
  <c r="H8" i="9"/>
  <c r="H9" i="9"/>
  <c r="H10" i="9"/>
  <c r="E2" i="9"/>
  <c r="E3" i="9"/>
  <c r="E4" i="9"/>
  <c r="E5" i="9"/>
  <c r="E6" i="9"/>
  <c r="E7" i="9"/>
  <c r="E8" i="9"/>
  <c r="E9" i="9"/>
  <c r="Q9" i="9" s="1"/>
  <c r="E10" i="9"/>
  <c r="Q2" i="9"/>
  <c r="S115" i="9"/>
  <c r="S46" i="9"/>
  <c r="Q10" i="9"/>
  <c r="Q7" i="9"/>
  <c r="Q5" i="9"/>
  <c r="Q4" i="9"/>
  <c r="O4" i="9" s="1"/>
  <c r="Q3" i="9"/>
  <c r="F3" i="9" s="1"/>
  <c r="S115" i="8"/>
  <c r="P51" i="8"/>
  <c r="S46" i="8"/>
  <c r="P46" i="8"/>
  <c r="N38" i="8"/>
  <c r="E38" i="8"/>
  <c r="K37" i="8"/>
  <c r="H37" i="8"/>
  <c r="Q37" i="8" s="1"/>
  <c r="Q36" i="8"/>
  <c r="F36" i="8" s="1"/>
  <c r="O36" i="8"/>
  <c r="K36" i="8"/>
  <c r="L36" i="8" s="1"/>
  <c r="H36" i="8"/>
  <c r="I36" i="8" s="1"/>
  <c r="Q35" i="8"/>
  <c r="O35" i="8" s="1"/>
  <c r="K35" i="8"/>
  <c r="H35" i="8"/>
  <c r="I35" i="8" s="1"/>
  <c r="F35" i="8"/>
  <c r="K34" i="8"/>
  <c r="H34" i="8"/>
  <c r="Q34" i="8" s="1"/>
  <c r="Q33" i="8"/>
  <c r="F33" i="8" s="1"/>
  <c r="O33" i="8"/>
  <c r="K33" i="8"/>
  <c r="L33" i="8" s="1"/>
  <c r="H33" i="8"/>
  <c r="I33" i="8" s="1"/>
  <c r="Q32" i="8"/>
  <c r="O32" i="8" s="1"/>
  <c r="K32" i="8"/>
  <c r="H32" i="8"/>
  <c r="I32" i="8" s="1"/>
  <c r="F32" i="8"/>
  <c r="K31" i="8"/>
  <c r="H31" i="8"/>
  <c r="Q31" i="8" s="1"/>
  <c r="Q30" i="8"/>
  <c r="F30" i="8" s="1"/>
  <c r="O30" i="8"/>
  <c r="K30" i="8"/>
  <c r="L30" i="8" s="1"/>
  <c r="H30" i="8"/>
  <c r="I30" i="8" s="1"/>
  <c r="Q29" i="8"/>
  <c r="O29" i="8" s="1"/>
  <c r="K29" i="8"/>
  <c r="H29" i="8"/>
  <c r="F29" i="8"/>
  <c r="K28" i="8"/>
  <c r="H28" i="8"/>
  <c r="Q28" i="8" s="1"/>
  <c r="Q27" i="8"/>
  <c r="F27" i="8" s="1"/>
  <c r="O27" i="8"/>
  <c r="K27" i="8"/>
  <c r="L27" i="8" s="1"/>
  <c r="H27" i="8"/>
  <c r="I27" i="8" s="1"/>
  <c r="Q26" i="8"/>
  <c r="K26" i="8"/>
  <c r="H26" i="8"/>
  <c r="K25" i="8"/>
  <c r="Q25" i="8" s="1"/>
  <c r="H25" i="8"/>
  <c r="Q24" i="8"/>
  <c r="O24" i="8" s="1"/>
  <c r="K24" i="8"/>
  <c r="H24" i="8"/>
  <c r="I24" i="8" s="1"/>
  <c r="Q23" i="8"/>
  <c r="K23" i="8"/>
  <c r="H23" i="8"/>
  <c r="F23" i="8"/>
  <c r="K22" i="8"/>
  <c r="Q22" i="8" s="1"/>
  <c r="H22" i="8"/>
  <c r="Q21" i="8"/>
  <c r="O21" i="8" s="1"/>
  <c r="K21" i="8"/>
  <c r="H21" i="8"/>
  <c r="I21" i="8" s="1"/>
  <c r="Q20" i="8"/>
  <c r="P20" i="8" s="1"/>
  <c r="K20" i="8"/>
  <c r="H20" i="8"/>
  <c r="K19" i="8"/>
  <c r="L19" i="8" s="1"/>
  <c r="H19" i="8"/>
  <c r="Q19" i="8" s="1"/>
  <c r="Q18" i="8"/>
  <c r="O18" i="8" s="1"/>
  <c r="K18" i="8"/>
  <c r="H18" i="8"/>
  <c r="I18" i="8" s="1"/>
  <c r="Q17" i="8"/>
  <c r="P17" i="8" s="1"/>
  <c r="K17" i="8"/>
  <c r="M17" i="8" s="1"/>
  <c r="H17" i="8"/>
  <c r="K16" i="8"/>
  <c r="H16" i="8"/>
  <c r="Q16" i="8" s="1"/>
  <c r="Q15" i="8"/>
  <c r="O15" i="8" s="1"/>
  <c r="K15" i="8"/>
  <c r="H15" i="8"/>
  <c r="I15" i="8" s="1"/>
  <c r="K14" i="8"/>
  <c r="H14" i="8"/>
  <c r="Q14" i="8" s="1"/>
  <c r="K13" i="8"/>
  <c r="Q13" i="8" s="1"/>
  <c r="H13" i="8"/>
  <c r="K12" i="8"/>
  <c r="L12" i="8" s="1"/>
  <c r="H12" i="8"/>
  <c r="Q12" i="8" s="1"/>
  <c r="S11" i="8"/>
  <c r="Q11" i="8"/>
  <c r="O11" i="8"/>
  <c r="L11" i="8"/>
  <c r="I11" i="8"/>
  <c r="H11" i="8"/>
  <c r="F11" i="8"/>
  <c r="Q10" i="8"/>
  <c r="S10" i="8" s="1"/>
  <c r="L10" i="8"/>
  <c r="I10" i="8"/>
  <c r="F10" i="8"/>
  <c r="Q9" i="8"/>
  <c r="I9" i="8" s="1"/>
  <c r="O9" i="8"/>
  <c r="L9" i="8"/>
  <c r="F9" i="8"/>
  <c r="Q8" i="8"/>
  <c r="J8" i="8" s="1"/>
  <c r="M8" i="8"/>
  <c r="L8" i="8"/>
  <c r="Q7" i="8"/>
  <c r="S7" i="8" s="1"/>
  <c r="I7" i="8"/>
  <c r="F7" i="8"/>
  <c r="Q6" i="8"/>
  <c r="S6" i="8" s="1"/>
  <c r="F6" i="8"/>
  <c r="Q5" i="8"/>
  <c r="P5" i="8" s="1"/>
  <c r="Q4" i="8"/>
  <c r="O4" i="8" s="1"/>
  <c r="Q3" i="8"/>
  <c r="S3" i="8" s="1"/>
  <c r="O3" i="8"/>
  <c r="I3" i="8"/>
  <c r="F3" i="8"/>
  <c r="Q2" i="8"/>
  <c r="R2" i="8" s="1"/>
  <c r="L2" i="8"/>
  <c r="F2" i="8"/>
  <c r="K38" i="6"/>
  <c r="K37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Q27" i="6" s="1"/>
  <c r="K28" i="6"/>
  <c r="K29" i="6"/>
  <c r="K30" i="6"/>
  <c r="K31" i="6"/>
  <c r="K32" i="6"/>
  <c r="Q32" i="6" s="1"/>
  <c r="R32" i="6" s="1"/>
  <c r="K33" i="6"/>
  <c r="K34" i="6"/>
  <c r="K35" i="6"/>
  <c r="K36" i="6"/>
  <c r="Q37" i="6"/>
  <c r="I37" i="6" s="1"/>
  <c r="K12" i="6"/>
  <c r="R5" i="6"/>
  <c r="R8" i="6"/>
  <c r="R2" i="6"/>
  <c r="H37" i="6"/>
  <c r="H36" i="6"/>
  <c r="H35" i="6"/>
  <c r="H34" i="6"/>
  <c r="H33" i="6"/>
  <c r="H32" i="6"/>
  <c r="H31" i="6"/>
  <c r="H30" i="6"/>
  <c r="H29" i="6"/>
  <c r="H28" i="6"/>
  <c r="Q28" i="6" s="1"/>
  <c r="H27" i="6"/>
  <c r="H26" i="6"/>
  <c r="H25" i="6"/>
  <c r="H24" i="6"/>
  <c r="H23" i="6"/>
  <c r="H22" i="6"/>
  <c r="H21" i="6"/>
  <c r="H20" i="6"/>
  <c r="Q20" i="6" s="1"/>
  <c r="I20" i="6" s="1"/>
  <c r="H19" i="6"/>
  <c r="H18" i="6"/>
  <c r="H17" i="6"/>
  <c r="H16" i="6"/>
  <c r="H15" i="6"/>
  <c r="H14" i="6"/>
  <c r="H13" i="6"/>
  <c r="H12" i="6"/>
  <c r="Q19" i="6"/>
  <c r="Q18" i="6"/>
  <c r="R17" i="6" s="1"/>
  <c r="S46" i="6"/>
  <c r="S115" i="6"/>
  <c r="H11" i="6"/>
  <c r="P51" i="6"/>
  <c r="Q11" i="6"/>
  <c r="I11" i="6" s="1"/>
  <c r="Q22" i="6"/>
  <c r="P46" i="6"/>
  <c r="P46" i="4"/>
  <c r="N38" i="6"/>
  <c r="E38" i="6"/>
  <c r="Q36" i="6"/>
  <c r="L36" i="6" s="1"/>
  <c r="Q35" i="6"/>
  <c r="Q34" i="6"/>
  <c r="L34" i="6" s="1"/>
  <c r="Q33" i="6"/>
  <c r="F33" i="6" s="1"/>
  <c r="Q26" i="6"/>
  <c r="O26" i="6" s="1"/>
  <c r="Q25" i="6"/>
  <c r="L25" i="6" s="1"/>
  <c r="Q24" i="6"/>
  <c r="Q23" i="6"/>
  <c r="O23" i="6" s="1"/>
  <c r="Q17" i="6"/>
  <c r="I17" i="6" s="1"/>
  <c r="Q16" i="6"/>
  <c r="I16" i="6" s="1"/>
  <c r="Q15" i="6"/>
  <c r="O15" i="6" s="1"/>
  <c r="Q14" i="6"/>
  <c r="O14" i="6" s="1"/>
  <c r="Q13" i="6"/>
  <c r="F13" i="6" s="1"/>
  <c r="Q12" i="6"/>
  <c r="I12" i="6" s="1"/>
  <c r="L11" i="6"/>
  <c r="P44" i="6" s="1"/>
  <c r="Q10" i="6"/>
  <c r="J8" i="6" s="1"/>
  <c r="F10" i="6"/>
  <c r="S9" i="6"/>
  <c r="Q9" i="6"/>
  <c r="O9" i="6"/>
  <c r="L9" i="6"/>
  <c r="I9" i="6"/>
  <c r="F9" i="6"/>
  <c r="S8" i="6"/>
  <c r="Q8" i="6"/>
  <c r="M8" i="6" s="1"/>
  <c r="P8" i="6"/>
  <c r="O8" i="6"/>
  <c r="I8" i="6"/>
  <c r="G8" i="6"/>
  <c r="Q7" i="6"/>
  <c r="I7" i="6" s="1"/>
  <c r="O7" i="6"/>
  <c r="L7" i="6"/>
  <c r="Q6" i="6"/>
  <c r="S6" i="6" s="1"/>
  <c r="O6" i="6"/>
  <c r="T5" i="6"/>
  <c r="S5" i="6"/>
  <c r="Q5" i="6"/>
  <c r="O5" i="6"/>
  <c r="M5" i="6"/>
  <c r="L5" i="6"/>
  <c r="I5" i="6"/>
  <c r="F5" i="6"/>
  <c r="S4" i="6"/>
  <c r="Q4" i="6"/>
  <c r="O4" i="6"/>
  <c r="L4" i="6"/>
  <c r="I4" i="6"/>
  <c r="F4" i="6"/>
  <c r="Q3" i="6"/>
  <c r="F3" i="6" s="1"/>
  <c r="L3" i="6"/>
  <c r="I3" i="6"/>
  <c r="Q2" i="6"/>
  <c r="P2" i="6"/>
  <c r="O2" i="6"/>
  <c r="M2" i="6"/>
  <c r="L2" i="6"/>
  <c r="J2" i="6"/>
  <c r="I2" i="6"/>
  <c r="G2" i="6"/>
  <c r="F2" i="6"/>
  <c r="P44" i="4"/>
  <c r="N38" i="4"/>
  <c r="K38" i="4"/>
  <c r="E38" i="4"/>
  <c r="Q37" i="4"/>
  <c r="R37" i="4" s="1"/>
  <c r="O37" i="4"/>
  <c r="L37" i="4"/>
  <c r="I37" i="4"/>
  <c r="F37" i="4"/>
  <c r="R36" i="4"/>
  <c r="Q36" i="4"/>
  <c r="O36" i="4" s="1"/>
  <c r="L36" i="4"/>
  <c r="F36" i="4"/>
  <c r="Q35" i="4"/>
  <c r="M35" i="4" s="1"/>
  <c r="P35" i="4"/>
  <c r="O35" i="4"/>
  <c r="Q34" i="4"/>
  <c r="I34" i="4" s="1"/>
  <c r="O34" i="4"/>
  <c r="L34" i="4"/>
  <c r="R33" i="4"/>
  <c r="Q33" i="4"/>
  <c r="O33" i="4"/>
  <c r="L33" i="4"/>
  <c r="I33" i="4"/>
  <c r="F33" i="4"/>
  <c r="S32" i="4"/>
  <c r="R32" i="4"/>
  <c r="Q32" i="4"/>
  <c r="P32" i="4" s="1"/>
  <c r="O32" i="4"/>
  <c r="L32" i="4"/>
  <c r="I32" i="4"/>
  <c r="F32" i="4"/>
  <c r="R31" i="4"/>
  <c r="Q31" i="4"/>
  <c r="O31" i="4" s="1"/>
  <c r="L31" i="4"/>
  <c r="F31" i="4"/>
  <c r="Q30" i="4"/>
  <c r="F30" i="4" s="1"/>
  <c r="O30" i="4"/>
  <c r="L30" i="4"/>
  <c r="I30" i="4"/>
  <c r="R29" i="4"/>
  <c r="Q29" i="4"/>
  <c r="S29" i="4" s="1"/>
  <c r="O29" i="4"/>
  <c r="L29" i="4"/>
  <c r="J29" i="4"/>
  <c r="I29" i="4"/>
  <c r="Q28" i="4"/>
  <c r="O28" i="4"/>
  <c r="L28" i="4"/>
  <c r="I28" i="4"/>
  <c r="F28" i="4"/>
  <c r="Q27" i="4"/>
  <c r="O27" i="4" s="1"/>
  <c r="Q26" i="4"/>
  <c r="M26" i="4" s="1"/>
  <c r="O26" i="4"/>
  <c r="Q25" i="4"/>
  <c r="I25" i="4" s="1"/>
  <c r="O25" i="4"/>
  <c r="L25" i="4"/>
  <c r="R24" i="4"/>
  <c r="Q24" i="4"/>
  <c r="O24" i="4"/>
  <c r="L24" i="4"/>
  <c r="I24" i="4"/>
  <c r="F24" i="4"/>
  <c r="S23" i="4"/>
  <c r="R23" i="4"/>
  <c r="Q23" i="4"/>
  <c r="P23" i="4" s="1"/>
  <c r="O23" i="4"/>
  <c r="L23" i="4"/>
  <c r="I23" i="4"/>
  <c r="G23" i="4"/>
  <c r="F23" i="4"/>
  <c r="R22" i="4"/>
  <c r="Q22" i="4"/>
  <c r="O22" i="4" s="1"/>
  <c r="L22" i="4"/>
  <c r="F22" i="4"/>
  <c r="Q21" i="4"/>
  <c r="F21" i="4" s="1"/>
  <c r="O21" i="4"/>
  <c r="L21" i="4"/>
  <c r="I21" i="4"/>
  <c r="R20" i="4"/>
  <c r="Q20" i="4"/>
  <c r="S20" i="4" s="1"/>
  <c r="O20" i="4"/>
  <c r="L20" i="4"/>
  <c r="J20" i="4"/>
  <c r="I20" i="4"/>
  <c r="Q19" i="4"/>
  <c r="O19" i="4"/>
  <c r="L19" i="4"/>
  <c r="I19" i="4"/>
  <c r="F19" i="4"/>
  <c r="Q18" i="4"/>
  <c r="O18" i="4" s="1"/>
  <c r="Q17" i="4"/>
  <c r="L17" i="4" s="1"/>
  <c r="O17" i="4"/>
  <c r="M17" i="4"/>
  <c r="Q16" i="4"/>
  <c r="F16" i="4" s="1"/>
  <c r="O16" i="4"/>
  <c r="L16" i="4"/>
  <c r="I16" i="4"/>
  <c r="Q15" i="4"/>
  <c r="R15" i="4" s="1"/>
  <c r="I15" i="4"/>
  <c r="F15" i="4"/>
  <c r="S14" i="4"/>
  <c r="R14" i="4"/>
  <c r="Q14" i="4"/>
  <c r="P14" i="4" s="1"/>
  <c r="O14" i="4"/>
  <c r="I14" i="4"/>
  <c r="G14" i="4"/>
  <c r="F14" i="4"/>
  <c r="R13" i="4"/>
  <c r="Q13" i="4"/>
  <c r="O13" i="4" s="1"/>
  <c r="Q12" i="4"/>
  <c r="F12" i="4" s="1"/>
  <c r="O12" i="4"/>
  <c r="L12" i="4"/>
  <c r="I12" i="4"/>
  <c r="R11" i="4"/>
  <c r="Q11" i="4"/>
  <c r="S11" i="4" s="1"/>
  <c r="O11" i="4"/>
  <c r="M11" i="4"/>
  <c r="L11" i="4"/>
  <c r="J11" i="4"/>
  <c r="I11" i="4"/>
  <c r="Q10" i="4"/>
  <c r="O10" i="4"/>
  <c r="L10" i="4"/>
  <c r="I10" i="4"/>
  <c r="F10" i="4"/>
  <c r="Q9" i="4"/>
  <c r="O9" i="4" s="1"/>
  <c r="Q8" i="4"/>
  <c r="L8" i="4" s="1"/>
  <c r="O8" i="4"/>
  <c r="M8" i="4"/>
  <c r="Q7" i="4"/>
  <c r="F7" i="4" s="1"/>
  <c r="O7" i="4"/>
  <c r="L7" i="4"/>
  <c r="I7" i="4"/>
  <c r="Q6" i="4"/>
  <c r="R6" i="4" s="1"/>
  <c r="I6" i="4"/>
  <c r="F6" i="4"/>
  <c r="Q5" i="4"/>
  <c r="P5" i="4" s="1"/>
  <c r="Q4" i="4"/>
  <c r="O4" i="4" s="1"/>
  <c r="Q3" i="4"/>
  <c r="J2" i="4" s="1"/>
  <c r="O3" i="4"/>
  <c r="L3" i="4"/>
  <c r="I3" i="4"/>
  <c r="F3" i="4"/>
  <c r="Q2" i="4"/>
  <c r="P2" i="4" s="1"/>
  <c r="I2" i="4"/>
  <c r="F2" i="4"/>
  <c r="M5" i="3"/>
  <c r="M8" i="3"/>
  <c r="L3" i="3"/>
  <c r="L4" i="3"/>
  <c r="L5" i="3"/>
  <c r="L6" i="3"/>
  <c r="L7" i="3"/>
  <c r="L8" i="3"/>
  <c r="L9" i="3"/>
  <c r="L10" i="3"/>
  <c r="L11" i="3"/>
  <c r="M2" i="3"/>
  <c r="L2" i="3"/>
  <c r="M11" i="3"/>
  <c r="K11" i="3"/>
  <c r="K3" i="3"/>
  <c r="K4" i="3"/>
  <c r="K5" i="3"/>
  <c r="K6" i="3"/>
  <c r="K7" i="3"/>
  <c r="K8" i="3"/>
  <c r="K9" i="3"/>
  <c r="K10" i="3"/>
  <c r="K2" i="3"/>
  <c r="Q19" i="3"/>
  <c r="Q18" i="3"/>
  <c r="N14" i="3"/>
  <c r="N13" i="3"/>
  <c r="Q17" i="3" s="1"/>
  <c r="H11" i="3"/>
  <c r="N11" i="3"/>
  <c r="Q11" i="3"/>
  <c r="E11" i="3"/>
  <c r="T10" i="3"/>
  <c r="P8" i="3" s="1"/>
  <c r="R10" i="3"/>
  <c r="T9" i="3"/>
  <c r="R9" i="3" s="1"/>
  <c r="T8" i="3"/>
  <c r="O8" i="3" s="1"/>
  <c r="T7" i="3"/>
  <c r="F7" i="3" s="1"/>
  <c r="I7" i="3"/>
  <c r="T6" i="3"/>
  <c r="U6" i="3" s="1"/>
  <c r="T5" i="3"/>
  <c r="T4" i="3"/>
  <c r="R4" i="3" s="1"/>
  <c r="T3" i="3"/>
  <c r="I3" i="3" s="1"/>
  <c r="R3" i="3"/>
  <c r="T2" i="3"/>
  <c r="J38" i="2"/>
  <c r="K38" i="2"/>
  <c r="L38" i="2"/>
  <c r="M38" i="2"/>
  <c r="N38" i="2"/>
  <c r="O38" i="2"/>
  <c r="P38" i="2"/>
  <c r="Q38" i="2"/>
  <c r="R38" i="2"/>
  <c r="S38" i="2"/>
  <c r="F38" i="2"/>
  <c r="G38" i="2"/>
  <c r="E38" i="2"/>
  <c r="Q4" i="2"/>
  <c r="Q5" i="2"/>
  <c r="Q6" i="2"/>
  <c r="Q7" i="2"/>
  <c r="Q8" i="2"/>
  <c r="Q9" i="2"/>
  <c r="J8" i="2" s="1"/>
  <c r="Q10" i="2"/>
  <c r="Q11" i="2"/>
  <c r="G11" i="2" s="1"/>
  <c r="Q12" i="2"/>
  <c r="S14" i="2" s="1"/>
  <c r="Q13" i="2"/>
  <c r="R14" i="2" s="1"/>
  <c r="Q14" i="2"/>
  <c r="Q15" i="2"/>
  <c r="Q16" i="2"/>
  <c r="Q17" i="2"/>
  <c r="Q18" i="2"/>
  <c r="Q19" i="2"/>
  <c r="Q20" i="2"/>
  <c r="S20" i="2" s="1"/>
  <c r="Q21" i="2"/>
  <c r="Q22" i="2"/>
  <c r="R22" i="2" s="1"/>
  <c r="Q23" i="2"/>
  <c r="J23" i="2" s="1"/>
  <c r="Q24" i="2"/>
  <c r="Q25" i="2"/>
  <c r="Q26" i="2"/>
  <c r="Q27" i="2"/>
  <c r="Q28" i="2"/>
  <c r="Q29" i="2"/>
  <c r="G29" i="2" s="1"/>
  <c r="Q30" i="2"/>
  <c r="U26" i="2" s="1"/>
  <c r="Q31" i="2"/>
  <c r="Q32" i="2"/>
  <c r="P32" i="2" s="1"/>
  <c r="Q33" i="2"/>
  <c r="R34" i="2" s="1"/>
  <c r="Q34" i="2"/>
  <c r="Q35" i="2"/>
  <c r="Q36" i="2"/>
  <c r="Q37" i="2"/>
  <c r="Q3" i="2"/>
  <c r="R4" i="2" s="1"/>
  <c r="Q2" i="2"/>
  <c r="J35" i="2"/>
  <c r="R31" i="2"/>
  <c r="R28" i="2"/>
  <c r="R26" i="2"/>
  <c r="R19" i="2"/>
  <c r="M17" i="2"/>
  <c r="R10" i="2"/>
  <c r="R9" i="2"/>
  <c r="P5" i="2"/>
  <c r="R5" i="2"/>
  <c r="R27" i="2"/>
  <c r="R16" i="2"/>
  <c r="G14" i="2"/>
  <c r="G35" i="2"/>
  <c r="M14" i="2"/>
  <c r="P14" i="2"/>
  <c r="R6" i="2"/>
  <c r="R11" i="2"/>
  <c r="R15" i="2"/>
  <c r="R17" i="2"/>
  <c r="R25" i="2"/>
  <c r="R35" i="2"/>
  <c r="R36" i="2"/>
  <c r="P60" i="9" l="1"/>
  <c r="P58" i="9"/>
  <c r="Q29" i="9"/>
  <c r="Q16" i="9"/>
  <c r="S17" i="9" s="1"/>
  <c r="Q30" i="9"/>
  <c r="Q28" i="9"/>
  <c r="O28" i="9" s="1"/>
  <c r="Q25" i="9"/>
  <c r="Q15" i="9"/>
  <c r="T14" i="9" s="1"/>
  <c r="Q24" i="9"/>
  <c r="I24" i="9" s="1"/>
  <c r="Q26" i="9"/>
  <c r="S20" i="9"/>
  <c r="Q11" i="9"/>
  <c r="F11" i="9" s="1"/>
  <c r="Q31" i="9"/>
  <c r="Q21" i="9"/>
  <c r="S21" i="9" s="1"/>
  <c r="Q37" i="9"/>
  <c r="L37" i="9" s="1"/>
  <c r="S18" i="9"/>
  <c r="S23" i="9"/>
  <c r="S14" i="9"/>
  <c r="E38" i="9"/>
  <c r="S13" i="9"/>
  <c r="R26" i="9"/>
  <c r="S16" i="9"/>
  <c r="S19" i="9"/>
  <c r="S12" i="9"/>
  <c r="S22" i="9"/>
  <c r="O24" i="9"/>
  <c r="F28" i="9"/>
  <c r="O18" i="9"/>
  <c r="S7" i="9"/>
  <c r="I3" i="9"/>
  <c r="F35" i="9"/>
  <c r="F32" i="9"/>
  <c r="L12" i="9"/>
  <c r="L8" i="9"/>
  <c r="F29" i="9"/>
  <c r="F19" i="9"/>
  <c r="O32" i="9"/>
  <c r="L32" i="9"/>
  <c r="R2" i="9"/>
  <c r="I8" i="9"/>
  <c r="L28" i="9"/>
  <c r="O29" i="9"/>
  <c r="O35" i="9"/>
  <c r="F33" i="9"/>
  <c r="O33" i="9"/>
  <c r="I28" i="9"/>
  <c r="I36" i="9"/>
  <c r="S25" i="9"/>
  <c r="S35" i="9"/>
  <c r="I33" i="9"/>
  <c r="L36" i="9"/>
  <c r="L33" i="9"/>
  <c r="L35" i="9"/>
  <c r="P23" i="9"/>
  <c r="L29" i="9"/>
  <c r="I9" i="9"/>
  <c r="O9" i="9"/>
  <c r="L9" i="9"/>
  <c r="M8" i="9"/>
  <c r="T8" i="9"/>
  <c r="F9" i="9"/>
  <c r="S10" i="9"/>
  <c r="S6" i="9"/>
  <c r="I7" i="9"/>
  <c r="P5" i="9"/>
  <c r="F7" i="9"/>
  <c r="L7" i="9"/>
  <c r="S3" i="9"/>
  <c r="F2" i="9"/>
  <c r="O12" i="9"/>
  <c r="I12" i="9"/>
  <c r="L13" i="9"/>
  <c r="O13" i="9"/>
  <c r="F13" i="9"/>
  <c r="F14" i="9"/>
  <c r="G14" i="9"/>
  <c r="P14" i="9"/>
  <c r="O14" i="9"/>
  <c r="P11" i="9"/>
  <c r="O11" i="9"/>
  <c r="M14" i="9"/>
  <c r="R5" i="9"/>
  <c r="I2" i="9"/>
  <c r="L3" i="9"/>
  <c r="F5" i="9"/>
  <c r="S5" i="9"/>
  <c r="I14" i="9"/>
  <c r="F22" i="9"/>
  <c r="F25" i="9"/>
  <c r="S33" i="9"/>
  <c r="J2" i="9"/>
  <c r="O3" i="9"/>
  <c r="G5" i="9"/>
  <c r="T5" i="9"/>
  <c r="O7" i="9"/>
  <c r="P8" i="9"/>
  <c r="S9" i="9"/>
  <c r="I11" i="9"/>
  <c r="I13" i="9"/>
  <c r="S29" i="9"/>
  <c r="S32" i="9"/>
  <c r="L2" i="9"/>
  <c r="I5" i="9"/>
  <c r="F6" i="9"/>
  <c r="F10" i="9"/>
  <c r="J11" i="9"/>
  <c r="F15" i="9"/>
  <c r="I16" i="9"/>
  <c r="F18" i="9"/>
  <c r="I19" i="9"/>
  <c r="I22" i="9"/>
  <c r="F24" i="9"/>
  <c r="I25" i="9"/>
  <c r="I29" i="9"/>
  <c r="I32" i="9"/>
  <c r="I35" i="9"/>
  <c r="M2" i="9"/>
  <c r="J5" i="9"/>
  <c r="I6" i="9"/>
  <c r="R8" i="9"/>
  <c r="I10" i="9"/>
  <c r="L14" i="9"/>
  <c r="K38" i="9"/>
  <c r="S4" i="9"/>
  <c r="O2" i="9"/>
  <c r="F4" i="9"/>
  <c r="L5" i="9"/>
  <c r="L6" i="9"/>
  <c r="F8" i="9"/>
  <c r="S8" i="9"/>
  <c r="L10" i="9"/>
  <c r="I15" i="9"/>
  <c r="L16" i="9"/>
  <c r="I18" i="9"/>
  <c r="L22" i="9"/>
  <c r="L23" i="9"/>
  <c r="L25" i="9"/>
  <c r="G2" i="9"/>
  <c r="P2" i="9"/>
  <c r="I4" i="9"/>
  <c r="M5" i="9"/>
  <c r="O6" i="9"/>
  <c r="G8" i="9"/>
  <c r="O10" i="9"/>
  <c r="O16" i="9"/>
  <c r="O22" i="9"/>
  <c r="O25" i="9"/>
  <c r="O5" i="9"/>
  <c r="L15" i="9"/>
  <c r="L18" i="9"/>
  <c r="L21" i="9"/>
  <c r="L24" i="9"/>
  <c r="M32" i="9"/>
  <c r="L4" i="9"/>
  <c r="J8" i="9"/>
  <c r="S13" i="8"/>
  <c r="F13" i="8"/>
  <c r="O13" i="8"/>
  <c r="I13" i="8"/>
  <c r="O37" i="8"/>
  <c r="S37" i="8"/>
  <c r="I37" i="8"/>
  <c r="P35" i="8"/>
  <c r="F37" i="8"/>
  <c r="L34" i="8"/>
  <c r="M14" i="8"/>
  <c r="O28" i="8"/>
  <c r="S28" i="8"/>
  <c r="I28" i="8"/>
  <c r="F28" i="8"/>
  <c r="S34" i="8"/>
  <c r="O34" i="8"/>
  <c r="P32" i="8"/>
  <c r="I34" i="8"/>
  <c r="F34" i="8"/>
  <c r="L31" i="8"/>
  <c r="S25" i="8"/>
  <c r="O25" i="8"/>
  <c r="I25" i="8"/>
  <c r="F25" i="8"/>
  <c r="S22" i="8"/>
  <c r="O22" i="8"/>
  <c r="I22" i="8"/>
  <c r="F22" i="8"/>
  <c r="S19" i="8"/>
  <c r="O19" i="8"/>
  <c r="I19" i="8"/>
  <c r="F19" i="8"/>
  <c r="M26" i="8"/>
  <c r="M29" i="8"/>
  <c r="M32" i="8"/>
  <c r="M35" i="8"/>
  <c r="O31" i="8"/>
  <c r="S31" i="8"/>
  <c r="I31" i="8"/>
  <c r="P29" i="8"/>
  <c r="F31" i="8"/>
  <c r="L37" i="8"/>
  <c r="P26" i="8"/>
  <c r="M23" i="8"/>
  <c r="F14" i="8"/>
  <c r="P14" i="8"/>
  <c r="S14" i="8"/>
  <c r="O14" i="8"/>
  <c r="G14" i="8"/>
  <c r="R14" i="8"/>
  <c r="V14" i="8"/>
  <c r="T14" i="8"/>
  <c r="L28" i="8"/>
  <c r="T11" i="8"/>
  <c r="S16" i="8"/>
  <c r="O16" i="8"/>
  <c r="I16" i="8"/>
  <c r="F16" i="8"/>
  <c r="J11" i="8"/>
  <c r="O12" i="8"/>
  <c r="P11" i="8"/>
  <c r="G11" i="8"/>
  <c r="R11" i="8"/>
  <c r="F12" i="8"/>
  <c r="S12" i="8"/>
  <c r="L16" i="8"/>
  <c r="M20" i="8"/>
  <c r="P23" i="8"/>
  <c r="G17" i="8"/>
  <c r="S21" i="8"/>
  <c r="R26" i="8"/>
  <c r="Q38" i="8"/>
  <c r="I2" i="8"/>
  <c r="L3" i="8"/>
  <c r="L38" i="8" s="1"/>
  <c r="F5" i="8"/>
  <c r="S5" i="8"/>
  <c r="L7" i="8"/>
  <c r="O8" i="8"/>
  <c r="I14" i="8"/>
  <c r="S17" i="8"/>
  <c r="S20" i="8"/>
  <c r="S23" i="8"/>
  <c r="S26" i="8"/>
  <c r="S27" i="8"/>
  <c r="G29" i="8"/>
  <c r="R29" i="8"/>
  <c r="S30" i="8"/>
  <c r="G32" i="8"/>
  <c r="R32" i="8"/>
  <c r="S33" i="8"/>
  <c r="G35" i="8"/>
  <c r="R35" i="8"/>
  <c r="S36" i="8"/>
  <c r="G5" i="8"/>
  <c r="T5" i="8"/>
  <c r="O7" i="8"/>
  <c r="P8" i="8"/>
  <c r="S9" i="8"/>
  <c r="S38" i="8" s="1"/>
  <c r="J14" i="8"/>
  <c r="I17" i="8"/>
  <c r="T17" i="8"/>
  <c r="I20" i="8"/>
  <c r="T20" i="8"/>
  <c r="I23" i="8"/>
  <c r="T23" i="8"/>
  <c r="I26" i="8"/>
  <c r="T26" i="8"/>
  <c r="S29" i="8"/>
  <c r="S32" i="8"/>
  <c r="S35" i="8"/>
  <c r="F15" i="8"/>
  <c r="J17" i="8"/>
  <c r="F18" i="8"/>
  <c r="J20" i="8"/>
  <c r="F21" i="8"/>
  <c r="J23" i="8"/>
  <c r="F24" i="8"/>
  <c r="J26" i="8"/>
  <c r="V26" i="8"/>
  <c r="I29" i="8"/>
  <c r="T29" i="8"/>
  <c r="T32" i="8"/>
  <c r="T35" i="8"/>
  <c r="S15" i="8"/>
  <c r="G23" i="8"/>
  <c r="S24" i="8"/>
  <c r="M2" i="8"/>
  <c r="J5" i="8"/>
  <c r="I6" i="8"/>
  <c r="R8" i="8"/>
  <c r="I12" i="8"/>
  <c r="L13" i="8"/>
  <c r="L14" i="8"/>
  <c r="J29" i="8"/>
  <c r="J32" i="8"/>
  <c r="J35" i="8"/>
  <c r="K38" i="8"/>
  <c r="F26" i="8"/>
  <c r="G20" i="8"/>
  <c r="R23" i="8"/>
  <c r="J2" i="8"/>
  <c r="O2" i="8"/>
  <c r="F4" i="8"/>
  <c r="F38" i="8" s="1"/>
  <c r="L5" i="8"/>
  <c r="L6" i="8"/>
  <c r="F8" i="8"/>
  <c r="S8" i="8"/>
  <c r="M11" i="8"/>
  <c r="L17" i="8"/>
  <c r="L20" i="8"/>
  <c r="L22" i="8"/>
  <c r="L23" i="8"/>
  <c r="L25" i="8"/>
  <c r="L26" i="8"/>
  <c r="F17" i="8"/>
  <c r="F20" i="8"/>
  <c r="S4" i="8"/>
  <c r="R17" i="8"/>
  <c r="R20" i="8"/>
  <c r="I5" i="8"/>
  <c r="P2" i="8"/>
  <c r="P38" i="8" s="1"/>
  <c r="I4" i="8"/>
  <c r="M5" i="8"/>
  <c r="O6" i="8"/>
  <c r="G8" i="8"/>
  <c r="T8" i="8"/>
  <c r="O10" i="8"/>
  <c r="L29" i="8"/>
  <c r="L32" i="8"/>
  <c r="L35" i="8"/>
  <c r="G2" i="8"/>
  <c r="R5" i="8"/>
  <c r="R38" i="8" s="1"/>
  <c r="S18" i="8"/>
  <c r="G26" i="8"/>
  <c r="L4" i="8"/>
  <c r="O5" i="8"/>
  <c r="I8" i="8"/>
  <c r="L15" i="8"/>
  <c r="O17" i="8"/>
  <c r="L18" i="8"/>
  <c r="O20" i="8"/>
  <c r="L21" i="8"/>
  <c r="O23" i="8"/>
  <c r="L24" i="8"/>
  <c r="O26" i="8"/>
  <c r="O27" i="6"/>
  <c r="R26" i="6"/>
  <c r="R35" i="6"/>
  <c r="R14" i="6"/>
  <c r="R23" i="6"/>
  <c r="R11" i="6"/>
  <c r="P35" i="6"/>
  <c r="Q29" i="6"/>
  <c r="O36" i="6"/>
  <c r="P23" i="6"/>
  <c r="F37" i="6"/>
  <c r="I13" i="6"/>
  <c r="O25" i="6"/>
  <c r="I18" i="6"/>
  <c r="O18" i="6"/>
  <c r="L18" i="6"/>
  <c r="L13" i="6"/>
  <c r="G17" i="6"/>
  <c r="O13" i="6"/>
  <c r="P17" i="6"/>
  <c r="I14" i="6"/>
  <c r="L14" i="6"/>
  <c r="S37" i="6"/>
  <c r="S14" i="6"/>
  <c r="Q31" i="6"/>
  <c r="S32" i="6" s="1"/>
  <c r="Q21" i="6"/>
  <c r="T23" i="6" s="1"/>
  <c r="O34" i="6"/>
  <c r="Q30" i="6"/>
  <c r="S30" i="6" s="1"/>
  <c r="O16" i="6"/>
  <c r="S13" i="6"/>
  <c r="J11" i="6"/>
  <c r="O32" i="6"/>
  <c r="I32" i="6"/>
  <c r="F32" i="6"/>
  <c r="I22" i="6"/>
  <c r="F22" i="6"/>
  <c r="O22" i="6"/>
  <c r="M14" i="6"/>
  <c r="L22" i="6"/>
  <c r="S28" i="6"/>
  <c r="S18" i="6"/>
  <c r="O17" i="6"/>
  <c r="J17" i="6"/>
  <c r="I26" i="6"/>
  <c r="I35" i="6"/>
  <c r="L37" i="6"/>
  <c r="P32" i="6"/>
  <c r="T14" i="6"/>
  <c r="F23" i="6"/>
  <c r="P26" i="6"/>
  <c r="L32" i="6"/>
  <c r="O37" i="6"/>
  <c r="S27" i="6"/>
  <c r="M17" i="6"/>
  <c r="I23" i="6"/>
  <c r="M32" i="6"/>
  <c r="S36" i="6"/>
  <c r="S17" i="6"/>
  <c r="L23" i="6"/>
  <c r="F27" i="6"/>
  <c r="F36" i="6"/>
  <c r="F14" i="6"/>
  <c r="S15" i="6"/>
  <c r="F18" i="6"/>
  <c r="I27" i="6"/>
  <c r="I36" i="6"/>
  <c r="G14" i="6"/>
  <c r="L16" i="6"/>
  <c r="S23" i="6"/>
  <c r="L27" i="6"/>
  <c r="L12" i="6"/>
  <c r="O12" i="6"/>
  <c r="F19" i="6"/>
  <c r="L20" i="6"/>
  <c r="G23" i="6"/>
  <c r="F24" i="6"/>
  <c r="F28" i="6"/>
  <c r="G32" i="6"/>
  <c r="O3" i="6"/>
  <c r="G5" i="6"/>
  <c r="F6" i="6"/>
  <c r="I10" i="6"/>
  <c r="M11" i="6"/>
  <c r="F15" i="6"/>
  <c r="I19" i="6"/>
  <c r="I24" i="6"/>
  <c r="S25" i="6"/>
  <c r="S26" i="6"/>
  <c r="I28" i="6"/>
  <c r="I33" i="6"/>
  <c r="S34" i="6"/>
  <c r="S35" i="6"/>
  <c r="I6" i="6"/>
  <c r="S7" i="6"/>
  <c r="L10" i="6"/>
  <c r="O11" i="6"/>
  <c r="S12" i="6"/>
  <c r="J14" i="6"/>
  <c r="I15" i="6"/>
  <c r="S16" i="6"/>
  <c r="L19" i="6"/>
  <c r="O20" i="6"/>
  <c r="J23" i="6"/>
  <c r="L24" i="6"/>
  <c r="F26" i="6"/>
  <c r="T26" i="6"/>
  <c r="L28" i="6"/>
  <c r="J32" i="6"/>
  <c r="L33" i="6"/>
  <c r="F35" i="6"/>
  <c r="T35" i="6"/>
  <c r="S3" i="6"/>
  <c r="J5" i="6"/>
  <c r="L6" i="6"/>
  <c r="F8" i="6"/>
  <c r="T8" i="6"/>
  <c r="O10" i="6"/>
  <c r="P11" i="6"/>
  <c r="L15" i="6"/>
  <c r="F17" i="6"/>
  <c r="T17" i="6"/>
  <c r="O19" i="6"/>
  <c r="O24" i="6"/>
  <c r="G26" i="6"/>
  <c r="O28" i="6"/>
  <c r="O33" i="6"/>
  <c r="G35" i="6"/>
  <c r="M23" i="6"/>
  <c r="S10" i="6"/>
  <c r="S19" i="6"/>
  <c r="S20" i="6"/>
  <c r="S24" i="6"/>
  <c r="J26" i="6"/>
  <c r="S33" i="6"/>
  <c r="J35" i="6"/>
  <c r="T11" i="6"/>
  <c r="P14" i="6"/>
  <c r="F20" i="6"/>
  <c r="F25" i="6"/>
  <c r="L26" i="6"/>
  <c r="L35" i="6"/>
  <c r="S11" i="6"/>
  <c r="P5" i="6"/>
  <c r="F7" i="6"/>
  <c r="L8" i="6"/>
  <c r="G11" i="6"/>
  <c r="F12" i="6"/>
  <c r="F16" i="6"/>
  <c r="L17" i="6"/>
  <c r="I25" i="6"/>
  <c r="M26" i="6"/>
  <c r="I34" i="6"/>
  <c r="M35" i="6"/>
  <c r="F11" i="6"/>
  <c r="F34" i="6"/>
  <c r="O35" i="6"/>
  <c r="R25" i="4"/>
  <c r="R26" i="4"/>
  <c r="R35" i="4"/>
  <c r="R7" i="4"/>
  <c r="R17" i="4"/>
  <c r="R21" i="4"/>
  <c r="J23" i="4"/>
  <c r="F26" i="4"/>
  <c r="S26" i="4"/>
  <c r="R30" i="4"/>
  <c r="J32" i="4"/>
  <c r="F35" i="4"/>
  <c r="S35" i="4"/>
  <c r="R16" i="4"/>
  <c r="L2" i="4"/>
  <c r="R3" i="4"/>
  <c r="J5" i="4"/>
  <c r="J38" i="4" s="1"/>
  <c r="L6" i="4"/>
  <c r="F8" i="4"/>
  <c r="S8" i="4"/>
  <c r="P11" i="4"/>
  <c r="F13" i="4"/>
  <c r="L14" i="4"/>
  <c r="L15" i="4"/>
  <c r="F17" i="4"/>
  <c r="S17" i="4"/>
  <c r="P20" i="4"/>
  <c r="G26" i="4"/>
  <c r="U26" i="4"/>
  <c r="P29" i="4"/>
  <c r="G35" i="4"/>
  <c r="M2" i="4"/>
  <c r="F4" i="4"/>
  <c r="L5" i="4"/>
  <c r="O6" i="4"/>
  <c r="G8" i="4"/>
  <c r="F9" i="4"/>
  <c r="I13" i="4"/>
  <c r="M14" i="4"/>
  <c r="O15" i="4"/>
  <c r="G17" i="4"/>
  <c r="F18" i="4"/>
  <c r="I22" i="4"/>
  <c r="M23" i="4"/>
  <c r="I26" i="4"/>
  <c r="F27" i="4"/>
  <c r="I31" i="4"/>
  <c r="M32" i="4"/>
  <c r="I35" i="4"/>
  <c r="I36" i="4"/>
  <c r="R18" i="4"/>
  <c r="M20" i="4"/>
  <c r="M29" i="4"/>
  <c r="R34" i="4"/>
  <c r="I5" i="4"/>
  <c r="R8" i="4"/>
  <c r="J14" i="4"/>
  <c r="O2" i="4"/>
  <c r="O38" i="4" s="1"/>
  <c r="I4" i="4"/>
  <c r="M5" i="4"/>
  <c r="I8" i="4"/>
  <c r="I9" i="4"/>
  <c r="R10" i="4"/>
  <c r="L13" i="4"/>
  <c r="I18" i="4"/>
  <c r="R19" i="4"/>
  <c r="J26" i="4"/>
  <c r="I27" i="4"/>
  <c r="R28" i="4"/>
  <c r="J35" i="4"/>
  <c r="Q38" i="4"/>
  <c r="R5" i="4"/>
  <c r="R9" i="4"/>
  <c r="R27" i="4"/>
  <c r="G2" i="4"/>
  <c r="P8" i="4"/>
  <c r="P38" i="4" s="1"/>
  <c r="P17" i="4"/>
  <c r="G32" i="4"/>
  <c r="R12" i="4"/>
  <c r="I17" i="4"/>
  <c r="L4" i="4"/>
  <c r="O5" i="4"/>
  <c r="J8" i="4"/>
  <c r="L9" i="4"/>
  <c r="F11" i="4"/>
  <c r="J17" i="4"/>
  <c r="L18" i="4"/>
  <c r="F20" i="4"/>
  <c r="F25" i="4"/>
  <c r="L26" i="4"/>
  <c r="L27" i="4"/>
  <c r="F29" i="4"/>
  <c r="F34" i="4"/>
  <c r="L35" i="4"/>
  <c r="R4" i="4"/>
  <c r="P26" i="4"/>
  <c r="F5" i="4"/>
  <c r="F38" i="4" s="1"/>
  <c r="S5" i="4"/>
  <c r="S38" i="4" s="1"/>
  <c r="U14" i="4"/>
  <c r="G5" i="4"/>
  <c r="G11" i="4"/>
  <c r="G20" i="4"/>
  <c r="G29" i="4"/>
  <c r="F3" i="3"/>
  <c r="S2" i="3"/>
  <c r="Q20" i="3"/>
  <c r="R17" i="3"/>
  <c r="R18" i="3"/>
  <c r="R19" i="3"/>
  <c r="U10" i="3"/>
  <c r="G2" i="3"/>
  <c r="T11" i="3"/>
  <c r="S5" i="3"/>
  <c r="F6" i="3"/>
  <c r="F10" i="3"/>
  <c r="U3" i="3"/>
  <c r="F2" i="3"/>
  <c r="I6" i="3"/>
  <c r="I10" i="3"/>
  <c r="I2" i="3"/>
  <c r="O6" i="3"/>
  <c r="O10" i="3"/>
  <c r="R6" i="3"/>
  <c r="U4" i="3"/>
  <c r="U5" i="3"/>
  <c r="O7" i="3"/>
  <c r="R8" i="3"/>
  <c r="U9" i="3"/>
  <c r="O3" i="3"/>
  <c r="F5" i="3"/>
  <c r="V5" i="3"/>
  <c r="R7" i="3"/>
  <c r="S8" i="3"/>
  <c r="G5" i="3"/>
  <c r="U8" i="3"/>
  <c r="O2" i="3"/>
  <c r="I5" i="3"/>
  <c r="F8" i="3"/>
  <c r="F9" i="3"/>
  <c r="J2" i="3"/>
  <c r="V8" i="3"/>
  <c r="P2" i="3"/>
  <c r="O5" i="3"/>
  <c r="P5" i="3"/>
  <c r="U7" i="3"/>
  <c r="J5" i="3"/>
  <c r="F4" i="3"/>
  <c r="G8" i="3"/>
  <c r="R2" i="3"/>
  <c r="I4" i="3"/>
  <c r="I8" i="3"/>
  <c r="I9" i="3"/>
  <c r="O4" i="3"/>
  <c r="R5" i="3"/>
  <c r="J8" i="3"/>
  <c r="O9" i="3"/>
  <c r="U14" i="2"/>
  <c r="M32" i="2"/>
  <c r="M23" i="2"/>
  <c r="G23" i="2"/>
  <c r="P23" i="2"/>
  <c r="R24" i="2"/>
  <c r="G2" i="2"/>
  <c r="S5" i="2"/>
  <c r="S17" i="2"/>
  <c r="M26" i="2"/>
  <c r="P35" i="2"/>
  <c r="M5" i="2"/>
  <c r="R37" i="2"/>
  <c r="G5" i="2"/>
  <c r="R7" i="2"/>
  <c r="P29" i="2"/>
  <c r="J5" i="2"/>
  <c r="M35" i="2"/>
  <c r="R12" i="2"/>
  <c r="M29" i="2"/>
  <c r="S29" i="2"/>
  <c r="S8" i="2"/>
  <c r="R21" i="2"/>
  <c r="P17" i="2"/>
  <c r="G8" i="2"/>
  <c r="S26" i="2"/>
  <c r="M8" i="2"/>
  <c r="R20" i="2"/>
  <c r="R8" i="2"/>
  <c r="S23" i="2"/>
  <c r="P26" i="2"/>
  <c r="J26" i="2"/>
  <c r="R30" i="2"/>
  <c r="P20" i="2"/>
  <c r="G26" i="2"/>
  <c r="R18" i="2"/>
  <c r="R29" i="2"/>
  <c r="J14" i="2"/>
  <c r="S11" i="2"/>
  <c r="J29" i="2"/>
  <c r="M20" i="2"/>
  <c r="P11" i="2"/>
  <c r="J20" i="2"/>
  <c r="G20" i="2"/>
  <c r="J32" i="2"/>
  <c r="S35" i="2"/>
  <c r="S32" i="2"/>
  <c r="P8" i="2"/>
  <c r="M11" i="2"/>
  <c r="J17" i="2"/>
  <c r="G17" i="2"/>
  <c r="G32" i="2"/>
  <c r="R23" i="2"/>
  <c r="R33" i="2"/>
  <c r="R13" i="2"/>
  <c r="R32" i="2"/>
  <c r="J11" i="2"/>
  <c r="R3" i="2"/>
  <c r="F2" i="2"/>
  <c r="I2" i="2"/>
  <c r="J2" i="2"/>
  <c r="L2" i="2"/>
  <c r="M2" i="2"/>
  <c r="O2" i="2"/>
  <c r="P2" i="2"/>
  <c r="F3" i="2"/>
  <c r="I3" i="2"/>
  <c r="L3" i="2"/>
  <c r="O3" i="2"/>
  <c r="F4" i="2"/>
  <c r="I4" i="2"/>
  <c r="L4" i="2"/>
  <c r="O4" i="2"/>
  <c r="F5" i="2"/>
  <c r="I5" i="2"/>
  <c r="L5" i="2"/>
  <c r="O5" i="2"/>
  <c r="F6" i="2"/>
  <c r="I6" i="2"/>
  <c r="L6" i="2"/>
  <c r="O6" i="2"/>
  <c r="F7" i="2"/>
  <c r="I7" i="2"/>
  <c r="L7" i="2"/>
  <c r="O7" i="2"/>
  <c r="F8" i="2"/>
  <c r="I8" i="2"/>
  <c r="L8" i="2"/>
  <c r="O8" i="2"/>
  <c r="F9" i="2"/>
  <c r="I9" i="2"/>
  <c r="L9" i="2"/>
  <c r="O9" i="2"/>
  <c r="F10" i="2"/>
  <c r="I10" i="2"/>
  <c r="L10" i="2"/>
  <c r="O10" i="2"/>
  <c r="F11" i="2"/>
  <c r="I11" i="2"/>
  <c r="L11" i="2"/>
  <c r="O11" i="2"/>
  <c r="F12" i="2"/>
  <c r="I12" i="2"/>
  <c r="L12" i="2"/>
  <c r="O12" i="2"/>
  <c r="F13" i="2"/>
  <c r="I13" i="2"/>
  <c r="L13" i="2"/>
  <c r="O13" i="2"/>
  <c r="F14" i="2"/>
  <c r="I14" i="2"/>
  <c r="L14" i="2"/>
  <c r="O14" i="2"/>
  <c r="F15" i="2"/>
  <c r="I15" i="2"/>
  <c r="L15" i="2"/>
  <c r="O15" i="2"/>
  <c r="F16" i="2"/>
  <c r="I16" i="2"/>
  <c r="L16" i="2"/>
  <c r="O16" i="2"/>
  <c r="F17" i="2"/>
  <c r="I17" i="2"/>
  <c r="L17" i="2"/>
  <c r="O17" i="2"/>
  <c r="F18" i="2"/>
  <c r="I18" i="2"/>
  <c r="L18" i="2"/>
  <c r="O18" i="2"/>
  <c r="F19" i="2"/>
  <c r="I19" i="2"/>
  <c r="L19" i="2"/>
  <c r="O19" i="2"/>
  <c r="F20" i="2"/>
  <c r="I20" i="2"/>
  <c r="L20" i="2"/>
  <c r="O20" i="2"/>
  <c r="F21" i="2"/>
  <c r="I21" i="2"/>
  <c r="L21" i="2"/>
  <c r="O21" i="2"/>
  <c r="F22" i="2"/>
  <c r="I22" i="2"/>
  <c r="L22" i="2"/>
  <c r="O22" i="2"/>
  <c r="F23" i="2"/>
  <c r="I23" i="2"/>
  <c r="L23" i="2"/>
  <c r="O23" i="2"/>
  <c r="F24" i="2"/>
  <c r="I24" i="2"/>
  <c r="L24" i="2"/>
  <c r="O24" i="2"/>
  <c r="F25" i="2"/>
  <c r="I25" i="2"/>
  <c r="L25" i="2"/>
  <c r="O25" i="2"/>
  <c r="F26" i="2"/>
  <c r="I26" i="2"/>
  <c r="L26" i="2"/>
  <c r="O26" i="2"/>
  <c r="F27" i="2"/>
  <c r="I27" i="2"/>
  <c r="L27" i="2"/>
  <c r="O27" i="2"/>
  <c r="F28" i="2"/>
  <c r="I28" i="2"/>
  <c r="L28" i="2"/>
  <c r="O28" i="2"/>
  <c r="F29" i="2"/>
  <c r="I29" i="2"/>
  <c r="L29" i="2"/>
  <c r="O29" i="2"/>
  <c r="F30" i="2"/>
  <c r="I30" i="2"/>
  <c r="L30" i="2"/>
  <c r="O30" i="2"/>
  <c r="F31" i="2"/>
  <c r="I31" i="2"/>
  <c r="L31" i="2"/>
  <c r="O31" i="2"/>
  <c r="F32" i="2"/>
  <c r="I32" i="2"/>
  <c r="L32" i="2"/>
  <c r="O32" i="2"/>
  <c r="F33" i="2"/>
  <c r="I33" i="2"/>
  <c r="L33" i="2"/>
  <c r="O33" i="2"/>
  <c r="F34" i="2"/>
  <c r="I34" i="2"/>
  <c r="L34" i="2"/>
  <c r="O34" i="2"/>
  <c r="F35" i="2"/>
  <c r="I35" i="2"/>
  <c r="L35" i="2"/>
  <c r="O35" i="2"/>
  <c r="F36" i="2"/>
  <c r="I36" i="2"/>
  <c r="L36" i="2"/>
  <c r="O36" i="2"/>
  <c r="F37" i="2"/>
  <c r="I37" i="2"/>
  <c r="L37" i="2"/>
  <c r="O37" i="2"/>
  <c r="J14" i="9" l="1"/>
  <c r="S15" i="9"/>
  <c r="R14" i="9"/>
  <c r="O15" i="9"/>
  <c r="V26" i="9"/>
  <c r="I21" i="9"/>
  <c r="L11" i="9"/>
  <c r="P44" i="9" s="1"/>
  <c r="S11" i="9"/>
  <c r="F21" i="9"/>
  <c r="P20" i="9"/>
  <c r="Q38" i="9"/>
  <c r="M35" i="9"/>
  <c r="O21" i="9"/>
  <c r="O19" i="9"/>
  <c r="T11" i="9"/>
  <c r="F12" i="9"/>
  <c r="R11" i="9"/>
  <c r="S27" i="9"/>
  <c r="M11" i="9"/>
  <c r="I27" i="9"/>
  <c r="P26" i="9"/>
  <c r="L19" i="9"/>
  <c r="M23" i="9"/>
  <c r="J32" i="9"/>
  <c r="F16" i="9"/>
  <c r="G11" i="9"/>
  <c r="S28" i="9"/>
  <c r="T35" i="9"/>
  <c r="S36" i="9"/>
  <c r="L27" i="9"/>
  <c r="J23" i="9"/>
  <c r="R35" i="9"/>
  <c r="J35" i="9"/>
  <c r="P35" i="9"/>
  <c r="S26" i="9"/>
  <c r="F34" i="9"/>
  <c r="S34" i="9"/>
  <c r="O34" i="9"/>
  <c r="R20" i="9"/>
  <c r="F31" i="9"/>
  <c r="O31" i="9"/>
  <c r="G20" i="9"/>
  <c r="T26" i="9"/>
  <c r="G35" i="9"/>
  <c r="J20" i="9"/>
  <c r="I34" i="9"/>
  <c r="L20" i="9"/>
  <c r="I26" i="9"/>
  <c r="F20" i="9"/>
  <c r="T23" i="9"/>
  <c r="R32" i="9"/>
  <c r="M20" i="9"/>
  <c r="F36" i="9"/>
  <c r="O36" i="9"/>
  <c r="J26" i="9"/>
  <c r="L34" i="9"/>
  <c r="O20" i="9"/>
  <c r="G23" i="9"/>
  <c r="I23" i="9"/>
  <c r="G32" i="9"/>
  <c r="F23" i="9"/>
  <c r="F26" i="9"/>
  <c r="F27" i="9"/>
  <c r="O27" i="9"/>
  <c r="F37" i="9"/>
  <c r="S37" i="9"/>
  <c r="O37" i="9"/>
  <c r="O26" i="9"/>
  <c r="S24" i="9"/>
  <c r="I31" i="9"/>
  <c r="I37" i="9"/>
  <c r="L26" i="9"/>
  <c r="P32" i="9"/>
  <c r="I20" i="9"/>
  <c r="O23" i="9"/>
  <c r="R23" i="9"/>
  <c r="G26" i="9"/>
  <c r="L31" i="9"/>
  <c r="M26" i="9"/>
  <c r="S31" i="9"/>
  <c r="T38" i="8"/>
  <c r="G38" i="8"/>
  <c r="P44" i="8"/>
  <c r="M38" i="8"/>
  <c r="O38" i="8"/>
  <c r="J38" i="8"/>
  <c r="L29" i="6"/>
  <c r="R29" i="6"/>
  <c r="R38" i="6"/>
  <c r="R20" i="6"/>
  <c r="S29" i="6"/>
  <c r="F29" i="6"/>
  <c r="V14" i="6"/>
  <c r="I29" i="6"/>
  <c r="O30" i="6"/>
  <c r="O38" i="6" s="1"/>
  <c r="O29" i="6"/>
  <c r="O31" i="6"/>
  <c r="P29" i="6"/>
  <c r="F31" i="6"/>
  <c r="M29" i="6"/>
  <c r="O21" i="6"/>
  <c r="I21" i="6"/>
  <c r="F30" i="6"/>
  <c r="P20" i="6"/>
  <c r="P38" i="6" s="1"/>
  <c r="G29" i="6"/>
  <c r="L21" i="6"/>
  <c r="L30" i="6"/>
  <c r="L31" i="6"/>
  <c r="V26" i="6"/>
  <c r="I30" i="6"/>
  <c r="T20" i="6"/>
  <c r="M20" i="6"/>
  <c r="I31" i="6"/>
  <c r="Q38" i="6"/>
  <c r="S21" i="6"/>
  <c r="S31" i="6"/>
  <c r="T32" i="6"/>
  <c r="F21" i="6"/>
  <c r="J20" i="6"/>
  <c r="J29" i="6"/>
  <c r="G20" i="6"/>
  <c r="T29" i="6"/>
  <c r="S22" i="6"/>
  <c r="F38" i="6"/>
  <c r="G38" i="4"/>
  <c r="M38" i="4"/>
  <c r="R38" i="4"/>
  <c r="L38" i="4"/>
  <c r="J11" i="3"/>
  <c r="S11" i="3"/>
  <c r="G11" i="3"/>
  <c r="I11" i="3"/>
  <c r="R11" i="3"/>
  <c r="F11" i="3"/>
  <c r="P11" i="3"/>
  <c r="O11" i="3"/>
  <c r="U11" i="3"/>
  <c r="I30" i="9" l="1"/>
  <c r="P17" i="9"/>
  <c r="T17" i="9"/>
  <c r="F17" i="9"/>
  <c r="L17" i="9"/>
  <c r="M17" i="9"/>
  <c r="G17" i="9"/>
  <c r="R17" i="9"/>
  <c r="O17" i="9"/>
  <c r="V14" i="9"/>
  <c r="I17" i="9"/>
  <c r="F30" i="9"/>
  <c r="O30" i="9"/>
  <c r="G29" i="9"/>
  <c r="R29" i="9"/>
  <c r="P29" i="9"/>
  <c r="S30" i="9"/>
  <c r="L30" i="9"/>
  <c r="M29" i="9"/>
  <c r="T29" i="9"/>
  <c r="T32" i="9"/>
  <c r="J29" i="9"/>
  <c r="J17" i="9"/>
  <c r="T20" i="9"/>
  <c r="L38" i="6"/>
  <c r="J38" i="6"/>
  <c r="S38" i="6"/>
  <c r="G38" i="6"/>
  <c r="M38" i="6"/>
  <c r="T38" i="6"/>
  <c r="G38" i="9" l="1"/>
  <c r="L38" i="9"/>
  <c r="M38" i="9"/>
  <c r="F38" i="9"/>
  <c r="R38" i="9"/>
  <c r="J38" i="9"/>
  <c r="S38" i="9"/>
  <c r="T38" i="9"/>
  <c r="O38" i="9"/>
  <c r="P38" i="9"/>
</calcChain>
</file>

<file path=xl/sharedStrings.xml><?xml version="1.0" encoding="utf-8"?>
<sst xmlns="http://schemas.openxmlformats.org/spreadsheetml/2006/main" count="446" uniqueCount="39">
  <si>
    <t>year</t>
  </si>
  <si>
    <t>month</t>
  </si>
  <si>
    <t>lt_addon_amount</t>
  </si>
  <si>
    <t>st_addon_amount</t>
  </si>
  <si>
    <t>short_amount</t>
  </si>
  <si>
    <t>long_amount</t>
  </si>
  <si>
    <t>sum</t>
  </si>
  <si>
    <t>Q4</t>
  </si>
  <si>
    <t>Q3</t>
  </si>
  <si>
    <t>Q2</t>
  </si>
  <si>
    <t>Q1</t>
  </si>
  <si>
    <t>long_percent</t>
  </si>
  <si>
    <t>short_percent</t>
  </si>
  <si>
    <t>st_addon_percent</t>
  </si>
  <si>
    <t>lt_addon_percent</t>
  </si>
  <si>
    <t>Quarter</t>
  </si>
  <si>
    <t>% increase by month</t>
  </si>
  <si>
    <t>XXXXXXXXXX</t>
  </si>
  <si>
    <t>% increase by Quarter</t>
  </si>
  <si>
    <t>XxXXXXXXXXXX</t>
  </si>
  <si>
    <t>% by Year</t>
  </si>
  <si>
    <t>AVG</t>
  </si>
  <si>
    <t xml:space="preserve"> </t>
  </si>
  <si>
    <t>Long Term Add Ons</t>
  </si>
  <si>
    <t>Short Term Add Ons</t>
  </si>
  <si>
    <t>Long Term Bookings</t>
  </si>
  <si>
    <t>Short Term Bookings</t>
  </si>
  <si>
    <t>Total Revenue</t>
  </si>
  <si>
    <t>Add-Ons</t>
  </si>
  <si>
    <t>combined_addon</t>
  </si>
  <si>
    <t>On Average Short term Bookings were this percent of of the same month's long term</t>
  </si>
  <si>
    <t>On AVERAGE short term bookings were this percent of total revenue</t>
  </si>
  <si>
    <t>% st addons of long term addon</t>
  </si>
  <si>
    <t>Revenue per Q</t>
  </si>
  <si>
    <t>will be used in calc</t>
  </si>
  <si>
    <t>% UP by Year</t>
  </si>
  <si>
    <t>Average  percentage increase month to month for Q1-Q3 22</t>
  </si>
  <si>
    <t>Long Term Add-Ons</t>
  </si>
  <si>
    <t>Short Term Add-Ons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</si>
</sst>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4" xfId="0" applyBorder="1" applyAlignment="1">
      <alignment horizontal="right" vertical="center"/>
    </xf>
    <xf numFmtId="10" fontId="0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4" fontId="0" fillId="0" borderId="0" xfId="2" applyFont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4" fontId="1" fillId="0" borderId="1" xfId="2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4" fontId="0" fillId="2" borderId="0" xfId="2" applyFont="1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10" fontId="0" fillId="2" borderId="0" xfId="1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4" fillId="0" borderId="3" xfId="2" applyFont="1" applyBorder="1" applyAlignment="1">
      <alignment horizontal="right" vertical="center"/>
    </xf>
    <xf numFmtId="44" fontId="0" fillId="0" borderId="0" xfId="2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0" fontId="1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44" fontId="1" fillId="0" borderId="1" xfId="2" applyFont="1" applyFill="1" applyBorder="1" applyAlignment="1">
      <alignment horizontal="right" vertical="center"/>
    </xf>
    <xf numFmtId="44" fontId="4" fillId="0" borderId="3" xfId="2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10" fontId="0" fillId="0" borderId="2" xfId="1" applyNumberFormat="1" applyFont="1" applyFill="1" applyBorder="1" applyAlignment="1">
      <alignment horizontal="right" vertical="center"/>
    </xf>
    <xf numFmtId="44" fontId="0" fillId="0" borderId="0" xfId="2" applyFont="1" applyFill="1" applyAlignment="1">
      <alignment horizontal="right" vertical="center"/>
    </xf>
    <xf numFmtId="44" fontId="0" fillId="0" borderId="0" xfId="2" applyFont="1" applyFill="1" applyAlignment="1">
      <alignment horizontal="center" vertical="center"/>
    </xf>
    <xf numFmtId="17" fontId="0" fillId="0" borderId="0" xfId="0" applyNumberFormat="1" applyFill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0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10" fontId="0" fillId="3" borderId="2" xfId="1" applyNumberFormat="1" applyFont="1" applyFill="1" applyBorder="1" applyAlignment="1">
      <alignment horizontal="right" vertical="center"/>
    </xf>
    <xf numFmtId="44" fontId="0" fillId="3" borderId="0" xfId="2" applyFont="1" applyFill="1" applyAlignment="1">
      <alignment horizontal="right" vertical="center"/>
    </xf>
    <xf numFmtId="44" fontId="0" fillId="3" borderId="0" xfId="2" applyFont="1" applyFill="1" applyAlignment="1">
      <alignment horizontal="center" vertical="center"/>
    </xf>
    <xf numFmtId="17" fontId="0" fillId="3" borderId="0" xfId="0" applyNumberForma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10" fontId="0" fillId="3" borderId="0" xfId="1" applyNumberFormat="1" applyFont="1" applyFill="1" applyBorder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10" fontId="0" fillId="3" borderId="4" xfId="1" applyNumberFormat="1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Q1 - Q3 2022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22'!$T$2:$T$10</c:f>
              <c:numCache>
                <c:formatCode>_("$"* #,##0.00_);_("$"* \(#,##0.00\);_("$"* "-"??_);_(@_)</c:formatCode>
                <c:ptCount val="9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C54B-8C05-AF901921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61456"/>
        <c:axId val="625709584"/>
      </c:lineChart>
      <c:dateAx>
        <c:axId val="6250614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9584"/>
        <c:crosses val="autoZero"/>
        <c:auto val="0"/>
        <c:lblOffset val="100"/>
        <c:baseTimeUnit val="months"/>
        <c:minorUnit val="1"/>
      </c:dateAx>
      <c:valAx>
        <c:axId val="625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Projected TCV Thru Q4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0-684C-A845-708D87B2DB0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0-684C-A845-708D87B2DB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0-684C-A845-708D87B2DB0D}"/>
              </c:ext>
            </c:extLst>
          </c:dPt>
          <c:dLbls>
            <c:dLbl>
              <c:idx val="0"/>
              <c:layout>
                <c:manualLayout>
                  <c:x val="0.13648069591975226"/>
                  <c:y val="-0.10093458538138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0-684C-A845-708D87B2DB0D}"/>
                </c:ext>
              </c:extLst>
            </c:dLbl>
            <c:dLbl>
              <c:idx val="2"/>
              <c:layout>
                <c:manualLayout>
                  <c:x val="-7.7253224105520241E-2"/>
                  <c:y val="-0.14130841953394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0-684C-A845-708D87B2D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AROUND'!$P$58:$P$60</c:f>
              <c:numCache>
                <c:formatCode>0.00%</c:formatCode>
                <c:ptCount val="3"/>
                <c:pt idx="0">
                  <c:v>0.15869558892053917</c:v>
                </c:pt>
                <c:pt idx="1">
                  <c:v>0.80817311878049158</c:v>
                </c:pt>
                <c:pt idx="2">
                  <c:v>3.3131292298969134E-2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684C-A845-708D87B2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35333117720247"/>
          <c:y val="0.2229923560798652"/>
          <c:w val="0.70258388347966405"/>
          <c:h val="0.714542205347446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1-8549-AABA-ABBFAC87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1-8549-AABA-ABBFAC8781B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1-8549-AABA-ABBFAC8781BE}"/>
              </c:ext>
            </c:extLst>
          </c:dPt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22'!$Q$17:$Q$19</c:f>
              <c:numCache>
                <c:formatCode>_("$"* #,##0.00_);_("$"* \(#,##0.00\);_("$"* "-"??_);_(@_)</c:formatCode>
                <c:ptCount val="3"/>
                <c:pt idx="0">
                  <c:v>209028.88888888888</c:v>
                </c:pt>
                <c:pt idx="1">
                  <c:v>1719983.9919146225</c:v>
                </c:pt>
                <c:pt idx="2">
                  <c:v>62656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8549-AABA-ABBFAC87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23"/>
        <c:axId val="627961520"/>
        <c:axId val="620007312"/>
      </c:barChart>
      <c:catAx>
        <c:axId val="62796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7312"/>
        <c:auto val="1"/>
        <c:lblAlgn val="ctr"/>
        <c:lblOffset val="100"/>
        <c:noMultiLvlLbl val="0"/>
      </c:catAx>
      <c:valAx>
        <c:axId val="6200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1520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0-FF47-91DA-3E9EDD987D2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0-FF47-91DA-3E9EDD987D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0-FF47-91DA-3E9EDD987D25}"/>
              </c:ext>
            </c:extLst>
          </c:dPt>
          <c:dLbls>
            <c:dLbl>
              <c:idx val="0"/>
              <c:layout>
                <c:manualLayout>
                  <c:x val="7.0588247183165059E-2"/>
                  <c:y val="-9.66796726316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0-FF47-91DA-3E9EDD987D25}"/>
                </c:ext>
              </c:extLst>
            </c:dLbl>
            <c:dLbl>
              <c:idx val="2"/>
              <c:layout>
                <c:manualLayout>
                  <c:x val="-6.4171133802877395E-2"/>
                  <c:y val="-0.1025390467305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0-FF47-91DA-3E9EDD987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22'!$R$17:$R$19</c:f>
              <c:numCache>
                <c:formatCode>0.00%</c:formatCode>
                <c:ptCount val="3"/>
                <c:pt idx="0">
                  <c:v>0.10495162670039762</c:v>
                </c:pt>
                <c:pt idx="1">
                  <c:v>0.86358932877473016</c:v>
                </c:pt>
                <c:pt idx="2">
                  <c:v>3.1459044524872172E-2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0-FF47-91DA-3E9EDD98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7923459164336881E-2"/>
          <c:y val="0.86560026058066863"/>
          <c:w val="0.88610735375929151"/>
          <c:h val="0.10104453086610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Or Short Term 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NO SHORTS'!$AA$2:$AA$37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NO SHORTS'!$Q$2:$Q$37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289969.59775743866</c:v>
                </c:pt>
                <c:pt idx="10">
                  <c:v>185156.7456901618</c:v>
                </c:pt>
                <c:pt idx="11">
                  <c:v>180181.49006086669</c:v>
                </c:pt>
                <c:pt idx="12">
                  <c:v>375497.79330269271</c:v>
                </c:pt>
                <c:pt idx="13">
                  <c:v>146902.38570177351</c:v>
                </c:pt>
                <c:pt idx="14">
                  <c:v>193541.30733282669</c:v>
                </c:pt>
                <c:pt idx="15">
                  <c:v>296118.59124901146</c:v>
                </c:pt>
                <c:pt idx="16">
                  <c:v>183116.6765864818</c:v>
                </c:pt>
                <c:pt idx="17">
                  <c:v>166813.9833878763</c:v>
                </c:pt>
                <c:pt idx="18">
                  <c:v>392741.46731859859</c:v>
                </c:pt>
                <c:pt idx="19">
                  <c:v>153872.75219615651</c:v>
                </c:pt>
                <c:pt idx="20">
                  <c:v>204451.09149095521</c:v>
                </c:pt>
                <c:pt idx="21">
                  <c:v>285207.19597564242</c:v>
                </c:pt>
                <c:pt idx="22">
                  <c:v>189973.13853291172</c:v>
                </c:pt>
                <c:pt idx="23">
                  <c:v>177485.25018494049</c:v>
                </c:pt>
                <c:pt idx="24">
                  <c:v>385652.41413890611</c:v>
                </c:pt>
                <c:pt idx="25">
                  <c:v>161314.6071868132</c:v>
                </c:pt>
                <c:pt idx="26">
                  <c:v>217700.57192674029</c:v>
                </c:pt>
                <c:pt idx="27">
                  <c:v>297022.60280555242</c:v>
                </c:pt>
                <c:pt idx="28">
                  <c:v>200431.54715805891</c:v>
                </c:pt>
                <c:pt idx="29">
                  <c:v>190251.48544487092</c:v>
                </c:pt>
                <c:pt idx="30">
                  <c:v>398424.59718610486</c:v>
                </c:pt>
                <c:pt idx="31">
                  <c:v>170220.0530691403</c:v>
                </c:pt>
                <c:pt idx="32">
                  <c:v>231167.7924902488</c:v>
                </c:pt>
                <c:pt idx="33">
                  <c:v>306148.83857899497</c:v>
                </c:pt>
                <c:pt idx="34">
                  <c:v>209402.0216652551</c:v>
                </c:pt>
                <c:pt idx="35">
                  <c:v>203621.59228704631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4B47-939E-B298C3E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YES SHORTS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YES SHORTS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C-CA41-8A34-8F69961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YES GROW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YES GROW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1-924A-A4FB-B33BECFB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 Projected Growth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332056.63262852555</c:v>
                </c:pt>
                <c:pt idx="10">
                  <c:v>246776.20305242666</c:v>
                </c:pt>
                <c:pt idx="11">
                  <c:v>266901.1032403264</c:v>
                </c:pt>
                <c:pt idx="12">
                  <c:v>614381.61637516669</c:v>
                </c:pt>
                <c:pt idx="13">
                  <c:v>260961.78474583721</c:v>
                </c:pt>
                <c:pt idx="14">
                  <c:v>373355.77931391413</c:v>
                </c:pt>
                <c:pt idx="15">
                  <c:v>616757.25286145369</c:v>
                </c:pt>
                <c:pt idx="16">
                  <c:v>407660.22614629066</c:v>
                </c:pt>
                <c:pt idx="17">
                  <c:v>395944.42109723063</c:v>
                </c:pt>
                <c:pt idx="18">
                  <c:v>995105.31256638165</c:v>
                </c:pt>
                <c:pt idx="19">
                  <c:v>410785.55130526674</c:v>
                </c:pt>
                <c:pt idx="20">
                  <c:v>577436.96846219152</c:v>
                </c:pt>
                <c:pt idx="21">
                  <c:v>849506.67797082546</c:v>
                </c:pt>
                <c:pt idx="22">
                  <c:v>592854.70430326101</c:v>
                </c:pt>
                <c:pt idx="23">
                  <c:v>580045.84158684057</c:v>
                </c:pt>
                <c:pt idx="24">
                  <c:v>1323055.9597061994</c:v>
                </c:pt>
                <c:pt idx="25">
                  <c:v>574794.01425165578</c:v>
                </c:pt>
                <c:pt idx="26">
                  <c:v>809780.74699528352</c:v>
                </c:pt>
                <c:pt idx="27">
                  <c:v>1150965.5016291444</c:v>
                </c:pt>
                <c:pt idx="28">
                  <c:v>804846.34931763262</c:v>
                </c:pt>
                <c:pt idx="29">
                  <c:v>792026.48791937542</c:v>
                </c:pt>
                <c:pt idx="30">
                  <c:v>1724438.0967714409</c:v>
                </c:pt>
                <c:pt idx="31">
                  <c:v>758722.59448188462</c:v>
                </c:pt>
                <c:pt idx="32">
                  <c:v>1067043.3463442659</c:v>
                </c:pt>
                <c:pt idx="33">
                  <c:v>1460815.3853892111</c:v>
                </c:pt>
                <c:pt idx="34">
                  <c:v>1028322.073610677</c:v>
                </c:pt>
                <c:pt idx="35">
                  <c:v>1030089.1880012642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4-234B-8969-46670C3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Projected TVC by Month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'MESS AROUND'!$H$1</c:f>
              <c:strCache>
                <c:ptCount val="1"/>
                <c:pt idx="0">
                  <c:v>Short Term Add-Ons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1020</c:v>
                </c:pt>
                <c:pt idx="3">
                  <c:v>40</c:v>
                </c:pt>
                <c:pt idx="4">
                  <c:v>128</c:v>
                </c:pt>
                <c:pt idx="5">
                  <c:v>192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302.41583423999992</c:v>
                </c:pt>
                <c:pt idx="10">
                  <c:v>340.50526847999998</c:v>
                </c:pt>
                <c:pt idx="11">
                  <c:v>390.96977471999998</c:v>
                </c:pt>
                <c:pt idx="12">
                  <c:v>433.51630560000001</c:v>
                </c:pt>
                <c:pt idx="13">
                  <c:v>473.14438200000001</c:v>
                </c:pt>
                <c:pt idx="14">
                  <c:v>518.24319479999997</c:v>
                </c:pt>
                <c:pt idx="15">
                  <c:v>564.5129958</c:v>
                </c:pt>
                <c:pt idx="16">
                  <c:v>605.00999520000005</c:v>
                </c:pt>
                <c:pt idx="17">
                  <c:v>646.99703956799988</c:v>
                </c:pt>
                <c:pt idx="18">
                  <c:v>687.58751951999989</c:v>
                </c:pt>
                <c:pt idx="19">
                  <c:v>728.1779994719999</c:v>
                </c:pt>
                <c:pt idx="20">
                  <c:v>768.76847942399991</c:v>
                </c:pt>
                <c:pt idx="21">
                  <c:v>822.2888093759999</c:v>
                </c:pt>
                <c:pt idx="22">
                  <c:v>863.52773932799994</c:v>
                </c:pt>
                <c:pt idx="23">
                  <c:v>906.13243727999998</c:v>
                </c:pt>
                <c:pt idx="24">
                  <c:v>954.50588351999988</c:v>
                </c:pt>
                <c:pt idx="25">
                  <c:v>996.11536373999991</c:v>
                </c:pt>
                <c:pt idx="26">
                  <c:v>1048.79626362</c:v>
                </c:pt>
                <c:pt idx="27">
                  <c:v>1103.0008380300001</c:v>
                </c:pt>
                <c:pt idx="28">
                  <c:v>1145.5226874</c:v>
                </c:pt>
                <c:pt idx="29">
                  <c:v>1190.7869389416001</c:v>
                </c:pt>
                <c:pt idx="30">
                  <c:v>1233.4069428912003</c:v>
                </c:pt>
                <c:pt idx="31">
                  <c:v>1276.0269468408001</c:v>
                </c:pt>
                <c:pt idx="32">
                  <c:v>1318.6469507904001</c:v>
                </c:pt>
                <c:pt idx="33">
                  <c:v>1383.0137672400001</c:v>
                </c:pt>
                <c:pt idx="34">
                  <c:v>1426.3146436896002</c:v>
                </c:pt>
                <c:pt idx="35">
                  <c:v>1471.8339416592005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4949-971C-276F1C26F576}"/>
            </c:ext>
          </c:extLst>
        </c:ser>
        <c:ser>
          <c:idx val="2"/>
          <c:order val="1"/>
          <c:tx>
            <c:strRef>
              <c:f>'MESS AROUND'!$AH$1</c:f>
              <c:strCache>
                <c:ptCount val="1"/>
                <c:pt idx="0">
                  <c:v>Add-Ons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AROUND'!$AH$2:$AH$37</c:f>
              <c:numCache>
                <c:formatCode>General</c:formatCode>
                <c:ptCount val="36"/>
                <c:pt idx="0">
                  <c:v>5660</c:v>
                </c:pt>
                <c:pt idx="1">
                  <c:v>5660</c:v>
                </c:pt>
                <c:pt idx="2">
                  <c:v>15450</c:v>
                </c:pt>
                <c:pt idx="3">
                  <c:v>46830</c:v>
                </c:pt>
                <c:pt idx="4">
                  <c:v>22538</c:v>
                </c:pt>
                <c:pt idx="5">
                  <c:v>24404</c:v>
                </c:pt>
                <c:pt idx="6">
                  <c:v>24392</c:v>
                </c:pt>
                <c:pt idx="7">
                  <c:v>24212</c:v>
                </c:pt>
                <c:pt idx="8">
                  <c:v>24212</c:v>
                </c:pt>
                <c:pt idx="9">
                  <c:v>42304.615034239992</c:v>
                </c:pt>
                <c:pt idx="10">
                  <c:v>47632.903668480001</c:v>
                </c:pt>
                <c:pt idx="11">
                  <c:v>54692.32737472</c:v>
                </c:pt>
                <c:pt idx="12">
                  <c:v>60644.1143056</c:v>
                </c:pt>
                <c:pt idx="13">
                  <c:v>66187.641881999996</c:v>
                </c:pt>
                <c:pt idx="14">
                  <c:v>72496.464694800001</c:v>
                </c:pt>
                <c:pt idx="15">
                  <c:v>78969.095745800005</c:v>
                </c:pt>
                <c:pt idx="16">
                  <c:v>84634.175995199999</c:v>
                </c:pt>
                <c:pt idx="17">
                  <c:v>90507.696979567991</c:v>
                </c:pt>
                <c:pt idx="18">
                  <c:v>96185.854119519994</c:v>
                </c:pt>
                <c:pt idx="19">
                  <c:v>101864.011259472</c:v>
                </c:pt>
                <c:pt idx="20">
                  <c:v>107542.168399424</c:v>
                </c:pt>
                <c:pt idx="21">
                  <c:v>115029.06788937599</c:v>
                </c:pt>
                <c:pt idx="22">
                  <c:v>120797.935979328</c:v>
                </c:pt>
                <c:pt idx="23">
                  <c:v>126757.85983728</c:v>
                </c:pt>
                <c:pt idx="24">
                  <c:v>133524.76748352</c:v>
                </c:pt>
                <c:pt idx="25">
                  <c:v>139345.47143874</c:v>
                </c:pt>
                <c:pt idx="26">
                  <c:v>146714.94398861998</c:v>
                </c:pt>
                <c:pt idx="27">
                  <c:v>154297.56167553001</c:v>
                </c:pt>
                <c:pt idx="28">
                  <c:v>160245.8959374</c:v>
                </c:pt>
                <c:pt idx="29">
                  <c:v>166577.8617919416</c:v>
                </c:pt>
                <c:pt idx="30">
                  <c:v>172539.92678889123</c:v>
                </c:pt>
                <c:pt idx="31">
                  <c:v>178501.99178584083</c:v>
                </c:pt>
                <c:pt idx="32">
                  <c:v>184464.05678279043</c:v>
                </c:pt>
                <c:pt idx="33">
                  <c:v>193468.25921724</c:v>
                </c:pt>
                <c:pt idx="34">
                  <c:v>199525.57071168962</c:v>
                </c:pt>
                <c:pt idx="35">
                  <c:v>205893.21472765924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E-4949-971C-276F1C26F576}"/>
            </c:ext>
          </c:extLst>
        </c:ser>
        <c:ser>
          <c:idx val="3"/>
          <c:order val="2"/>
          <c:tx>
            <c:strRef>
              <c:f>'MESS AROUND'!$N$1</c:f>
              <c:strCache>
                <c:ptCount val="1"/>
                <c:pt idx="0">
                  <c:v>Long Term Bookings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AROUND'!$N$2:$N$37</c:f>
              <c:numCache>
                <c:formatCode>General</c:formatCode>
                <c:ptCount val="36"/>
                <c:pt idx="0">
                  <c:v>178830</c:v>
                </c:pt>
                <c:pt idx="1">
                  <c:v>120280</c:v>
                </c:pt>
                <c:pt idx="2">
                  <c:v>198413.5</c:v>
                </c:pt>
                <c:pt idx="3">
                  <c:v>251890.905</c:v>
                </c:pt>
                <c:pt idx="4">
                  <c:v>178382.63214999999</c:v>
                </c:pt>
                <c:pt idx="5">
                  <c:v>149369.1111145</c:v>
                </c:pt>
                <c:pt idx="6">
                  <c:v>358156.784447935</c:v>
                </c:pt>
                <c:pt idx="7">
                  <c:v>115594.107981373</c:v>
                </c:pt>
                <c:pt idx="8">
                  <c:v>169066.95122081431</c:v>
                </c:pt>
                <c:pt idx="9">
                  <c:v>276938.09759428556</c:v>
                </c:pt>
                <c:pt idx="10">
                  <c:v>191226.52139806669</c:v>
                </c:pt>
                <c:pt idx="11">
                  <c:v>203772.59061417938</c:v>
                </c:pt>
                <c:pt idx="12">
                  <c:v>531724.12336236483</c:v>
                </c:pt>
                <c:pt idx="13">
                  <c:v>187031.05709990129</c:v>
                </c:pt>
                <c:pt idx="14">
                  <c:v>288898.90015278867</c:v>
                </c:pt>
                <c:pt idx="15">
                  <c:v>516408.83149188943</c:v>
                </c:pt>
                <c:pt idx="16">
                  <c:v>310184.41535537801</c:v>
                </c:pt>
                <c:pt idx="17">
                  <c:v>293294.33850361308</c:v>
                </c:pt>
                <c:pt idx="18">
                  <c:v>863183.65512469911</c:v>
                </c:pt>
                <c:pt idx="19">
                  <c:v>296640.61844228418</c:v>
                </c:pt>
                <c:pt idx="20">
                  <c:v>451214.51897711493</c:v>
                </c:pt>
                <c:pt idx="21">
                  <c:v>705279.05711681338</c:v>
                </c:pt>
                <c:pt idx="22">
                  <c:v>453290.53996920784</c:v>
                </c:pt>
                <c:pt idx="23">
                  <c:v>435267.8910596894</c:v>
                </c:pt>
                <c:pt idx="24">
                  <c:v>1142242.3585775681</c:v>
                </c:pt>
                <c:pt idx="25">
                  <c:v>418137.64433734951</c:v>
                </c:pt>
                <c:pt idx="26">
                  <c:v>636706.16766531928</c:v>
                </c:pt>
                <c:pt idx="27">
                  <c:v>957046.22618937434</c:v>
                </c:pt>
                <c:pt idx="28">
                  <c:v>618974.89281758468</c:v>
                </c:pt>
                <c:pt idx="29">
                  <c:v>600584.43069659476</c:v>
                </c:pt>
                <c:pt idx="30">
                  <c:v>1490203.7353394947</c:v>
                </c:pt>
                <c:pt idx="31">
                  <c:v>557154.41011719208</c:v>
                </c:pt>
                <c:pt idx="32">
                  <c:v>847493.07620652521</c:v>
                </c:pt>
                <c:pt idx="33">
                  <c:v>1216964.7841098243</c:v>
                </c:pt>
                <c:pt idx="34">
                  <c:v>795848.37996829976</c:v>
                </c:pt>
                <c:pt idx="35">
                  <c:v>791430.7406122575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4949-971C-276F1C2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09680"/>
        <c:axId val="625214912"/>
      </c:lineChart>
      <c:catAx>
        <c:axId val="620109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14912"/>
        <c:crosses val="autoZero"/>
        <c:auto val="0"/>
        <c:lblAlgn val="ctr"/>
        <c:lblOffset val="100"/>
        <c:noMultiLvlLbl val="0"/>
      </c:catAx>
      <c:valAx>
        <c:axId val="625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TCV Through 2024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E-8B45-AE9B-7B95B2BDAA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E-8B45-AE9B-7B95B2BDAAC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AE-8B45-AE9B-7B95B2BDAAC1}"/>
              </c:ext>
            </c:extLst>
          </c:dPt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AROUND'!$O$58:$O$60</c:f>
              <c:numCache>
                <c:formatCode>_("$"* #,##0.00_);_("$"* \(#,##0.00\);_("$"* "-"??_);_(@_)</c:formatCode>
                <c:ptCount val="3"/>
                <c:pt idx="0">
                  <c:v>3494703.4554946711</c:v>
                </c:pt>
                <c:pt idx="1">
                  <c:v>17797125.994814284</c:v>
                </c:pt>
                <c:pt idx="2">
                  <c:v>729598.36167964258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8B45-AE9B-7B95B2BD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907824"/>
        <c:axId val="619730368"/>
      </c:barChart>
      <c:catAx>
        <c:axId val="6589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0368"/>
        <c:crosses val="autoZero"/>
        <c:auto val="1"/>
        <c:lblAlgn val="ctr"/>
        <c:lblOffset val="100"/>
        <c:noMultiLvlLbl val="0"/>
      </c:catAx>
      <c:valAx>
        <c:axId val="619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407457</xdr:colOff>
      <xdr:row>12</xdr:row>
      <xdr:rowOff>52918</xdr:rowOff>
    </xdr:from>
    <xdr:to>
      <xdr:col>8</xdr:col>
      <xdr:colOff>994834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6E874-D743-744A-80B2-7D52B44B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645584</xdr:colOff>
      <xdr:row>21</xdr:row>
      <xdr:rowOff>105833</xdr:rowOff>
    </xdr:from>
    <xdr:to>
      <xdr:col>14</xdr:col>
      <xdr:colOff>719666</xdr:colOff>
      <xdr:row>40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16DD3-015E-0349-BC68-C698723D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275167</xdr:colOff>
      <xdr:row>33</xdr:row>
      <xdr:rowOff>116417</xdr:rowOff>
    </xdr:from>
    <xdr:to>
      <xdr:col>7</xdr:col>
      <xdr:colOff>1121833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6B65E-5E9D-A740-8B38-C6AC1FA6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7823-365A-3043-9B55-5C6B2158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C7FF-F712-C347-B144-678B5A2F7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86BB-D9C5-F64D-8789-F7F23628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12</xdr:col>
      <xdr:colOff>433917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05D7-E348-D349-9D74-9E297CDC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296332</xdr:colOff>
      <xdr:row>66</xdr:row>
      <xdr:rowOff>173567</xdr:rowOff>
    </xdr:from>
    <xdr:to>
      <xdr:col>13</xdr:col>
      <xdr:colOff>137583</xdr:colOff>
      <xdr:row>91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B2F9-3294-3249-B50D-0B1E7A9D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280457</xdr:colOff>
      <xdr:row>94</xdr:row>
      <xdr:rowOff>105832</xdr:rowOff>
    </xdr:from>
    <xdr:to>
      <xdr:col>15</xdr:col>
      <xdr:colOff>243416</xdr:colOff>
      <xdr:row>119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38FF3-C0D5-7C47-96D5-B75D3B22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349251</xdr:colOff>
      <xdr:row>96</xdr:row>
      <xdr:rowOff>42333</xdr:rowOff>
    </xdr:from>
    <xdr:to>
      <xdr:col>8</xdr:col>
      <xdr:colOff>402167</xdr:colOff>
      <xdr:row>121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B9DA2-3644-A847-B60F-9F3C753F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G2" sqref="G2:G3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2022</v>
      </c>
      <c r="C2">
        <v>1</v>
      </c>
      <c r="D2">
        <v>5660</v>
      </c>
      <c r="E2">
        <v>0</v>
      </c>
      <c r="F2">
        <v>0</v>
      </c>
      <c r="G2">
        <v>178830</v>
      </c>
      <c r="H2">
        <v>184490</v>
      </c>
    </row>
    <row r="3" spans="1:8" x14ac:dyDescent="0.2">
      <c r="A3" s="1">
        <v>1</v>
      </c>
      <c r="B3">
        <v>2022</v>
      </c>
      <c r="C3">
        <v>2</v>
      </c>
      <c r="D3">
        <v>5660</v>
      </c>
      <c r="E3">
        <v>0</v>
      </c>
      <c r="F3">
        <v>3356</v>
      </c>
      <c r="G3">
        <v>120280</v>
      </c>
      <c r="H3">
        <v>129296</v>
      </c>
    </row>
    <row r="4" spans="1:8" x14ac:dyDescent="0.2">
      <c r="A4" s="1">
        <v>2</v>
      </c>
      <c r="B4">
        <v>2022</v>
      </c>
      <c r="C4">
        <v>3</v>
      </c>
      <c r="D4">
        <v>14430</v>
      </c>
      <c r="E4">
        <v>1020</v>
      </c>
      <c r="F4">
        <v>8700</v>
      </c>
      <c r="G4">
        <v>198413.5</v>
      </c>
      <c r="H4">
        <v>222563.5</v>
      </c>
    </row>
    <row r="5" spans="1:8" x14ac:dyDescent="0.2">
      <c r="A5" s="1">
        <v>3</v>
      </c>
      <c r="B5">
        <v>2022</v>
      </c>
      <c r="C5">
        <v>4</v>
      </c>
      <c r="D5">
        <v>46790</v>
      </c>
      <c r="E5">
        <v>40</v>
      </c>
      <c r="F5">
        <v>5400</v>
      </c>
      <c r="G5">
        <v>251890.905</v>
      </c>
      <c r="H5">
        <v>304120.90500000003</v>
      </c>
    </row>
    <row r="6" spans="1:8" x14ac:dyDescent="0.2">
      <c r="A6" s="1">
        <v>4</v>
      </c>
      <c r="B6">
        <v>2022</v>
      </c>
      <c r="C6">
        <v>5</v>
      </c>
      <c r="D6">
        <v>22410</v>
      </c>
      <c r="E6">
        <v>128</v>
      </c>
      <c r="F6">
        <v>7400</v>
      </c>
      <c r="G6">
        <v>178382.63214999999</v>
      </c>
      <c r="H6">
        <v>208320.63214999999</v>
      </c>
    </row>
    <row r="7" spans="1:8" x14ac:dyDescent="0.2">
      <c r="A7" s="1">
        <v>5</v>
      </c>
      <c r="B7">
        <v>2022</v>
      </c>
      <c r="C7">
        <v>6</v>
      </c>
      <c r="D7">
        <v>24212</v>
      </c>
      <c r="E7">
        <v>192</v>
      </c>
      <c r="F7">
        <v>14800</v>
      </c>
      <c r="G7">
        <v>149369.1111145</v>
      </c>
      <c r="H7">
        <v>188573.1111145</v>
      </c>
    </row>
    <row r="8" spans="1:8" x14ac:dyDescent="0.2">
      <c r="A8" s="1">
        <v>6</v>
      </c>
      <c r="B8">
        <v>2022</v>
      </c>
      <c r="C8">
        <v>7</v>
      </c>
      <c r="D8">
        <v>24392</v>
      </c>
      <c r="E8">
        <v>0</v>
      </c>
      <c r="F8">
        <v>11000</v>
      </c>
      <c r="G8">
        <v>358156.784447935</v>
      </c>
      <c r="H8">
        <v>393548.784447935</v>
      </c>
    </row>
    <row r="9" spans="1:8" x14ac:dyDescent="0.2">
      <c r="A9" s="1">
        <v>7</v>
      </c>
      <c r="B9">
        <v>2022</v>
      </c>
      <c r="C9">
        <v>8</v>
      </c>
      <c r="D9">
        <v>24212</v>
      </c>
      <c r="E9">
        <v>0</v>
      </c>
      <c r="F9">
        <v>9800</v>
      </c>
      <c r="G9">
        <v>115594.107981373</v>
      </c>
      <c r="H9">
        <v>149606.107981373</v>
      </c>
    </row>
    <row r="10" spans="1:8" x14ac:dyDescent="0.2">
      <c r="A10" s="1">
        <v>8</v>
      </c>
      <c r="B10">
        <v>2022</v>
      </c>
      <c r="C10">
        <v>9</v>
      </c>
      <c r="D10">
        <v>24212</v>
      </c>
      <c r="E10">
        <v>0</v>
      </c>
      <c r="F10">
        <v>2200</v>
      </c>
      <c r="G10">
        <v>169066.95122081431</v>
      </c>
      <c r="H10">
        <v>195478.95122081431</v>
      </c>
    </row>
    <row r="11" spans="1:8" x14ac:dyDescent="0.2">
      <c r="A11" s="1">
        <v>9</v>
      </c>
      <c r="B11">
        <v>2022</v>
      </c>
      <c r="C11">
        <v>10</v>
      </c>
      <c r="D11">
        <v>36712</v>
      </c>
      <c r="E11">
        <v>0</v>
      </c>
      <c r="F11">
        <v>11200</v>
      </c>
      <c r="G11">
        <v>242057.59775743869</v>
      </c>
      <c r="H11">
        <v>289969.59775743872</v>
      </c>
    </row>
    <row r="12" spans="1:8" x14ac:dyDescent="0.2">
      <c r="A12" s="1">
        <v>10</v>
      </c>
      <c r="B12">
        <v>2022</v>
      </c>
      <c r="C12">
        <v>11</v>
      </c>
      <c r="D12">
        <v>36712</v>
      </c>
      <c r="E12">
        <v>0</v>
      </c>
      <c r="F12">
        <v>0</v>
      </c>
      <c r="G12">
        <v>148444.7456901618</v>
      </c>
      <c r="H12">
        <v>185156.7456901618</v>
      </c>
    </row>
    <row r="13" spans="1:8" x14ac:dyDescent="0.2">
      <c r="A13" s="1">
        <v>11</v>
      </c>
      <c r="B13">
        <v>2022</v>
      </c>
      <c r="C13">
        <v>12</v>
      </c>
      <c r="D13">
        <v>37912</v>
      </c>
      <c r="E13">
        <v>0</v>
      </c>
      <c r="F13">
        <v>0</v>
      </c>
      <c r="G13">
        <v>142269.49006086669</v>
      </c>
      <c r="H13">
        <v>180181.49006086669</v>
      </c>
    </row>
    <row r="14" spans="1:8" x14ac:dyDescent="0.2">
      <c r="A14" s="1">
        <v>12</v>
      </c>
      <c r="B14">
        <v>2023</v>
      </c>
      <c r="C14">
        <v>1</v>
      </c>
      <c r="D14">
        <v>38195</v>
      </c>
      <c r="E14">
        <v>0</v>
      </c>
      <c r="F14">
        <v>0</v>
      </c>
      <c r="G14">
        <v>337302.79330269271</v>
      </c>
      <c r="H14">
        <v>375497.79330269271</v>
      </c>
    </row>
    <row r="15" spans="1:8" x14ac:dyDescent="0.2">
      <c r="A15" s="1">
        <v>13</v>
      </c>
      <c r="B15">
        <v>2023</v>
      </c>
      <c r="C15">
        <v>2</v>
      </c>
      <c r="D15">
        <v>38195</v>
      </c>
      <c r="E15">
        <v>0</v>
      </c>
      <c r="F15">
        <v>0</v>
      </c>
      <c r="G15">
        <v>108707.3857017735</v>
      </c>
      <c r="H15">
        <v>146902.38570177351</v>
      </c>
    </row>
    <row r="16" spans="1:8" x14ac:dyDescent="0.2">
      <c r="A16" s="1">
        <v>14</v>
      </c>
      <c r="B16">
        <v>2023</v>
      </c>
      <c r="C16">
        <v>3</v>
      </c>
      <c r="D16">
        <v>38602.5</v>
      </c>
      <c r="E16">
        <v>0</v>
      </c>
      <c r="F16">
        <v>0</v>
      </c>
      <c r="G16">
        <v>154938.80733282669</v>
      </c>
      <c r="H16">
        <v>193541.30733282669</v>
      </c>
    </row>
    <row r="17" spans="1:8" x14ac:dyDescent="0.2">
      <c r="A17" s="1">
        <v>15</v>
      </c>
      <c r="B17">
        <v>2023</v>
      </c>
      <c r="C17">
        <v>4</v>
      </c>
      <c r="D17">
        <v>39032.5</v>
      </c>
      <c r="E17">
        <v>0</v>
      </c>
      <c r="F17">
        <v>0</v>
      </c>
      <c r="G17">
        <v>257086.09124901149</v>
      </c>
      <c r="H17">
        <v>296118.59124901152</v>
      </c>
    </row>
    <row r="18" spans="1:8" x14ac:dyDescent="0.2">
      <c r="A18" s="1">
        <v>16</v>
      </c>
      <c r="B18">
        <v>2023</v>
      </c>
      <c r="C18">
        <v>5</v>
      </c>
      <c r="D18">
        <v>39032.5</v>
      </c>
      <c r="E18">
        <v>0</v>
      </c>
      <c r="F18">
        <v>0</v>
      </c>
      <c r="G18">
        <v>144084.1765864818</v>
      </c>
      <c r="H18">
        <v>183116.6765864818</v>
      </c>
    </row>
    <row r="19" spans="1:8" x14ac:dyDescent="0.2">
      <c r="A19" s="1">
        <v>17</v>
      </c>
      <c r="B19">
        <v>2023</v>
      </c>
      <c r="C19">
        <v>6</v>
      </c>
      <c r="D19">
        <v>39122.6</v>
      </c>
      <c r="E19">
        <v>0</v>
      </c>
      <c r="F19">
        <v>0</v>
      </c>
      <c r="G19">
        <v>127691.3833878763</v>
      </c>
      <c r="H19">
        <v>166813.9833878763</v>
      </c>
    </row>
    <row r="20" spans="1:8" x14ac:dyDescent="0.2">
      <c r="A20" s="1">
        <v>18</v>
      </c>
      <c r="B20">
        <v>2023</v>
      </c>
      <c r="C20">
        <v>7</v>
      </c>
      <c r="D20">
        <v>39122.6</v>
      </c>
      <c r="E20">
        <v>0</v>
      </c>
      <c r="F20">
        <v>0</v>
      </c>
      <c r="G20">
        <v>353618.86731859861</v>
      </c>
      <c r="H20">
        <v>392741.46731859847</v>
      </c>
    </row>
    <row r="21" spans="1:8" x14ac:dyDescent="0.2">
      <c r="A21" s="1">
        <v>19</v>
      </c>
      <c r="B21">
        <v>2023</v>
      </c>
      <c r="C21">
        <v>8</v>
      </c>
      <c r="D21">
        <v>39122.6</v>
      </c>
      <c r="E21">
        <v>0</v>
      </c>
      <c r="F21">
        <v>0</v>
      </c>
      <c r="G21">
        <v>114750.1521961565</v>
      </c>
      <c r="H21">
        <v>153872.75219615651</v>
      </c>
    </row>
    <row r="22" spans="1:8" x14ac:dyDescent="0.2">
      <c r="A22" s="1">
        <v>20</v>
      </c>
      <c r="B22">
        <v>2023</v>
      </c>
      <c r="C22">
        <v>9</v>
      </c>
      <c r="D22">
        <v>39122.6</v>
      </c>
      <c r="E22">
        <v>0</v>
      </c>
      <c r="F22">
        <v>0</v>
      </c>
      <c r="G22">
        <v>165328.4914909552</v>
      </c>
      <c r="H22">
        <v>204451.09149095521</v>
      </c>
    </row>
    <row r="23" spans="1:8" x14ac:dyDescent="0.2">
      <c r="A23" s="1">
        <v>21</v>
      </c>
      <c r="B23">
        <v>2023</v>
      </c>
      <c r="C23">
        <v>10</v>
      </c>
      <c r="D23">
        <v>39747.599999999999</v>
      </c>
      <c r="E23">
        <v>0</v>
      </c>
      <c r="F23">
        <v>0</v>
      </c>
      <c r="G23">
        <v>245459.59597564241</v>
      </c>
      <c r="H23">
        <v>285207.19597564242</v>
      </c>
    </row>
    <row r="24" spans="1:8" x14ac:dyDescent="0.2">
      <c r="A24" s="1">
        <v>22</v>
      </c>
      <c r="B24">
        <v>2023</v>
      </c>
      <c r="C24">
        <v>11</v>
      </c>
      <c r="D24">
        <v>39747.599999999999</v>
      </c>
      <c r="E24">
        <v>0</v>
      </c>
      <c r="F24">
        <v>0</v>
      </c>
      <c r="G24">
        <v>150225.53853291171</v>
      </c>
      <c r="H24">
        <v>189973.13853291169</v>
      </c>
    </row>
    <row r="25" spans="1:8" x14ac:dyDescent="0.2">
      <c r="A25" s="1">
        <v>23</v>
      </c>
      <c r="B25">
        <v>2023</v>
      </c>
      <c r="C25">
        <v>12</v>
      </c>
      <c r="D25">
        <v>39807.599999999999</v>
      </c>
      <c r="E25">
        <v>0</v>
      </c>
      <c r="F25">
        <v>0</v>
      </c>
      <c r="G25">
        <v>137677.65018494049</v>
      </c>
      <c r="H25">
        <v>177485.25018494049</v>
      </c>
    </row>
    <row r="26" spans="1:8" x14ac:dyDescent="0.2">
      <c r="A26" s="1">
        <v>24</v>
      </c>
      <c r="B26">
        <v>2024</v>
      </c>
      <c r="C26">
        <v>1</v>
      </c>
      <c r="D26">
        <v>40104.75</v>
      </c>
      <c r="E26">
        <v>0</v>
      </c>
      <c r="F26">
        <v>0</v>
      </c>
      <c r="G26">
        <v>345547.66413890611</v>
      </c>
      <c r="H26">
        <v>385652.41413890611</v>
      </c>
    </row>
    <row r="27" spans="1:8" x14ac:dyDescent="0.2">
      <c r="A27" s="1">
        <v>25</v>
      </c>
      <c r="B27">
        <v>2024</v>
      </c>
      <c r="C27">
        <v>2</v>
      </c>
      <c r="D27">
        <v>40104.75</v>
      </c>
      <c r="E27">
        <v>0</v>
      </c>
      <c r="F27">
        <v>0</v>
      </c>
      <c r="G27">
        <v>121209.8571868132</v>
      </c>
      <c r="H27">
        <v>161314.60718681329</v>
      </c>
    </row>
    <row r="28" spans="1:8" x14ac:dyDescent="0.2">
      <c r="A28" s="1">
        <v>26</v>
      </c>
      <c r="B28">
        <v>2024</v>
      </c>
      <c r="C28">
        <v>3</v>
      </c>
      <c r="D28">
        <v>40532.625</v>
      </c>
      <c r="E28">
        <v>0</v>
      </c>
      <c r="F28">
        <v>0</v>
      </c>
      <c r="G28">
        <v>177167.94692674029</v>
      </c>
      <c r="H28">
        <v>217700.57192674029</v>
      </c>
    </row>
    <row r="29" spans="1:8" x14ac:dyDescent="0.2">
      <c r="A29" s="1">
        <v>27</v>
      </c>
      <c r="B29">
        <v>2024</v>
      </c>
      <c r="C29">
        <v>4</v>
      </c>
      <c r="D29">
        <v>40984.125</v>
      </c>
      <c r="E29">
        <v>0</v>
      </c>
      <c r="F29">
        <v>0</v>
      </c>
      <c r="G29">
        <v>256038.47780555239</v>
      </c>
      <c r="H29">
        <v>297022.60280555242</v>
      </c>
    </row>
    <row r="30" spans="1:8" x14ac:dyDescent="0.2">
      <c r="A30" s="1">
        <v>28</v>
      </c>
      <c r="B30">
        <v>2024</v>
      </c>
      <c r="C30">
        <v>5</v>
      </c>
      <c r="D30">
        <v>40984.125</v>
      </c>
      <c r="E30">
        <v>0</v>
      </c>
      <c r="F30">
        <v>0</v>
      </c>
      <c r="G30">
        <v>159447.42215805891</v>
      </c>
      <c r="H30">
        <v>200431.54715805891</v>
      </c>
    </row>
    <row r="31" spans="1:8" x14ac:dyDescent="0.2">
      <c r="A31" s="1">
        <v>29</v>
      </c>
      <c r="B31">
        <v>2024</v>
      </c>
      <c r="C31">
        <v>6</v>
      </c>
      <c r="D31">
        <v>41078.730000000003</v>
      </c>
      <c r="E31">
        <v>0</v>
      </c>
      <c r="F31">
        <v>0</v>
      </c>
      <c r="G31">
        <v>149172.75544487091</v>
      </c>
      <c r="H31">
        <v>190251.48544487081</v>
      </c>
    </row>
    <row r="32" spans="1:8" x14ac:dyDescent="0.2">
      <c r="A32" s="1">
        <v>30</v>
      </c>
      <c r="B32">
        <v>2024</v>
      </c>
      <c r="C32">
        <v>7</v>
      </c>
      <c r="D32">
        <v>41078.730000000003</v>
      </c>
      <c r="E32">
        <v>0</v>
      </c>
      <c r="F32">
        <v>0</v>
      </c>
      <c r="G32">
        <v>357345.86718610488</v>
      </c>
      <c r="H32">
        <v>398424.59718610492</v>
      </c>
    </row>
    <row r="33" spans="1:8" x14ac:dyDescent="0.2">
      <c r="A33" s="1">
        <v>31</v>
      </c>
      <c r="B33">
        <v>2024</v>
      </c>
      <c r="C33">
        <v>8</v>
      </c>
      <c r="D33">
        <v>41078.730000000003</v>
      </c>
      <c r="E33">
        <v>0</v>
      </c>
      <c r="F33">
        <v>0</v>
      </c>
      <c r="G33">
        <v>129141.3230691403</v>
      </c>
      <c r="H33">
        <v>170220.0530691403</v>
      </c>
    </row>
    <row r="34" spans="1:8" x14ac:dyDescent="0.2">
      <c r="A34" s="1">
        <v>32</v>
      </c>
      <c r="B34">
        <v>2024</v>
      </c>
      <c r="C34">
        <v>9</v>
      </c>
      <c r="D34">
        <v>41078.730000000003</v>
      </c>
      <c r="E34">
        <v>0</v>
      </c>
      <c r="F34">
        <v>0</v>
      </c>
      <c r="G34">
        <v>190089.06249024879</v>
      </c>
      <c r="H34">
        <v>231167.79249024871</v>
      </c>
    </row>
    <row r="35" spans="1:8" x14ac:dyDescent="0.2">
      <c r="A35" s="1">
        <v>33</v>
      </c>
      <c r="B35">
        <v>2024</v>
      </c>
      <c r="C35">
        <v>10</v>
      </c>
      <c r="D35">
        <v>41734.980000000003</v>
      </c>
      <c r="E35">
        <v>0</v>
      </c>
      <c r="F35">
        <v>0</v>
      </c>
      <c r="G35">
        <v>264413.85857899499</v>
      </c>
      <c r="H35">
        <v>306148.83857899503</v>
      </c>
    </row>
    <row r="36" spans="1:8" x14ac:dyDescent="0.2">
      <c r="A36" s="1">
        <v>34</v>
      </c>
      <c r="B36">
        <v>2024</v>
      </c>
      <c r="C36">
        <v>11</v>
      </c>
      <c r="D36">
        <v>41734.980000000003</v>
      </c>
      <c r="E36">
        <v>0</v>
      </c>
      <c r="F36">
        <v>0</v>
      </c>
      <c r="G36">
        <v>167667.04166525509</v>
      </c>
      <c r="H36">
        <v>209402.0216652551</v>
      </c>
    </row>
    <row r="37" spans="1:8" x14ac:dyDescent="0.2">
      <c r="A37" s="1">
        <v>35</v>
      </c>
      <c r="B37">
        <v>2024</v>
      </c>
      <c r="C37">
        <v>12</v>
      </c>
      <c r="D37">
        <v>41797.980000000003</v>
      </c>
      <c r="E37">
        <v>0</v>
      </c>
      <c r="F37">
        <v>0</v>
      </c>
      <c r="G37">
        <v>161823.6122870463</v>
      </c>
      <c r="H37">
        <v>203621.59228704631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CBE1-9FBD-2041-AA31-DE395994CED1}">
  <dimension ref="A1:X38"/>
  <sheetViews>
    <sheetView topLeftCell="A8" zoomScale="120" zoomScaleNormal="120" workbookViewId="0">
      <selection activeCell="F5" sqref="F5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2.1640625" style="2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4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3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4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2">
        <f>SUM(E2,H2,K2,N2)</f>
        <v>184490</v>
      </c>
      <c r="R2" s="2" t="s">
        <v>17</v>
      </c>
      <c r="S2" s="2" t="s">
        <v>19</v>
      </c>
      <c r="T2" s="6" t="s">
        <v>10</v>
      </c>
      <c r="U2" s="2" t="s">
        <v>19</v>
      </c>
      <c r="V2" s="2">
        <v>2022</v>
      </c>
      <c r="W2" s="2">
        <v>1</v>
      </c>
      <c r="X2" s="6" t="s">
        <v>10</v>
      </c>
    </row>
    <row r="3" spans="1:24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2">
        <f>SUM(E3,H3,K3,N3)</f>
        <v>129296</v>
      </c>
      <c r="R3" s="7">
        <f>(Q3-Q2)/Q2</f>
        <v>-0.29917068675808989</v>
      </c>
      <c r="S3" s="2" t="s">
        <v>19</v>
      </c>
      <c r="T3" s="9"/>
      <c r="U3" s="2" t="s">
        <v>19</v>
      </c>
      <c r="V3" s="2">
        <v>2022</v>
      </c>
      <c r="W3" s="2">
        <v>2</v>
      </c>
      <c r="X3" s="9"/>
    </row>
    <row r="4" spans="1:24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2">
        <f t="shared" ref="Q4:Q37" si="4">SUM(E4,H4,K4,N4)</f>
        <v>222563.5</v>
      </c>
      <c r="R4" s="7">
        <f t="shared" ref="R4:R37" si="5">(Q4-Q3)/Q3</f>
        <v>0.72134868828115328</v>
      </c>
      <c r="S4" s="2" t="s">
        <v>19</v>
      </c>
      <c r="T4" s="12"/>
      <c r="U4" s="2" t="s">
        <v>19</v>
      </c>
      <c r="V4" s="2">
        <v>2022</v>
      </c>
      <c r="W4" s="2">
        <v>3</v>
      </c>
      <c r="X4" s="12"/>
    </row>
    <row r="5" spans="1:24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2">
        <f t="shared" si="4"/>
        <v>304120.90500000003</v>
      </c>
      <c r="R5" s="7">
        <f t="shared" si="5"/>
        <v>0.36644555374084264</v>
      </c>
      <c r="S5" s="11">
        <f>(SUM(Q5:Q7)-SUM(Q2:Q4))/SUM(Q2:Q4)</f>
        <v>0.30701091035695932</v>
      </c>
      <c r="T5" s="6" t="s">
        <v>9</v>
      </c>
      <c r="U5" s="2" t="s">
        <v>19</v>
      </c>
      <c r="V5" s="2">
        <v>2022</v>
      </c>
      <c r="W5" s="2">
        <v>4</v>
      </c>
      <c r="X5" s="6" t="s">
        <v>9</v>
      </c>
    </row>
    <row r="6" spans="1:24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2">
        <f t="shared" si="4"/>
        <v>208320.63214999999</v>
      </c>
      <c r="R6" s="7">
        <f t="shared" si="5"/>
        <v>-0.31500719376722897</v>
      </c>
      <c r="S6" s="11"/>
      <c r="T6" s="9"/>
      <c r="U6" s="2" t="s">
        <v>19</v>
      </c>
      <c r="V6" s="2">
        <v>2022</v>
      </c>
      <c r="W6" s="2">
        <v>5</v>
      </c>
      <c r="X6" s="9"/>
    </row>
    <row r="7" spans="1:24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2">
        <f t="shared" si="4"/>
        <v>188573.1111145</v>
      </c>
      <c r="R7" s="7">
        <f t="shared" si="5"/>
        <v>-9.4793880143762749E-2</v>
      </c>
      <c r="S7" s="11"/>
      <c r="T7" s="12"/>
      <c r="U7" s="2" t="s">
        <v>19</v>
      </c>
      <c r="V7" s="2">
        <v>2022</v>
      </c>
      <c r="W7" s="2">
        <v>6</v>
      </c>
      <c r="X7" s="12"/>
    </row>
    <row r="8" spans="1:24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2">
        <f t="shared" si="4"/>
        <v>393548.784447935</v>
      </c>
      <c r="R8" s="7">
        <f t="shared" si="5"/>
        <v>1.0869825083862328</v>
      </c>
      <c r="S8" s="11">
        <f t="shared" ref="S8" si="6">(SUM(Q8:Q10)-SUM(Q5:Q7))/SUM(Q5:Q7)</f>
        <v>5.3663921971896282E-2</v>
      </c>
      <c r="T8" s="6" t="s">
        <v>8</v>
      </c>
      <c r="U8" s="2" t="s">
        <v>19</v>
      </c>
      <c r="V8" s="2">
        <v>2022</v>
      </c>
      <c r="W8" s="2">
        <v>7</v>
      </c>
      <c r="X8" s="6" t="s">
        <v>8</v>
      </c>
    </row>
    <row r="9" spans="1:24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2">
        <f t="shared" si="4"/>
        <v>149606.107981373</v>
      </c>
      <c r="R9" s="7">
        <f t="shared" si="5"/>
        <v>-0.61985371599803452</v>
      </c>
      <c r="S9" s="11"/>
      <c r="T9" s="14"/>
      <c r="U9" s="2" t="s">
        <v>19</v>
      </c>
      <c r="V9" s="2">
        <v>2022</v>
      </c>
      <c r="W9" s="2">
        <v>8</v>
      </c>
      <c r="X9" s="14"/>
    </row>
    <row r="10" spans="1:24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2">
        <f t="shared" si="4"/>
        <v>195478.95122081431</v>
      </c>
      <c r="R10" s="7">
        <f t="shared" si="5"/>
        <v>0.30662413358920343</v>
      </c>
      <c r="S10" s="11"/>
      <c r="T10" s="14"/>
      <c r="U10" s="2" t="s">
        <v>19</v>
      </c>
      <c r="V10" s="2">
        <v>2022</v>
      </c>
      <c r="W10" s="2">
        <v>9</v>
      </c>
      <c r="X10" s="14"/>
    </row>
    <row r="11" spans="1:24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0.12660637626814178</v>
      </c>
      <c r="G11" s="8">
        <f>SUM(E11:E13)/SUM(Q11:Q13)</f>
        <v>0.16989877780632609</v>
      </c>
      <c r="H11" s="2">
        <v>0</v>
      </c>
      <c r="I11" s="7">
        <f t="shared" si="1"/>
        <v>0</v>
      </c>
      <c r="J11" s="8">
        <f>SUM(H11:H13)/SUM(Q11:Q13)</f>
        <v>0</v>
      </c>
      <c r="K11" s="2">
        <v>11200</v>
      </c>
      <c r="L11" s="7">
        <f t="shared" si="2"/>
        <v>3.8624738892002283E-2</v>
      </c>
      <c r="M11" s="8">
        <f>SUM(K11:K13)/SUM(Q11:Q13)</f>
        <v>1.7091204205565605E-2</v>
      </c>
      <c r="N11" s="2">
        <v>242057.59775743869</v>
      </c>
      <c r="O11" s="7">
        <f t="shared" si="3"/>
        <v>0.83476888483985601</v>
      </c>
      <c r="P11" s="8">
        <f>SUM(N11:N13)/SUM(Q11:Q13)</f>
        <v>0.81301001798810835</v>
      </c>
      <c r="Q11" s="2">
        <f t="shared" si="4"/>
        <v>289969.59775743866</v>
      </c>
      <c r="R11" s="7">
        <f t="shared" si="5"/>
        <v>0.48338015907342929</v>
      </c>
      <c r="S11" s="11">
        <f t="shared" ref="S11" si="7">(SUM(Q11:Q13)-SUM(Q8:Q10))/SUM(Q8:Q10)</f>
        <v>-0.11281098321988785</v>
      </c>
      <c r="T11" s="6" t="s">
        <v>7</v>
      </c>
      <c r="U11" s="2" t="s">
        <v>19</v>
      </c>
      <c r="V11" s="2">
        <v>2022</v>
      </c>
      <c r="W11" s="2">
        <v>10</v>
      </c>
      <c r="X11" s="6" t="s">
        <v>7</v>
      </c>
    </row>
    <row r="12" spans="1:24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0.1982752497790885</v>
      </c>
      <c r="G12" s="11"/>
      <c r="H12" s="2">
        <v>0</v>
      </c>
      <c r="I12" s="7">
        <f t="shared" si="1"/>
        <v>0</v>
      </c>
      <c r="J12" s="11"/>
      <c r="K12" s="2">
        <v>0</v>
      </c>
      <c r="L12" s="7">
        <f t="shared" si="2"/>
        <v>0</v>
      </c>
      <c r="M12" s="11"/>
      <c r="N12" s="2">
        <v>148444.7456901618</v>
      </c>
      <c r="O12" s="7">
        <f t="shared" si="3"/>
        <v>0.8017247502209115</v>
      </c>
      <c r="P12" s="11"/>
      <c r="Q12" s="2">
        <f t="shared" si="4"/>
        <v>185156.7456901618</v>
      </c>
      <c r="R12" s="7">
        <f t="shared" si="5"/>
        <v>-0.3614615217521992</v>
      </c>
      <c r="S12" s="11"/>
      <c r="T12" s="14"/>
      <c r="U12" s="2" t="s">
        <v>19</v>
      </c>
      <c r="V12" s="2">
        <v>2022</v>
      </c>
      <c r="W12" s="2">
        <v>11</v>
      </c>
      <c r="X12" s="14"/>
    </row>
    <row r="13" spans="1:24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0.21041007035291492</v>
      </c>
      <c r="G13" s="11"/>
      <c r="H13" s="2">
        <v>0</v>
      </c>
      <c r="I13" s="7">
        <f t="shared" si="1"/>
        <v>0</v>
      </c>
      <c r="J13" s="11"/>
      <c r="K13" s="2">
        <v>0</v>
      </c>
      <c r="L13" s="7">
        <f t="shared" si="2"/>
        <v>0</v>
      </c>
      <c r="M13" s="11"/>
      <c r="N13" s="2">
        <v>142269.49006086669</v>
      </c>
      <c r="O13" s="7">
        <f t="shared" si="3"/>
        <v>0.78958992964708508</v>
      </c>
      <c r="P13" s="11"/>
      <c r="Q13" s="2">
        <f t="shared" si="4"/>
        <v>180181.49006086669</v>
      </c>
      <c r="R13" s="7">
        <f t="shared" si="5"/>
        <v>-2.6870506989902569E-2</v>
      </c>
      <c r="S13" s="11"/>
      <c r="T13" s="14"/>
      <c r="U13" s="2" t="s">
        <v>19</v>
      </c>
      <c r="V13" s="2">
        <v>2022</v>
      </c>
      <c r="W13" s="2">
        <v>12</v>
      </c>
      <c r="X13" s="14"/>
    </row>
    <row r="14" spans="1:24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0.10171830748739077</v>
      </c>
      <c r="G14" s="8">
        <f>SUM(E14:E16)/SUM(Q14:Q16)</f>
        <v>0.16061717639564885</v>
      </c>
      <c r="H14" s="2">
        <v>0</v>
      </c>
      <c r="I14" s="7">
        <f t="shared" si="1"/>
        <v>0</v>
      </c>
      <c r="J14" s="8">
        <f>SUM(H14:H16)/SUM(Q14:Q16)</f>
        <v>0</v>
      </c>
      <c r="K14" s="2">
        <v>0</v>
      </c>
      <c r="L14" s="7">
        <f t="shared" si="2"/>
        <v>0</v>
      </c>
      <c r="M14" s="8">
        <f>SUM(K14:K16)/SUM(Q14:Q16)</f>
        <v>0</v>
      </c>
      <c r="N14" s="2">
        <v>337302.79330269271</v>
      </c>
      <c r="O14" s="7">
        <f t="shared" si="3"/>
        <v>0.89828169251260925</v>
      </c>
      <c r="P14" s="8">
        <f>SUM(N14:N16)/SUM(Q14:Q16)</f>
        <v>0.83938282360435112</v>
      </c>
      <c r="Q14" s="2">
        <f t="shared" si="4"/>
        <v>375497.79330269271</v>
      </c>
      <c r="R14" s="7">
        <f t="shared" si="5"/>
        <v>1.0839976025053775</v>
      </c>
      <c r="S14" s="11">
        <f t="shared" ref="S14" si="8">(SUM(Q14:Q16)-SUM(Q11:Q13))/SUM(Q11:Q13)</f>
        <v>9.2526976984538531E-2</v>
      </c>
      <c r="T14" s="6" t="s">
        <v>10</v>
      </c>
      <c r="U14" s="11">
        <f>(SUM(Q14:Q25)-SUM(Q2:Q13))/SUM(Q2:Q13)</f>
        <v>5.1083308727583841E-2</v>
      </c>
      <c r="V14" s="2">
        <v>2023</v>
      </c>
      <c r="W14" s="2">
        <v>1</v>
      </c>
      <c r="X14" s="6" t="s">
        <v>10</v>
      </c>
    </row>
    <row r="15" spans="1:24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0.26000258482894661</v>
      </c>
      <c r="G15" s="11"/>
      <c r="H15" s="2">
        <v>0</v>
      </c>
      <c r="I15" s="7">
        <f t="shared" si="1"/>
        <v>0</v>
      </c>
      <c r="J15" s="11"/>
      <c r="K15" s="2">
        <v>0</v>
      </c>
      <c r="L15" s="7">
        <f t="shared" si="2"/>
        <v>0</v>
      </c>
      <c r="M15" s="11"/>
      <c r="N15" s="2">
        <v>108707.3857017735</v>
      </c>
      <c r="O15" s="7">
        <f t="shared" si="3"/>
        <v>0.73999741517105333</v>
      </c>
      <c r="P15" s="11"/>
      <c r="Q15" s="2">
        <f t="shared" si="4"/>
        <v>146902.38570177351</v>
      </c>
      <c r="R15" s="7">
        <f t="shared" si="5"/>
        <v>-0.60877962980902534</v>
      </c>
      <c r="S15" s="11"/>
      <c r="T15" s="14"/>
      <c r="U15" s="11"/>
      <c r="V15" s="2">
        <v>2023</v>
      </c>
      <c r="W15" s="2">
        <v>2</v>
      </c>
      <c r="X15" s="14"/>
    </row>
    <row r="16" spans="1:24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0.19945354576744972</v>
      </c>
      <c r="G16" s="11"/>
      <c r="H16" s="2">
        <v>0</v>
      </c>
      <c r="I16" s="7">
        <f t="shared" si="1"/>
        <v>0</v>
      </c>
      <c r="J16" s="11"/>
      <c r="K16" s="2">
        <v>0</v>
      </c>
      <c r="L16" s="7">
        <f t="shared" si="2"/>
        <v>0</v>
      </c>
      <c r="M16" s="11"/>
      <c r="N16" s="2">
        <v>154938.80733282669</v>
      </c>
      <c r="O16" s="7">
        <f t="shared" si="3"/>
        <v>0.80054645423255033</v>
      </c>
      <c r="P16" s="11"/>
      <c r="Q16" s="2">
        <f t="shared" si="4"/>
        <v>193541.30733282669</v>
      </c>
      <c r="R16" s="7">
        <f t="shared" si="5"/>
        <v>0.31748239763603864</v>
      </c>
      <c r="S16" s="11"/>
      <c r="T16" s="14"/>
      <c r="U16" s="11"/>
      <c r="V16" s="2">
        <v>2023</v>
      </c>
      <c r="W16" s="2">
        <v>3</v>
      </c>
      <c r="X16" s="14"/>
    </row>
    <row r="17" spans="1:24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0.13181374339031915</v>
      </c>
      <c r="G17" s="8">
        <f>SUM(E17:E19)/SUM(Q17:Q19)</f>
        <v>0.18139112424957018</v>
      </c>
      <c r="H17" s="2">
        <v>0</v>
      </c>
      <c r="I17" s="7">
        <f t="shared" si="1"/>
        <v>0</v>
      </c>
      <c r="J17" s="8">
        <f>SUM(H17:H19)/SUM(Q17:Q19)</f>
        <v>0</v>
      </c>
      <c r="K17" s="2">
        <v>0</v>
      </c>
      <c r="L17" s="7">
        <f t="shared" si="2"/>
        <v>0</v>
      </c>
      <c r="M17" s="8">
        <f>SUM(K17:K19)/SUM(Q17:Q19)</f>
        <v>0</v>
      </c>
      <c r="N17" s="2">
        <v>257086.09124901149</v>
      </c>
      <c r="O17" s="7">
        <f t="shared" si="3"/>
        <v>0.86818625660968096</v>
      </c>
      <c r="P17" s="8">
        <f>SUM(N17:N19)/SUM(Q17:Q19)</f>
        <v>0.81860887575043007</v>
      </c>
      <c r="Q17" s="2">
        <f t="shared" si="4"/>
        <v>296118.59124901146</v>
      </c>
      <c r="R17" s="7">
        <f t="shared" si="5"/>
        <v>0.53000202039446775</v>
      </c>
      <c r="S17" s="11">
        <f t="shared" ref="S17" si="9">(SUM(Q17:Q19)-SUM(Q14:Q16))/SUM(Q14:Q16)</f>
        <v>-9.7622831541006622E-2</v>
      </c>
      <c r="T17" s="6" t="s">
        <v>9</v>
      </c>
      <c r="U17" s="11"/>
      <c r="V17" s="2">
        <v>2023</v>
      </c>
      <c r="W17" s="2">
        <v>4</v>
      </c>
      <c r="X17" s="6" t="s">
        <v>9</v>
      </c>
    </row>
    <row r="18" spans="1:24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0.21315644608461343</v>
      </c>
      <c r="G18" s="11"/>
      <c r="H18" s="2">
        <v>0</v>
      </c>
      <c r="I18" s="7">
        <f t="shared" si="1"/>
        <v>0</v>
      </c>
      <c r="J18" s="11"/>
      <c r="K18" s="2">
        <v>0</v>
      </c>
      <c r="L18" s="7">
        <f t="shared" si="2"/>
        <v>0</v>
      </c>
      <c r="M18" s="11"/>
      <c r="N18" s="2">
        <v>144084.1765864818</v>
      </c>
      <c r="O18" s="7">
        <f t="shared" si="3"/>
        <v>0.78684355391538663</v>
      </c>
      <c r="P18" s="11"/>
      <c r="Q18" s="2">
        <f t="shared" si="4"/>
        <v>183116.6765864818</v>
      </c>
      <c r="R18" s="7">
        <f t="shared" si="5"/>
        <v>-0.38161033451460774</v>
      </c>
      <c r="S18" s="11"/>
      <c r="T18" s="14"/>
      <c r="U18" s="11"/>
      <c r="V18" s="2">
        <v>2023</v>
      </c>
      <c r="W18" s="2">
        <v>5</v>
      </c>
      <c r="X18" s="14"/>
    </row>
    <row r="19" spans="1:24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0.23452830035856184</v>
      </c>
      <c r="G19" s="11"/>
      <c r="H19" s="2">
        <v>0</v>
      </c>
      <c r="I19" s="7">
        <f t="shared" si="1"/>
        <v>0</v>
      </c>
      <c r="J19" s="11"/>
      <c r="K19" s="2">
        <v>0</v>
      </c>
      <c r="L19" s="7">
        <f t="shared" si="2"/>
        <v>0</v>
      </c>
      <c r="M19" s="11"/>
      <c r="N19" s="2">
        <v>127691.3833878763</v>
      </c>
      <c r="O19" s="7">
        <f t="shared" si="3"/>
        <v>0.76547169964143813</v>
      </c>
      <c r="P19" s="11"/>
      <c r="Q19" s="2">
        <f t="shared" si="4"/>
        <v>166813.9833878763</v>
      </c>
      <c r="R19" s="7">
        <f t="shared" si="5"/>
        <v>-8.9028992347980451E-2</v>
      </c>
      <c r="S19" s="11"/>
      <c r="T19" s="14"/>
      <c r="U19" s="11"/>
      <c r="V19" s="2">
        <v>2023</v>
      </c>
      <c r="W19" s="2">
        <v>6</v>
      </c>
      <c r="X19" s="14"/>
    </row>
    <row r="20" spans="1:24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9.9614131064655512E-2</v>
      </c>
      <c r="G20" s="8">
        <f>SUM(E20:E22)/SUM(Q20:Q22)</f>
        <v>0.15626843402318663</v>
      </c>
      <c r="H20" s="2">
        <v>0</v>
      </c>
      <c r="I20" s="7">
        <f t="shared" si="1"/>
        <v>0</v>
      </c>
      <c r="J20" s="8">
        <f>SUM(H20:H22)/SUM(Q20:Q22)</f>
        <v>0</v>
      </c>
      <c r="K20" s="2">
        <v>0</v>
      </c>
      <c r="L20" s="7">
        <f t="shared" si="2"/>
        <v>0</v>
      </c>
      <c r="M20" s="8">
        <f>SUM(K20:K22)/SUM(Q20:Q22)</f>
        <v>0</v>
      </c>
      <c r="N20" s="2">
        <v>353618.86731859861</v>
      </c>
      <c r="O20" s="7">
        <f t="shared" si="3"/>
        <v>0.90038586893534456</v>
      </c>
      <c r="P20" s="8">
        <f>SUM(N20:N22)/SUM(Q20:Q22)</f>
        <v>0.84373156597681342</v>
      </c>
      <c r="Q20" s="2">
        <f t="shared" si="4"/>
        <v>392741.46731859859</v>
      </c>
      <c r="R20" s="7">
        <f t="shared" si="5"/>
        <v>1.3543677774626071</v>
      </c>
      <c r="S20" s="11">
        <f t="shared" ref="S20" si="10">(SUM(Q20:Q22)-SUM(Q17:Q19))/SUM(Q17:Q19)</f>
        <v>0.16255116708746373</v>
      </c>
      <c r="T20" s="6" t="s">
        <v>8</v>
      </c>
      <c r="U20" s="11"/>
      <c r="V20" s="2">
        <v>2023</v>
      </c>
      <c r="W20" s="2">
        <v>7</v>
      </c>
      <c r="X20" s="6" t="s">
        <v>8</v>
      </c>
    </row>
    <row r="21" spans="1:24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0.25425294239311863</v>
      </c>
      <c r="G21" s="11"/>
      <c r="H21" s="2">
        <v>0</v>
      </c>
      <c r="I21" s="7">
        <f t="shared" si="1"/>
        <v>0</v>
      </c>
      <c r="J21" s="11"/>
      <c r="K21" s="2">
        <v>0</v>
      </c>
      <c r="L21" s="7">
        <f t="shared" si="2"/>
        <v>0</v>
      </c>
      <c r="M21" s="11"/>
      <c r="N21" s="2">
        <v>114750.1521961565</v>
      </c>
      <c r="O21" s="7">
        <f t="shared" si="3"/>
        <v>0.74574705760688131</v>
      </c>
      <c r="P21" s="11"/>
      <c r="Q21" s="2">
        <f t="shared" si="4"/>
        <v>153872.75219615651</v>
      </c>
      <c r="R21" s="7">
        <f t="shared" si="5"/>
        <v>-0.6082085417495976</v>
      </c>
      <c r="S21" s="11"/>
      <c r="T21" s="14"/>
      <c r="U21" s="11"/>
      <c r="V21" s="2">
        <v>2023</v>
      </c>
      <c r="W21" s="2">
        <v>8</v>
      </c>
      <c r="X21" s="14"/>
    </row>
    <row r="22" spans="1:24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0.19135432202733316</v>
      </c>
      <c r="G22" s="11"/>
      <c r="H22" s="2">
        <v>0</v>
      </c>
      <c r="I22" s="7">
        <f t="shared" si="1"/>
        <v>0</v>
      </c>
      <c r="J22" s="11"/>
      <c r="K22" s="2">
        <v>0</v>
      </c>
      <c r="L22" s="7">
        <f t="shared" si="2"/>
        <v>0</v>
      </c>
      <c r="M22" s="11"/>
      <c r="N22" s="2">
        <v>165328.4914909552</v>
      </c>
      <c r="O22" s="7">
        <f t="shared" si="3"/>
        <v>0.80864567797266684</v>
      </c>
      <c r="P22" s="11"/>
      <c r="Q22" s="2">
        <f t="shared" si="4"/>
        <v>204451.09149095521</v>
      </c>
      <c r="R22" s="7">
        <f t="shared" si="5"/>
        <v>0.32870237630065646</v>
      </c>
      <c r="S22" s="11"/>
      <c r="T22" s="14"/>
      <c r="U22" s="11"/>
      <c r="V22" s="2">
        <v>2023</v>
      </c>
      <c r="W22" s="2">
        <v>9</v>
      </c>
      <c r="X22" s="14"/>
    </row>
    <row r="23" spans="1:24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0.13936394509272679</v>
      </c>
      <c r="G23" s="8">
        <f>SUM(E23:E25)/SUM(Q23:Q25)</f>
        <v>0.18279315287633419</v>
      </c>
      <c r="H23" s="2">
        <v>0</v>
      </c>
      <c r="I23" s="7">
        <f t="shared" si="1"/>
        <v>0</v>
      </c>
      <c r="J23" s="8">
        <f>SUM(H23:H25)/SUM(Q23:Q25)</f>
        <v>0</v>
      </c>
      <c r="K23" s="2">
        <v>0</v>
      </c>
      <c r="L23" s="7">
        <f t="shared" si="2"/>
        <v>0</v>
      </c>
      <c r="M23" s="8">
        <f>SUM(K23:K25)/SUM(Q23:Q25)</f>
        <v>0</v>
      </c>
      <c r="N23" s="2">
        <v>245459.59597564241</v>
      </c>
      <c r="O23" s="7">
        <f t="shared" si="3"/>
        <v>0.86063605490727324</v>
      </c>
      <c r="P23" s="8">
        <f>SUM(N23:N25)/SUM(Q23:Q25)</f>
        <v>0.81720684712366587</v>
      </c>
      <c r="Q23" s="2">
        <f t="shared" si="4"/>
        <v>285207.19597564242</v>
      </c>
      <c r="R23" s="7">
        <f t="shared" si="5"/>
        <v>0.39498984278232535</v>
      </c>
      <c r="S23" s="11">
        <f t="shared" ref="S23" si="11">(SUM(Q23:Q25)-SUM(Q20:Q22))/SUM(Q20:Q22)</f>
        <v>-0.13101354152604119</v>
      </c>
      <c r="T23" s="6" t="s">
        <v>7</v>
      </c>
      <c r="U23" s="11"/>
      <c r="V23" s="2">
        <v>2023</v>
      </c>
      <c r="W23" s="2">
        <v>10</v>
      </c>
      <c r="X23" s="6" t="s">
        <v>7</v>
      </c>
    </row>
    <row r="24" spans="1:24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0.20922747451010798</v>
      </c>
      <c r="G24" s="11"/>
      <c r="H24" s="2">
        <v>0</v>
      </c>
      <c r="I24" s="7">
        <f t="shared" si="1"/>
        <v>0</v>
      </c>
      <c r="J24" s="11"/>
      <c r="K24" s="2">
        <v>0</v>
      </c>
      <c r="L24" s="7">
        <f t="shared" si="2"/>
        <v>0</v>
      </c>
      <c r="M24" s="11"/>
      <c r="N24" s="2">
        <v>150225.53853291171</v>
      </c>
      <c r="O24" s="7">
        <f t="shared" si="3"/>
        <v>0.79077252548989196</v>
      </c>
      <c r="P24" s="11"/>
      <c r="Q24" s="2">
        <f t="shared" si="4"/>
        <v>189973.13853291172</v>
      </c>
      <c r="R24" s="7">
        <f t="shared" si="5"/>
        <v>-0.33391183247306278</v>
      </c>
      <c r="S24" s="11"/>
      <c r="T24" s="14"/>
      <c r="U24" s="11"/>
      <c r="V24" s="2">
        <v>2023</v>
      </c>
      <c r="W24" s="2">
        <v>11</v>
      </c>
      <c r="X24" s="14"/>
    </row>
    <row r="25" spans="1:24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0.22428680669813569</v>
      </c>
      <c r="G25" s="11"/>
      <c r="H25" s="2">
        <v>0</v>
      </c>
      <c r="I25" s="7">
        <f t="shared" si="1"/>
        <v>0</v>
      </c>
      <c r="J25" s="11"/>
      <c r="K25" s="2">
        <v>0</v>
      </c>
      <c r="L25" s="7">
        <f t="shared" si="2"/>
        <v>0</v>
      </c>
      <c r="M25" s="11"/>
      <c r="N25" s="2">
        <v>137677.65018494049</v>
      </c>
      <c r="O25" s="7">
        <f t="shared" si="3"/>
        <v>0.77571319330186428</v>
      </c>
      <c r="P25" s="11"/>
      <c r="Q25" s="2">
        <f t="shared" si="4"/>
        <v>177485.25018494049</v>
      </c>
      <c r="R25" s="7">
        <f t="shared" si="5"/>
        <v>-6.5735021510989936E-2</v>
      </c>
      <c r="S25" s="11"/>
      <c r="T25" s="14"/>
      <c r="U25" s="11"/>
      <c r="V25" s="2">
        <v>2023</v>
      </c>
      <c r="W25" s="2">
        <v>12</v>
      </c>
      <c r="X25" s="14"/>
    </row>
    <row r="26" spans="1:24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0.10399195889787657</v>
      </c>
      <c r="G26" s="8">
        <f>SUM(E26:E28)/SUM(Q26:Q28)</f>
        <v>0.15790145425992477</v>
      </c>
      <c r="H26" s="2">
        <v>0</v>
      </c>
      <c r="I26" s="7">
        <f t="shared" si="1"/>
        <v>0</v>
      </c>
      <c r="J26" s="8">
        <f>SUM(H26:H28)/SUM(Q26:Q28)</f>
        <v>0</v>
      </c>
      <c r="K26" s="2">
        <v>0</v>
      </c>
      <c r="L26" s="7">
        <f t="shared" si="2"/>
        <v>0</v>
      </c>
      <c r="M26" s="8">
        <f>SUM(K26:K28)/SUM(Q26:Q28)</f>
        <v>0</v>
      </c>
      <c r="N26" s="2">
        <v>345547.66413890611</v>
      </c>
      <c r="O26" s="7">
        <f t="shared" si="3"/>
        <v>0.8960080411021234</v>
      </c>
      <c r="P26" s="8">
        <f>SUM(N26:N28)/SUM(Q26:Q28)</f>
        <v>0.84209854574007525</v>
      </c>
      <c r="Q26" s="2">
        <f t="shared" si="4"/>
        <v>385652.41413890611</v>
      </c>
      <c r="R26" s="7">
        <f t="shared" si="5"/>
        <v>1.1728702173113226</v>
      </c>
      <c r="S26" s="11">
        <f t="shared" ref="S26" si="12">(SUM(Q26:Q28)-SUM(Q23:Q25))/SUM(Q23:Q25)</f>
        <v>0.17160703917238632</v>
      </c>
      <c r="T26" s="6" t="s">
        <v>10</v>
      </c>
      <c r="U26" s="11">
        <f>(SUM(Q26:Q37)-SUM(Q14:Q25))/SUM(Q14:Q25)</f>
        <v>7.435183939154702E-2</v>
      </c>
      <c r="V26" s="2">
        <v>2024</v>
      </c>
      <c r="W26" s="2">
        <v>1</v>
      </c>
      <c r="X26" s="6" t="s">
        <v>10</v>
      </c>
    </row>
    <row r="27" spans="1:24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0.24861201784136011</v>
      </c>
      <c r="G27" s="11"/>
      <c r="H27" s="2">
        <v>0</v>
      </c>
      <c r="I27" s="7">
        <f t="shared" si="1"/>
        <v>0</v>
      </c>
      <c r="J27" s="11"/>
      <c r="K27" s="2">
        <v>0</v>
      </c>
      <c r="L27" s="7">
        <f t="shared" si="2"/>
        <v>0</v>
      </c>
      <c r="M27" s="11"/>
      <c r="N27" s="2">
        <v>121209.8571868132</v>
      </c>
      <c r="O27" s="7">
        <f t="shared" si="3"/>
        <v>0.75138798215863989</v>
      </c>
      <c r="P27" s="11"/>
      <c r="Q27" s="2">
        <f t="shared" si="4"/>
        <v>161314.6071868132</v>
      </c>
      <c r="R27" s="7">
        <f t="shared" si="5"/>
        <v>-0.58170984733234388</v>
      </c>
      <c r="S27" s="11"/>
      <c r="T27" s="14"/>
      <c r="U27" s="11"/>
      <c r="V27" s="2">
        <v>2024</v>
      </c>
      <c r="W27" s="2">
        <v>2</v>
      </c>
      <c r="X27" s="14"/>
    </row>
    <row r="28" spans="1:24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0.18618520218513654</v>
      </c>
      <c r="G28" s="11"/>
      <c r="H28" s="2">
        <v>0</v>
      </c>
      <c r="I28" s="7">
        <f t="shared" si="1"/>
        <v>0</v>
      </c>
      <c r="J28" s="11"/>
      <c r="K28" s="2">
        <v>0</v>
      </c>
      <c r="L28" s="7">
        <f t="shared" si="2"/>
        <v>0</v>
      </c>
      <c r="M28" s="11"/>
      <c r="N28" s="2">
        <v>177167.94692674029</v>
      </c>
      <c r="O28" s="7">
        <f t="shared" si="3"/>
        <v>0.81381479781486343</v>
      </c>
      <c r="P28" s="11"/>
      <c r="Q28" s="2">
        <f t="shared" si="4"/>
        <v>217700.57192674029</v>
      </c>
      <c r="R28" s="7">
        <f t="shared" si="5"/>
        <v>0.349540352998711</v>
      </c>
      <c r="S28" s="11"/>
      <c r="T28" s="14"/>
      <c r="U28" s="11"/>
      <c r="V28" s="2">
        <v>2024</v>
      </c>
      <c r="W28" s="2">
        <v>3</v>
      </c>
      <c r="X28" s="14"/>
    </row>
    <row r="29" spans="1:24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0.13798318583461641</v>
      </c>
      <c r="G29" s="8">
        <f>SUM(E29:E31)/SUM(Q29:Q31)</f>
        <v>0.17892390823133617</v>
      </c>
      <c r="H29" s="2">
        <v>0</v>
      </c>
      <c r="I29" s="7">
        <f t="shared" si="1"/>
        <v>0</v>
      </c>
      <c r="J29" s="8">
        <f>SUM(H29:H31)/SUM(Q29:Q31)</f>
        <v>0</v>
      </c>
      <c r="K29" s="2">
        <v>0</v>
      </c>
      <c r="L29" s="7">
        <f t="shared" si="2"/>
        <v>0</v>
      </c>
      <c r="M29" s="8">
        <f>SUM(K29:K31)/SUM(Q29:Q31)</f>
        <v>0</v>
      </c>
      <c r="N29" s="2">
        <v>256038.47780555239</v>
      </c>
      <c r="O29" s="7">
        <f t="shared" si="3"/>
        <v>0.86201681416538345</v>
      </c>
      <c r="P29" s="8">
        <f>SUM(N29:N31)/SUM(Q29:Q31)</f>
        <v>0.8210760917686637</v>
      </c>
      <c r="Q29" s="2">
        <f t="shared" si="4"/>
        <v>297022.60280555242</v>
      </c>
      <c r="R29" s="7">
        <f t="shared" si="5"/>
        <v>0.3643629880104553</v>
      </c>
      <c r="S29" s="11">
        <f t="shared" ref="S29" si="13">(SUM(Q29:Q31)-SUM(Q26:Q28))/SUM(Q26:Q28)</f>
        <v>-0.10064759971927804</v>
      </c>
      <c r="T29" s="6" t="s">
        <v>9</v>
      </c>
      <c r="U29" s="11"/>
      <c r="V29" s="2">
        <v>2024</v>
      </c>
      <c r="W29" s="2">
        <v>4</v>
      </c>
      <c r="X29" s="6" t="s">
        <v>9</v>
      </c>
    </row>
    <row r="30" spans="1:24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0.20447941245337095</v>
      </c>
      <c r="G30" s="11"/>
      <c r="H30" s="2">
        <v>0</v>
      </c>
      <c r="I30" s="7">
        <f t="shared" si="1"/>
        <v>0</v>
      </c>
      <c r="J30" s="11"/>
      <c r="K30" s="2">
        <v>0</v>
      </c>
      <c r="L30" s="7">
        <f t="shared" si="2"/>
        <v>0</v>
      </c>
      <c r="M30" s="11"/>
      <c r="N30" s="2">
        <v>159447.42215805891</v>
      </c>
      <c r="O30" s="7">
        <f t="shared" si="3"/>
        <v>0.79552058754662902</v>
      </c>
      <c r="P30" s="11"/>
      <c r="Q30" s="2">
        <f t="shared" si="4"/>
        <v>200431.54715805891</v>
      </c>
      <c r="R30" s="7">
        <f t="shared" si="5"/>
        <v>-0.32519766083501533</v>
      </c>
      <c r="S30" s="11"/>
      <c r="T30" s="14"/>
      <c r="U30" s="11"/>
      <c r="V30" s="2">
        <v>2024</v>
      </c>
      <c r="W30" s="2">
        <v>5</v>
      </c>
      <c r="X30" s="14"/>
    </row>
    <row r="31" spans="1:24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0.21591805133055514</v>
      </c>
      <c r="G31" s="11"/>
      <c r="H31" s="2">
        <v>0</v>
      </c>
      <c r="I31" s="7">
        <f t="shared" si="1"/>
        <v>0</v>
      </c>
      <c r="J31" s="11"/>
      <c r="K31" s="2">
        <v>0</v>
      </c>
      <c r="L31" s="7">
        <f t="shared" si="2"/>
        <v>0</v>
      </c>
      <c r="M31" s="11"/>
      <c r="N31" s="2">
        <v>149172.75544487091</v>
      </c>
      <c r="O31" s="7">
        <f t="shared" si="3"/>
        <v>0.78408194866944481</v>
      </c>
      <c r="P31" s="11"/>
      <c r="Q31" s="2">
        <f t="shared" si="4"/>
        <v>190251.48544487092</v>
      </c>
      <c r="R31" s="7">
        <f t="shared" si="5"/>
        <v>-5.0790715621029756E-2</v>
      </c>
      <c r="S31" s="11"/>
      <c r="T31" s="14"/>
      <c r="U31" s="11"/>
      <c r="V31" s="2">
        <v>2024</v>
      </c>
      <c r="W31" s="2">
        <v>6</v>
      </c>
      <c r="X31" s="14"/>
    </row>
    <row r="32" spans="1:24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0.10310289648310055</v>
      </c>
      <c r="G32" s="8">
        <f>SUM(E32:E34)/SUM(Q32:Q34)</f>
        <v>0.15408136134638084</v>
      </c>
      <c r="H32" s="2">
        <v>0</v>
      </c>
      <c r="I32" s="7">
        <f t="shared" si="1"/>
        <v>0</v>
      </c>
      <c r="J32" s="8">
        <f>SUM(H32:H34)/SUM(Q32:Q34)</f>
        <v>0</v>
      </c>
      <c r="K32" s="2">
        <v>0</v>
      </c>
      <c r="L32" s="7">
        <f t="shared" si="2"/>
        <v>0</v>
      </c>
      <c r="M32" s="8">
        <f>SUM(K32:K34)/SUM(Q32:Q34)</f>
        <v>0</v>
      </c>
      <c r="N32" s="2">
        <v>357345.86718610488</v>
      </c>
      <c r="O32" s="7">
        <f t="shared" si="3"/>
        <v>0.89689710351689955</v>
      </c>
      <c r="P32" s="8">
        <f>SUM(N32:N34)/SUM(Q32:Q34)</f>
        <v>0.84591863865361927</v>
      </c>
      <c r="Q32" s="2">
        <f t="shared" si="4"/>
        <v>398424.59718610486</v>
      </c>
      <c r="R32" s="7">
        <f t="shared" si="5"/>
        <v>1.0941996655345756</v>
      </c>
      <c r="S32" s="11">
        <f t="shared" ref="S32" si="14">(SUM(Q32:Q34)-SUM(Q29:Q31))/SUM(Q29:Q31)</f>
        <v>0.16301568805732217</v>
      </c>
      <c r="T32" s="6" t="s">
        <v>8</v>
      </c>
      <c r="U32" s="11"/>
      <c r="V32" s="2">
        <v>2024</v>
      </c>
      <c r="W32" s="2">
        <v>7</v>
      </c>
      <c r="X32" s="6" t="s">
        <v>8</v>
      </c>
    </row>
    <row r="33" spans="1:24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0.24132720710241212</v>
      </c>
      <c r="G33" s="11"/>
      <c r="H33" s="2">
        <v>0</v>
      </c>
      <c r="I33" s="7">
        <f t="shared" si="1"/>
        <v>0</v>
      </c>
      <c r="J33" s="11"/>
      <c r="K33" s="2">
        <v>0</v>
      </c>
      <c r="L33" s="7">
        <f t="shared" si="2"/>
        <v>0</v>
      </c>
      <c r="M33" s="11"/>
      <c r="N33" s="2">
        <v>129141.3230691403</v>
      </c>
      <c r="O33" s="7">
        <f t="shared" si="3"/>
        <v>0.75867279289758793</v>
      </c>
      <c r="P33" s="11"/>
      <c r="Q33" s="2">
        <f t="shared" si="4"/>
        <v>170220.0530691403</v>
      </c>
      <c r="R33" s="7">
        <f t="shared" si="5"/>
        <v>-0.57276720797026948</v>
      </c>
      <c r="S33" s="11"/>
      <c r="T33" s="14"/>
      <c r="U33" s="11"/>
      <c r="V33" s="2">
        <v>2024</v>
      </c>
      <c r="W33" s="2">
        <v>8</v>
      </c>
      <c r="X33" s="14"/>
    </row>
    <row r="34" spans="1:24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0.17770092259600914</v>
      </c>
      <c r="G34" s="11"/>
      <c r="H34" s="2">
        <v>0</v>
      </c>
      <c r="I34" s="7">
        <f t="shared" si="1"/>
        <v>0</v>
      </c>
      <c r="J34" s="11"/>
      <c r="K34" s="2">
        <v>0</v>
      </c>
      <c r="L34" s="7">
        <f t="shared" si="2"/>
        <v>0</v>
      </c>
      <c r="M34" s="11"/>
      <c r="N34" s="2">
        <v>190089.06249024879</v>
      </c>
      <c r="O34" s="7">
        <f t="shared" si="3"/>
        <v>0.82229907740399089</v>
      </c>
      <c r="P34" s="11"/>
      <c r="Q34" s="2">
        <f t="shared" si="4"/>
        <v>231167.7924902488</v>
      </c>
      <c r="R34" s="7">
        <f t="shared" si="5"/>
        <v>0.35805264022772121</v>
      </c>
      <c r="S34" s="11"/>
      <c r="T34" s="14"/>
      <c r="U34" s="11"/>
      <c r="V34" s="2">
        <v>2024</v>
      </c>
      <c r="W34" s="2">
        <v>9</v>
      </c>
      <c r="X34" s="14"/>
    </row>
    <row r="35" spans="1:24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0.13632251617780092</v>
      </c>
      <c r="G35" s="8">
        <f>SUM(E35:E37)/SUM(Q35:Q37)</f>
        <v>0.17418345149218395</v>
      </c>
      <c r="H35" s="2">
        <v>0</v>
      </c>
      <c r="I35" s="7">
        <f t="shared" si="1"/>
        <v>0</v>
      </c>
      <c r="J35" s="8">
        <f>SUM(H35:H37)/SUM(Q35:Q37)</f>
        <v>0</v>
      </c>
      <c r="K35" s="2">
        <v>0</v>
      </c>
      <c r="L35" s="7">
        <f t="shared" si="2"/>
        <v>0</v>
      </c>
      <c r="M35" s="8">
        <f>SUM(K35:K37)/SUM(Q35:Q37)</f>
        <v>0</v>
      </c>
      <c r="N35" s="2">
        <v>264413.85857899499</v>
      </c>
      <c r="O35" s="7">
        <f t="shared" si="3"/>
        <v>0.86367748382219911</v>
      </c>
      <c r="P35" s="8">
        <f>SUM(N35:N37)/SUM(Q35:Q37)</f>
        <v>0.82581654850781616</v>
      </c>
      <c r="Q35" s="2">
        <f t="shared" si="4"/>
        <v>306148.83857899497</v>
      </c>
      <c r="R35" s="7">
        <f t="shared" si="5"/>
        <v>0.32435766799957239</v>
      </c>
      <c r="S35" s="11">
        <f t="shared" ref="S35" si="15">(SUM(Q35:Q37)-SUM(Q32:Q34))/SUM(Q32:Q34)</f>
        <v>-0.10082362552073709</v>
      </c>
      <c r="T35" s="6" t="s">
        <v>7</v>
      </c>
      <c r="U35" s="11"/>
      <c r="V35" s="2">
        <v>2024</v>
      </c>
      <c r="W35" s="2">
        <v>10</v>
      </c>
      <c r="X35" s="6" t="s">
        <v>7</v>
      </c>
    </row>
    <row r="36" spans="1:24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0.19930552564920559</v>
      </c>
      <c r="G36" s="11"/>
      <c r="H36" s="2">
        <v>0</v>
      </c>
      <c r="I36" s="7">
        <f t="shared" si="1"/>
        <v>0</v>
      </c>
      <c r="J36" s="11"/>
      <c r="K36" s="2">
        <v>0</v>
      </c>
      <c r="L36" s="7">
        <f t="shared" si="2"/>
        <v>0</v>
      </c>
      <c r="M36" s="11"/>
      <c r="N36" s="2">
        <v>167667.04166525509</v>
      </c>
      <c r="O36" s="7">
        <f t="shared" si="3"/>
        <v>0.80069447435079444</v>
      </c>
      <c r="P36" s="11"/>
      <c r="Q36" s="2">
        <f t="shared" si="4"/>
        <v>209402.0216652551</v>
      </c>
      <c r="R36" s="7">
        <f t="shared" si="5"/>
        <v>-0.31601235974892156</v>
      </c>
      <c r="S36" s="11"/>
      <c r="T36" s="14"/>
      <c r="U36" s="11"/>
      <c r="V36" s="2">
        <v>2024</v>
      </c>
      <c r="W36" s="2">
        <v>11</v>
      </c>
      <c r="X36" s="14"/>
    </row>
    <row r="37" spans="1:24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0.20527282755493434</v>
      </c>
      <c r="G37" s="11"/>
      <c r="H37" s="2">
        <v>0</v>
      </c>
      <c r="I37" s="7">
        <f t="shared" si="1"/>
        <v>0</v>
      </c>
      <c r="J37" s="11"/>
      <c r="K37" s="2">
        <v>0</v>
      </c>
      <c r="L37" s="7">
        <f t="shared" si="2"/>
        <v>0</v>
      </c>
      <c r="M37" s="11"/>
      <c r="N37" s="2">
        <v>161823.6122870463</v>
      </c>
      <c r="O37" s="7">
        <f t="shared" si="3"/>
        <v>0.79472717244506563</v>
      </c>
      <c r="P37" s="11"/>
      <c r="Q37" s="2">
        <f t="shared" si="4"/>
        <v>203621.59228704631</v>
      </c>
      <c r="R37" s="7">
        <f t="shared" si="5"/>
        <v>-2.7604458315351143E-2</v>
      </c>
      <c r="S37" s="11"/>
      <c r="T37" s="14"/>
      <c r="U37" s="11"/>
      <c r="V37" s="2">
        <v>2024</v>
      </c>
      <c r="W37" s="2">
        <v>12</v>
      </c>
      <c r="X37" s="14"/>
    </row>
    <row r="38" spans="1:24" x14ac:dyDescent="0.2">
      <c r="A38" s="2" t="s">
        <v>21</v>
      </c>
      <c r="E38" s="2">
        <f>AVERAGE(E2:E37)</f>
        <v>35123.831527777773</v>
      </c>
      <c r="F38" s="7">
        <f t="shared" ref="F38:G38" si="16">AVERAGE(F2:F37)</f>
        <v>0.1619738211865597</v>
      </c>
      <c r="G38" s="7">
        <f t="shared" si="16"/>
        <v>0.14965859529081391</v>
      </c>
      <c r="I38" s="7"/>
      <c r="J38" s="7">
        <f t="shared" ref="J38:K38" si="17">AVERAGE(J2:J37)</f>
        <v>2.0127386457565808E-4</v>
      </c>
      <c r="K38" s="2">
        <f t="shared" si="17"/>
        <v>2051.5555555555557</v>
      </c>
      <c r="L38" s="7">
        <f t="shared" ref="L38" si="18">AVERAGE(L2:L37)</f>
        <v>9.4484335944474175E-3</v>
      </c>
      <c r="M38" s="7">
        <f t="shared" ref="M38:N38" si="19">AVERAGE(M2:M37)</f>
        <v>9.1732629227509414E-3</v>
      </c>
      <c r="N38" s="2">
        <f t="shared" si="19"/>
        <v>195241.43465613024</v>
      </c>
      <c r="O38" s="7">
        <f t="shared" ref="O38" si="20">AVERAGE(O2:O37)</f>
        <v>0.82840143692602064</v>
      </c>
      <c r="P38" s="7">
        <f t="shared" ref="P38:Q38" si="21">AVERAGE(P2:P37)</f>
        <v>0.8409668679218596</v>
      </c>
      <c r="Q38" s="2">
        <f t="shared" si="21"/>
        <v>232455.15507279686</v>
      </c>
      <c r="R38" s="7">
        <f t="shared" ref="R38" si="22">AVERAGE(R2:R37)</f>
        <v>0.14169121384563654</v>
      </c>
      <c r="S38" s="7">
        <f t="shared" ref="S38" si="23">AVERAGE(S2:S37)</f>
        <v>3.7041556554874136E-2</v>
      </c>
    </row>
  </sheetData>
  <mergeCells count="97">
    <mergeCell ref="T29:T31"/>
    <mergeCell ref="T32:T34"/>
    <mergeCell ref="T35:T37"/>
    <mergeCell ref="T14:T16"/>
    <mergeCell ref="T17:T19"/>
    <mergeCell ref="T20:T22"/>
    <mergeCell ref="T23:T25"/>
    <mergeCell ref="T26:T28"/>
    <mergeCell ref="X29:X31"/>
    <mergeCell ref="X32:X34"/>
    <mergeCell ref="X35:X37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U14:U25"/>
    <mergeCell ref="U26:U37"/>
    <mergeCell ref="X14:X16"/>
    <mergeCell ref="X17:X19"/>
    <mergeCell ref="X20:X22"/>
    <mergeCell ref="X23:X25"/>
    <mergeCell ref="X26:X28"/>
    <mergeCell ref="X2:X4"/>
    <mergeCell ref="X5:X7"/>
    <mergeCell ref="X8:X10"/>
    <mergeCell ref="X11:X13"/>
    <mergeCell ref="T2:T4"/>
    <mergeCell ref="T5:T7"/>
    <mergeCell ref="T8:T10"/>
    <mergeCell ref="T11:T13"/>
    <mergeCell ref="D23:D25"/>
    <mergeCell ref="D26:D28"/>
    <mergeCell ref="D29:D31"/>
    <mergeCell ref="D2:D4"/>
    <mergeCell ref="D5:D7"/>
    <mergeCell ref="D8:D10"/>
    <mergeCell ref="D11:D13"/>
    <mergeCell ref="D14:D16"/>
    <mergeCell ref="D32:D34"/>
    <mergeCell ref="D35:D3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D17:D19"/>
    <mergeCell ref="D20:D22"/>
    <mergeCell ref="J2:J4"/>
    <mergeCell ref="M2:M4"/>
    <mergeCell ref="P2:P4"/>
    <mergeCell ref="P5:P7"/>
    <mergeCell ref="P8:P10"/>
    <mergeCell ref="M5:M7"/>
    <mergeCell ref="M8:M10"/>
    <mergeCell ref="J5:J7"/>
    <mergeCell ref="J8:J10"/>
    <mergeCell ref="P11:P13"/>
    <mergeCell ref="P14:P16"/>
    <mergeCell ref="P17:P19"/>
    <mergeCell ref="P20:P22"/>
    <mergeCell ref="P23:P25"/>
    <mergeCell ref="P26:P28"/>
    <mergeCell ref="P29:P31"/>
    <mergeCell ref="J23:J25"/>
    <mergeCell ref="P32:P34"/>
    <mergeCell ref="P35:P37"/>
    <mergeCell ref="J29:J31"/>
    <mergeCell ref="J32:J34"/>
    <mergeCell ref="J35:J37"/>
    <mergeCell ref="M29:M31"/>
    <mergeCell ref="M32:M34"/>
    <mergeCell ref="M35:M37"/>
    <mergeCell ref="M26:M28"/>
    <mergeCell ref="M11:M13"/>
    <mergeCell ref="M14:M16"/>
    <mergeCell ref="M17:M19"/>
    <mergeCell ref="M20:M22"/>
    <mergeCell ref="M23:M25"/>
    <mergeCell ref="J11:J13"/>
    <mergeCell ref="J14:J16"/>
    <mergeCell ref="J17:J19"/>
    <mergeCell ref="J20:J22"/>
    <mergeCell ref="J26:J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410-507F-7242-B0B0-10CF93E06CBD}">
  <dimension ref="A1:AA46"/>
  <sheetViews>
    <sheetView topLeftCell="A31" zoomScale="120" zoomScaleNormal="120" workbookViewId="0">
      <selection activeCell="P17" sqref="P17:R20"/>
    </sheetView>
  </sheetViews>
  <sheetFormatPr baseColWidth="10" defaultColWidth="8.83203125" defaultRowHeight="15" x14ac:dyDescent="0.2"/>
  <cols>
    <col min="1" max="1" width="7.83203125" style="2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3" width="15" style="15" customWidth="1"/>
    <col min="14" max="14" width="12" style="2" bestFit="1" customWidth="1"/>
    <col min="15" max="15" width="12" style="15" customWidth="1"/>
    <col min="16" max="16" width="12" style="2" customWidth="1"/>
    <col min="17" max="17" width="13.6640625" style="2" bestFit="1" customWidth="1"/>
    <col min="18" max="18" width="12.1640625" style="15" customWidth="1"/>
    <col min="19" max="19" width="12.1640625" style="2" customWidth="1"/>
    <col min="20" max="20" width="12.1640625" style="2" bestFit="1" customWidth="1"/>
    <col min="21" max="21" width="21" style="2" customWidth="1"/>
    <col min="22" max="22" width="18.1640625" style="2" customWidth="1"/>
    <col min="23" max="23" width="8.83203125" style="2"/>
    <col min="24" max="24" width="18.1640625" style="2" customWidth="1"/>
    <col min="25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18" t="s">
        <v>29</v>
      </c>
      <c r="L1" s="4"/>
      <c r="M1" s="4"/>
      <c r="N1" s="3" t="s">
        <v>4</v>
      </c>
      <c r="O1" s="4" t="s">
        <v>12</v>
      </c>
      <c r="P1" s="4"/>
      <c r="Q1" s="3" t="s">
        <v>5</v>
      </c>
      <c r="R1" s="4" t="s">
        <v>11</v>
      </c>
      <c r="S1" s="3"/>
      <c r="T1" s="3" t="s">
        <v>6</v>
      </c>
      <c r="U1" s="5" t="s">
        <v>16</v>
      </c>
      <c r="V1" s="5" t="s">
        <v>18</v>
      </c>
      <c r="W1" s="3" t="s">
        <v>15</v>
      </c>
      <c r="X1" s="5" t="s">
        <v>20</v>
      </c>
      <c r="Y1" s="3" t="s">
        <v>0</v>
      </c>
      <c r="Z1" s="3" t="s">
        <v>1</v>
      </c>
      <c r="AA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>E2/T2</f>
        <v>3.0679169602688492E-2</v>
      </c>
      <c r="G2" s="8">
        <f>SUM(E2:E4)/SUM(T2:T4)</f>
        <v>4.8009739917721561E-2</v>
      </c>
      <c r="H2" s="2">
        <v>0</v>
      </c>
      <c r="I2" s="7">
        <f>H2/T2</f>
        <v>0</v>
      </c>
      <c r="J2" s="8">
        <f>SUM(H2:H4)/SUM(T2:T4)</f>
        <v>1.9017450375175143E-3</v>
      </c>
      <c r="K2" s="19">
        <f>E2+H2</f>
        <v>5660</v>
      </c>
      <c r="L2" s="7">
        <f t="shared" ref="L2:M10" si="0">F2+I2</f>
        <v>3.0679169602688492E-2</v>
      </c>
      <c r="M2" s="20">
        <f>G2+J2</f>
        <v>4.9911484955239074E-2</v>
      </c>
      <c r="N2" s="2">
        <v>0</v>
      </c>
      <c r="O2" s="7">
        <f t="shared" ref="O2:O10" si="1">N2/T2</f>
        <v>0</v>
      </c>
      <c r="P2" s="8">
        <f>SUM(N2:N4)/SUM(T2:T4)</f>
        <v>2.2477880561089365E-2</v>
      </c>
      <c r="Q2" s="2">
        <v>178830</v>
      </c>
      <c r="R2" s="7">
        <f t="shared" ref="R2:R10" si="2">Q2/T2</f>
        <v>0.96932083039731154</v>
      </c>
      <c r="S2" s="8">
        <f>SUM(Q2:Q4)/SUM(T2:T4)</f>
        <v>0.92761063448367154</v>
      </c>
      <c r="T2" s="17">
        <f>SUM(E2,H2,N2,Q2)</f>
        <v>184490</v>
      </c>
      <c r="U2" s="2" t="s">
        <v>17</v>
      </c>
      <c r="V2" s="2" t="s">
        <v>19</v>
      </c>
      <c r="W2" s="6" t="s">
        <v>10</v>
      </c>
      <c r="X2" s="2" t="s">
        <v>19</v>
      </c>
      <c r="Y2" s="2">
        <v>2022</v>
      </c>
      <c r="Z2" s="2">
        <v>1</v>
      </c>
      <c r="AA2" s="6" t="s">
        <v>10</v>
      </c>
    </row>
    <row r="3" spans="1:27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>E3/T3</f>
        <v>4.3775522831332757E-2</v>
      </c>
      <c r="G3" s="10"/>
      <c r="H3" s="2">
        <v>0</v>
      </c>
      <c r="I3" s="7">
        <f>H3/T3</f>
        <v>0</v>
      </c>
      <c r="J3" s="11"/>
      <c r="K3" s="19">
        <f t="shared" ref="K3:K10" si="3">E3+H3</f>
        <v>5660</v>
      </c>
      <c r="L3" s="7">
        <f t="shared" si="0"/>
        <v>4.3775522831332757E-2</v>
      </c>
      <c r="M3" s="21"/>
      <c r="N3" s="2">
        <v>3356</v>
      </c>
      <c r="O3" s="7">
        <f t="shared" si="1"/>
        <v>2.5955946046281399E-2</v>
      </c>
      <c r="P3" s="11"/>
      <c r="Q3" s="2">
        <v>120280</v>
      </c>
      <c r="R3" s="7">
        <f t="shared" si="2"/>
        <v>0.93026853112238583</v>
      </c>
      <c r="S3" s="11"/>
      <c r="T3" s="17">
        <f>SUM(E3,H3,N3,Q3)</f>
        <v>129296</v>
      </c>
      <c r="U3" s="7">
        <f>(T3-T2)/T2</f>
        <v>-0.29917068675808989</v>
      </c>
      <c r="V3" s="2" t="s">
        <v>19</v>
      </c>
      <c r="W3" s="9"/>
      <c r="X3" s="2" t="s">
        <v>19</v>
      </c>
      <c r="Y3" s="2">
        <v>2022</v>
      </c>
      <c r="Z3" s="2">
        <v>2</v>
      </c>
      <c r="AA3" s="9"/>
    </row>
    <row r="4" spans="1:27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>E4/T4</f>
        <v>6.4835428989928723E-2</v>
      </c>
      <c r="G4" s="13"/>
      <c r="H4" s="2">
        <v>1020</v>
      </c>
      <c r="I4" s="7">
        <f>H4/T4</f>
        <v>4.5829617165438182E-3</v>
      </c>
      <c r="J4" s="11"/>
      <c r="K4" s="19">
        <f t="shared" si="3"/>
        <v>15450</v>
      </c>
      <c r="L4" s="7">
        <f t="shared" si="0"/>
        <v>6.9418390706472544E-2</v>
      </c>
      <c r="M4" s="21"/>
      <c r="N4" s="2">
        <v>8700</v>
      </c>
      <c r="O4" s="7">
        <f t="shared" si="1"/>
        <v>3.9089967582285508E-2</v>
      </c>
      <c r="P4" s="11"/>
      <c r="Q4" s="2">
        <v>198413.5</v>
      </c>
      <c r="R4" s="7">
        <f t="shared" si="2"/>
        <v>0.89149164171124196</v>
      </c>
      <c r="S4" s="11"/>
      <c r="T4" s="17">
        <f>SUM(E4,H4,N4,Q4)</f>
        <v>222563.5</v>
      </c>
      <c r="U4" s="7">
        <f t="shared" ref="U4:U10" si="4">(T4-T3)/T3</f>
        <v>0.72134868828115328</v>
      </c>
      <c r="V4" s="2" t="s">
        <v>19</v>
      </c>
      <c r="W4" s="12"/>
      <c r="X4" s="2" t="s">
        <v>19</v>
      </c>
      <c r="Y4" s="2">
        <v>2022</v>
      </c>
      <c r="Z4" s="2">
        <v>3</v>
      </c>
      <c r="AA4" s="12"/>
    </row>
    <row r="5" spans="1:27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>E5/T5</f>
        <v>0.15385328410751636</v>
      </c>
      <c r="G5" s="8">
        <f>SUM(E5:E7)/SUM(T5:T7)</f>
        <v>0.13325256502308452</v>
      </c>
      <c r="H5" s="2">
        <v>40</v>
      </c>
      <c r="I5" s="7">
        <f>H5/T5</f>
        <v>1.3152663740757971E-4</v>
      </c>
      <c r="J5" s="8">
        <f>SUM(H5:H7)/SUM(T5:T7)</f>
        <v>5.1354133739038262E-4</v>
      </c>
      <c r="K5" s="19">
        <f t="shared" si="3"/>
        <v>46830</v>
      </c>
      <c r="L5" s="7">
        <f t="shared" si="0"/>
        <v>0.15398481074492396</v>
      </c>
      <c r="M5" s="20">
        <f t="shared" ref="M5:M10" si="5">G5+J5</f>
        <v>0.1337661063604749</v>
      </c>
      <c r="N5" s="2">
        <v>5400</v>
      </c>
      <c r="O5" s="7">
        <f t="shared" si="1"/>
        <v>1.7756096050023262E-2</v>
      </c>
      <c r="P5" s="8">
        <f>SUM(N5:N7)/SUM(T5:T7)</f>
        <v>3.9371502533262673E-2</v>
      </c>
      <c r="Q5" s="2">
        <v>251890.905</v>
      </c>
      <c r="R5" s="7">
        <f t="shared" si="2"/>
        <v>0.82825909320505264</v>
      </c>
      <c r="S5" s="8">
        <f>SUM(Q5:Q7)/SUM(T5:T7)</f>
        <v>0.82686239110626247</v>
      </c>
      <c r="T5" s="17">
        <f>SUM(E5,H5,N5,Q5)</f>
        <v>304120.90500000003</v>
      </c>
      <c r="U5" s="7">
        <f t="shared" si="4"/>
        <v>0.36644555374084264</v>
      </c>
      <c r="V5" s="11">
        <f>(SUM(T5:T7)-SUM(T2:T4))/SUM(T2:T4)</f>
        <v>0.30701091035695932</v>
      </c>
      <c r="W5" s="6" t="s">
        <v>9</v>
      </c>
      <c r="X5" s="2" t="s">
        <v>19</v>
      </c>
      <c r="Y5" s="2">
        <v>2022</v>
      </c>
      <c r="Z5" s="2">
        <v>4</v>
      </c>
      <c r="AA5" s="6" t="s">
        <v>9</v>
      </c>
    </row>
    <row r="6" spans="1:27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>E6/T6</f>
        <v>0.10757455835610089</v>
      </c>
      <c r="G6" s="11"/>
      <c r="H6" s="2">
        <v>128</v>
      </c>
      <c r="I6" s="7">
        <f>H6/T6</f>
        <v>6.1443745959754189E-4</v>
      </c>
      <c r="J6" s="11"/>
      <c r="K6" s="19">
        <f t="shared" si="3"/>
        <v>22538</v>
      </c>
      <c r="L6" s="7">
        <f t="shared" si="0"/>
        <v>0.10818899581569842</v>
      </c>
      <c r="M6" s="21"/>
      <c r="N6" s="2">
        <v>7400</v>
      </c>
      <c r="O6" s="7">
        <f t="shared" si="1"/>
        <v>3.552216563298289E-2</v>
      </c>
      <c r="P6" s="11"/>
      <c r="Q6" s="2">
        <v>178382.63214999999</v>
      </c>
      <c r="R6" s="7">
        <f t="shared" si="2"/>
        <v>0.85628883855131865</v>
      </c>
      <c r="S6" s="11"/>
      <c r="T6" s="17">
        <f>SUM(E6,H6,N6,Q6)</f>
        <v>208320.63214999999</v>
      </c>
      <c r="U6" s="7">
        <f t="shared" si="4"/>
        <v>-0.31500719376722897</v>
      </c>
      <c r="V6" s="11"/>
      <c r="W6" s="9"/>
      <c r="X6" s="2" t="s">
        <v>19</v>
      </c>
      <c r="Y6" s="2">
        <v>2022</v>
      </c>
      <c r="Z6" s="2">
        <v>5</v>
      </c>
      <c r="AA6" s="9"/>
    </row>
    <row r="7" spans="1:27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>E7/T7</f>
        <v>0.12839582407535652</v>
      </c>
      <c r="G7" s="11"/>
      <c r="H7" s="2">
        <v>192</v>
      </c>
      <c r="I7" s="7">
        <f>H7/T7</f>
        <v>1.0181727334573126E-3</v>
      </c>
      <c r="J7" s="11"/>
      <c r="K7" s="19">
        <f t="shared" si="3"/>
        <v>24404</v>
      </c>
      <c r="L7" s="7">
        <f t="shared" si="0"/>
        <v>0.12941399680881382</v>
      </c>
      <c r="M7" s="21"/>
      <c r="N7" s="2">
        <v>14800</v>
      </c>
      <c r="O7" s="7">
        <f t="shared" si="1"/>
        <v>7.8484148204001181E-2</v>
      </c>
      <c r="P7" s="11"/>
      <c r="Q7" s="2">
        <v>149369.1111145</v>
      </c>
      <c r="R7" s="7">
        <f t="shared" si="2"/>
        <v>0.79210185498718499</v>
      </c>
      <c r="S7" s="11"/>
      <c r="T7" s="17">
        <f>SUM(E7,H7,N7,Q7)</f>
        <v>188573.1111145</v>
      </c>
      <c r="U7" s="7">
        <f t="shared" si="4"/>
        <v>-9.4793880143762749E-2</v>
      </c>
      <c r="V7" s="11"/>
      <c r="W7" s="12"/>
      <c r="X7" s="2" t="s">
        <v>19</v>
      </c>
      <c r="Y7" s="2">
        <v>2022</v>
      </c>
      <c r="Z7" s="2">
        <v>6</v>
      </c>
      <c r="AA7" s="12"/>
    </row>
    <row r="8" spans="1:27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>E8/T8</f>
        <v>6.1979609552642305E-2</v>
      </c>
      <c r="G8" s="8">
        <f>SUM(E8:E10)/SUM(T8:T10)</f>
        <v>9.8581997868069024E-2</v>
      </c>
      <c r="H8" s="2">
        <v>0</v>
      </c>
      <c r="I8" s="7">
        <f>H8/T8</f>
        <v>0</v>
      </c>
      <c r="J8" s="8">
        <f>SUM(H8:H10)/SUM(T8:T10)</f>
        <v>0</v>
      </c>
      <c r="K8" s="19">
        <f t="shared" si="3"/>
        <v>24392</v>
      </c>
      <c r="L8" s="7">
        <f t="shared" si="0"/>
        <v>6.1979609552642305E-2</v>
      </c>
      <c r="M8" s="20">
        <f t="shared" ref="M8:M10" si="6">G8+J8</f>
        <v>9.8581997868069024E-2</v>
      </c>
      <c r="N8" s="2">
        <v>11000</v>
      </c>
      <c r="O8" s="7">
        <f t="shared" si="1"/>
        <v>2.795079145125719E-2</v>
      </c>
      <c r="P8" s="8">
        <f>SUM(N8:N10)/SUM(T8:T10)</f>
        <v>3.1138567773093657E-2</v>
      </c>
      <c r="Q8" s="2">
        <v>358156.784447935</v>
      </c>
      <c r="R8" s="7">
        <f t="shared" si="2"/>
        <v>0.91006959899610052</v>
      </c>
      <c r="S8" s="8">
        <f>SUM(Q8:Q10)/SUM(T8:T10)</f>
        <v>0.87027943435883737</v>
      </c>
      <c r="T8" s="17">
        <f>SUM(E8,H8,N8,Q8)</f>
        <v>393548.784447935</v>
      </c>
      <c r="U8" s="7">
        <f t="shared" si="4"/>
        <v>1.0869825083862328</v>
      </c>
      <c r="V8" s="11">
        <f t="shared" ref="V8" si="7">(SUM(T8:T10)-SUM(T5:T7))/SUM(T5:T7)</f>
        <v>5.3663921971896282E-2</v>
      </c>
      <c r="W8" s="6" t="s">
        <v>8</v>
      </c>
      <c r="X8" s="2" t="s">
        <v>19</v>
      </c>
      <c r="Y8" s="2">
        <v>2022</v>
      </c>
      <c r="Z8" s="2">
        <v>7</v>
      </c>
      <c r="AA8" s="6" t="s">
        <v>8</v>
      </c>
    </row>
    <row r="9" spans="1:27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>E9/T9</f>
        <v>0.16183831212970637</v>
      </c>
      <c r="G9" s="11"/>
      <c r="H9" s="2">
        <v>0</v>
      </c>
      <c r="I9" s="7">
        <f>H9/T9</f>
        <v>0</v>
      </c>
      <c r="J9" s="11"/>
      <c r="K9" s="19">
        <f t="shared" si="3"/>
        <v>24212</v>
      </c>
      <c r="L9" s="7">
        <f t="shared" si="0"/>
        <v>0.16183831212970637</v>
      </c>
      <c r="M9" s="21"/>
      <c r="N9" s="2">
        <v>9800</v>
      </c>
      <c r="O9" s="7">
        <f t="shared" si="1"/>
        <v>6.5505346888779223E-2</v>
      </c>
      <c r="P9" s="11"/>
      <c r="Q9" s="2">
        <v>115594.107981373</v>
      </c>
      <c r="R9" s="7">
        <f t="shared" si="2"/>
        <v>0.77265634098151437</v>
      </c>
      <c r="S9" s="11"/>
      <c r="T9" s="17">
        <f>SUM(E9,H9,N9,Q9)</f>
        <v>149606.107981373</v>
      </c>
      <c r="U9" s="7">
        <f t="shared" si="4"/>
        <v>-0.61985371599803452</v>
      </c>
      <c r="V9" s="11"/>
      <c r="W9" s="14"/>
      <c r="X9" s="2" t="s">
        <v>19</v>
      </c>
      <c r="Y9" s="2">
        <v>2022</v>
      </c>
      <c r="Z9" s="2">
        <v>8</v>
      </c>
      <c r="AA9" s="14"/>
    </row>
    <row r="10" spans="1:27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>E10/T10</f>
        <v>0.12385988286099389</v>
      </c>
      <c r="G10" s="11"/>
      <c r="H10" s="2">
        <v>0</v>
      </c>
      <c r="I10" s="7">
        <f>H10/T10</f>
        <v>0</v>
      </c>
      <c r="J10" s="11"/>
      <c r="K10" s="19">
        <f t="shared" si="3"/>
        <v>24212</v>
      </c>
      <c r="L10" s="7">
        <f t="shared" si="0"/>
        <v>0.12385988286099389</v>
      </c>
      <c r="M10" s="21"/>
      <c r="N10" s="2">
        <v>2200</v>
      </c>
      <c r="O10" s="7">
        <f t="shared" si="1"/>
        <v>1.1254408652494077E-2</v>
      </c>
      <c r="P10" s="11"/>
      <c r="Q10" s="2">
        <v>169066.95122081431</v>
      </c>
      <c r="R10" s="7">
        <f t="shared" si="2"/>
        <v>0.86488570848651203</v>
      </c>
      <c r="S10" s="11"/>
      <c r="T10" s="17">
        <f>SUM(E10,H10,N10,Q10)</f>
        <v>195478.95122081431</v>
      </c>
      <c r="U10" s="7">
        <f t="shared" si="4"/>
        <v>0.30662413358920343</v>
      </c>
      <c r="V10" s="11"/>
      <c r="W10" s="14"/>
      <c r="X10" s="2" t="s">
        <v>19</v>
      </c>
      <c r="Y10" s="2">
        <v>2022</v>
      </c>
      <c r="Z10" s="2">
        <v>9</v>
      </c>
      <c r="AA10" s="14"/>
    </row>
    <row r="11" spans="1:27" x14ac:dyDescent="0.2">
      <c r="A11" s="2" t="s">
        <v>21</v>
      </c>
      <c r="E11" s="16">
        <f>AVERAGE(E2:E10)</f>
        <v>21330.888888888891</v>
      </c>
      <c r="F11" s="7">
        <f>AVERAGE(F2:F10)</f>
        <v>9.7421288056251804E-2</v>
      </c>
      <c r="G11" s="15">
        <f>AVERAGE(G2:G10)</f>
        <v>9.3281434269625041E-2</v>
      </c>
      <c r="H11" s="16">
        <f t="shared" ref="H11:S11" si="8">AVERAGE(H2:H10)</f>
        <v>153.33333333333334</v>
      </c>
      <c r="I11" s="7">
        <f t="shared" si="8"/>
        <v>7.0523317188958361E-4</v>
      </c>
      <c r="J11" s="15">
        <f t="shared" si="8"/>
        <v>8.0509545830263231E-4</v>
      </c>
      <c r="K11" s="16">
        <f t="shared" ref="K11" si="9">AVERAGE(K2:K10)</f>
        <v>21484.222222222223</v>
      </c>
      <c r="L11" s="7">
        <f t="shared" ref="L11" si="10">AVERAGE(L2:L10)</f>
        <v>9.8126521228141389E-2</v>
      </c>
      <c r="M11" s="15">
        <f t="shared" ref="M11" si="11">AVERAGE(M2:M10)</f>
        <v>9.4086529727927679E-2</v>
      </c>
      <c r="N11" s="16">
        <f t="shared" si="8"/>
        <v>6961.7777777777774</v>
      </c>
      <c r="O11" s="7">
        <f t="shared" si="8"/>
        <v>3.3502096723122744E-2</v>
      </c>
      <c r="P11" s="15">
        <f t="shared" si="8"/>
        <v>3.0995983622481894E-2</v>
      </c>
      <c r="Q11" s="16">
        <f t="shared" si="8"/>
        <v>191109.33243495805</v>
      </c>
      <c r="R11" s="7">
        <f t="shared" si="8"/>
        <v>0.86837138204873587</v>
      </c>
      <c r="S11" s="15">
        <f t="shared" si="8"/>
        <v>0.87491748664959046</v>
      </c>
      <c r="T11" s="17">
        <f t="shared" ref="T11" si="12">AVERAGE(T2:T10)</f>
        <v>219555.33243495805</v>
      </c>
      <c r="U11" s="7">
        <f t="shared" ref="U11" si="13">AVERAGE(U2:U10)</f>
        <v>0.14407192591628948</v>
      </c>
      <c r="V11" s="15"/>
    </row>
    <row r="13" spans="1:27" x14ac:dyDescent="0.2">
      <c r="J13" s="2" t="s">
        <v>23</v>
      </c>
      <c r="K13" s="2"/>
      <c r="L13" s="2"/>
      <c r="M13" s="2"/>
      <c r="N13" s="17">
        <f>SUM(E3:E11)</f>
        <v>207648.88888888888</v>
      </c>
    </row>
    <row r="14" spans="1:27" x14ac:dyDescent="0.2">
      <c r="J14" s="2" t="s">
        <v>24</v>
      </c>
      <c r="K14" s="2"/>
      <c r="L14" s="2"/>
      <c r="M14" s="2"/>
      <c r="N14" s="17">
        <f>SUM(H2:H10)</f>
        <v>1380</v>
      </c>
    </row>
    <row r="15" spans="1:27" x14ac:dyDescent="0.2">
      <c r="P15" s="2" t="s">
        <v>22</v>
      </c>
    </row>
    <row r="16" spans="1:27" x14ac:dyDescent="0.2">
      <c r="Q16" s="17"/>
    </row>
    <row r="17" spans="16:19" x14ac:dyDescent="0.2">
      <c r="P17" s="2" t="s">
        <v>28</v>
      </c>
      <c r="Q17" s="17">
        <f>SUM(N13:N14)</f>
        <v>209028.88888888888</v>
      </c>
      <c r="R17" s="15">
        <f>Q17/Q20</f>
        <v>0.10495162670039762</v>
      </c>
    </row>
    <row r="18" spans="16:19" x14ac:dyDescent="0.2">
      <c r="P18" s="2" t="s">
        <v>25</v>
      </c>
      <c r="Q18" s="17">
        <f>SUM(Q2:Q10)</f>
        <v>1719983.9919146225</v>
      </c>
      <c r="R18" s="15">
        <f>Q18/Q20</f>
        <v>0.86358932877473016</v>
      </c>
    </row>
    <row r="19" spans="16:19" x14ac:dyDescent="0.2">
      <c r="P19" s="2" t="s">
        <v>26</v>
      </c>
      <c r="Q19" s="17">
        <f>SUM(N2:N10)</f>
        <v>62656</v>
      </c>
      <c r="R19" s="15">
        <f>Q19/Q20</f>
        <v>3.1459044524872172E-2</v>
      </c>
    </row>
    <row r="20" spans="16:19" x14ac:dyDescent="0.2">
      <c r="P20" s="2" t="s">
        <v>27</v>
      </c>
      <c r="Q20" s="17">
        <f>SUM(Q16:Q19)</f>
        <v>1991668.8808035115</v>
      </c>
    </row>
    <row r="23" spans="16:19" x14ac:dyDescent="0.2">
      <c r="S23" s="23">
        <v>44583</v>
      </c>
    </row>
    <row r="24" spans="16:19" x14ac:dyDescent="0.2">
      <c r="S24" s="23">
        <v>44614</v>
      </c>
    </row>
    <row r="25" spans="16:19" x14ac:dyDescent="0.2">
      <c r="S25" s="23">
        <v>44642</v>
      </c>
    </row>
    <row r="26" spans="16:19" x14ac:dyDescent="0.2">
      <c r="S26" s="23">
        <v>44673</v>
      </c>
    </row>
    <row r="27" spans="16:19" x14ac:dyDescent="0.2">
      <c r="S27" s="23">
        <v>44703</v>
      </c>
    </row>
    <row r="28" spans="16:19" x14ac:dyDescent="0.2">
      <c r="S28" s="23">
        <v>44734</v>
      </c>
    </row>
    <row r="29" spans="16:19" x14ac:dyDescent="0.2">
      <c r="S29" s="23">
        <v>44764</v>
      </c>
    </row>
    <row r="30" spans="16:19" x14ac:dyDescent="0.2">
      <c r="S30" s="23">
        <v>44795</v>
      </c>
    </row>
    <row r="31" spans="16:19" x14ac:dyDescent="0.2">
      <c r="S31" s="23">
        <v>44826</v>
      </c>
    </row>
    <row r="32" spans="16:19" x14ac:dyDescent="0.2">
      <c r="S32" s="23">
        <v>44856</v>
      </c>
    </row>
    <row r="33" spans="19:19" x14ac:dyDescent="0.2">
      <c r="S33" s="23">
        <v>44887</v>
      </c>
    </row>
    <row r="34" spans="19:19" x14ac:dyDescent="0.2">
      <c r="S34" s="23">
        <v>44917</v>
      </c>
    </row>
    <row r="35" spans="19:19" x14ac:dyDescent="0.2">
      <c r="S35" s="23"/>
    </row>
    <row r="36" spans="19:19" x14ac:dyDescent="0.2">
      <c r="S36" s="23"/>
    </row>
    <row r="37" spans="19:19" x14ac:dyDescent="0.2">
      <c r="S37" s="23"/>
    </row>
    <row r="38" spans="19:19" x14ac:dyDescent="0.2">
      <c r="S38" s="23"/>
    </row>
    <row r="39" spans="19:19" x14ac:dyDescent="0.2">
      <c r="S39" s="23"/>
    </row>
    <row r="40" spans="19:19" x14ac:dyDescent="0.2">
      <c r="S40" s="23"/>
    </row>
    <row r="41" spans="19:19" x14ac:dyDescent="0.2">
      <c r="S41" s="23"/>
    </row>
    <row r="42" spans="19:19" x14ac:dyDescent="0.2">
      <c r="S42" s="23"/>
    </row>
    <row r="43" spans="19:19" x14ac:dyDescent="0.2">
      <c r="S43" s="23"/>
    </row>
    <row r="44" spans="19:19" x14ac:dyDescent="0.2">
      <c r="S44" s="23"/>
    </row>
    <row r="45" spans="19:19" x14ac:dyDescent="0.2">
      <c r="S45" s="23"/>
    </row>
    <row r="46" spans="19:19" x14ac:dyDescent="0.2">
      <c r="S46" s="23"/>
    </row>
  </sheetData>
  <mergeCells count="26">
    <mergeCell ref="M5:M7"/>
    <mergeCell ref="M8:M10"/>
    <mergeCell ref="W8:W10"/>
    <mergeCell ref="AA8:AA10"/>
    <mergeCell ref="D8:D10"/>
    <mergeCell ref="G8:G10"/>
    <mergeCell ref="J8:J10"/>
    <mergeCell ref="P8:P10"/>
    <mergeCell ref="S8:S10"/>
    <mergeCell ref="V8:V10"/>
    <mergeCell ref="AA2:AA4"/>
    <mergeCell ref="D5:D7"/>
    <mergeCell ref="G5:G7"/>
    <mergeCell ref="J5:J7"/>
    <mergeCell ref="P5:P7"/>
    <mergeCell ref="S5:S7"/>
    <mergeCell ref="V5:V7"/>
    <mergeCell ref="W5:W7"/>
    <mergeCell ref="AA5:AA7"/>
    <mergeCell ref="M2:M4"/>
    <mergeCell ref="D2:D4"/>
    <mergeCell ref="G2:G4"/>
    <mergeCell ref="J2:J4"/>
    <mergeCell ref="P2:P4"/>
    <mergeCell ref="S2:S4"/>
    <mergeCell ref="W2:W4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9664-9594-BE47-A4EC-2151CAEBE8CC}">
  <dimension ref="A1:AA49"/>
  <sheetViews>
    <sheetView zoomScale="120" zoomScaleNormal="120" workbookViewId="0">
      <selection activeCell="N38" sqref="N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2.1640625" style="17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2" t="s">
        <v>17</v>
      </c>
      <c r="S2" s="2" t="s">
        <v>19</v>
      </c>
      <c r="T2" s="6" t="s">
        <v>10</v>
      </c>
      <c r="U2" s="2" t="s">
        <v>19</v>
      </c>
      <c r="V2" s="2">
        <v>2022</v>
      </c>
      <c r="W2" s="2">
        <v>1</v>
      </c>
      <c r="X2" s="6" t="s">
        <v>10</v>
      </c>
      <c r="AA2" s="24">
        <v>44562</v>
      </c>
    </row>
    <row r="3" spans="1:27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7">
        <f>(Q3-Q2)/Q2</f>
        <v>-0.29917068675808989</v>
      </c>
      <c r="S3" s="2" t="s">
        <v>19</v>
      </c>
      <c r="T3" s="9"/>
      <c r="U3" s="2" t="s">
        <v>19</v>
      </c>
      <c r="V3" s="2">
        <v>2022</v>
      </c>
      <c r="W3" s="2">
        <v>2</v>
      </c>
      <c r="X3" s="9"/>
      <c r="AA3" s="24">
        <v>44593</v>
      </c>
    </row>
    <row r="4" spans="1:27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7">
        <f t="shared" ref="R4:R37" si="5">(Q4-Q3)/Q3</f>
        <v>0.72134868828115328</v>
      </c>
      <c r="S4" s="2" t="s">
        <v>19</v>
      </c>
      <c r="T4" s="12"/>
      <c r="U4" s="2" t="s">
        <v>19</v>
      </c>
      <c r="V4" s="2">
        <v>2022</v>
      </c>
      <c r="W4" s="2">
        <v>3</v>
      </c>
      <c r="X4" s="12"/>
      <c r="AA4" s="24">
        <v>44621</v>
      </c>
    </row>
    <row r="5" spans="1:27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7">
        <f t="shared" si="5"/>
        <v>0.36644555374084264</v>
      </c>
      <c r="S5" s="11">
        <f>(SUM(Q5:Q7)-SUM(Q2:Q4))/SUM(Q2:Q4)</f>
        <v>0.30701091035695932</v>
      </c>
      <c r="T5" s="6" t="s">
        <v>9</v>
      </c>
      <c r="U5" s="2" t="s">
        <v>19</v>
      </c>
      <c r="V5" s="2">
        <v>2022</v>
      </c>
      <c r="W5" s="2">
        <v>4</v>
      </c>
      <c r="X5" s="6" t="s">
        <v>9</v>
      </c>
      <c r="AA5" s="24">
        <v>44652</v>
      </c>
    </row>
    <row r="6" spans="1:27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7">
        <f t="shared" si="5"/>
        <v>-0.31500719376722897</v>
      </c>
      <c r="S6" s="11"/>
      <c r="T6" s="9"/>
      <c r="U6" s="2" t="s">
        <v>19</v>
      </c>
      <c r="V6" s="2">
        <v>2022</v>
      </c>
      <c r="W6" s="2">
        <v>5</v>
      </c>
      <c r="X6" s="9"/>
      <c r="AA6" s="24">
        <v>44682</v>
      </c>
    </row>
    <row r="7" spans="1:27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7">
        <f t="shared" si="5"/>
        <v>-9.4793880143762749E-2</v>
      </c>
      <c r="S7" s="11"/>
      <c r="T7" s="12"/>
      <c r="U7" s="2" t="s">
        <v>19</v>
      </c>
      <c r="V7" s="2">
        <v>2022</v>
      </c>
      <c r="W7" s="2">
        <v>6</v>
      </c>
      <c r="X7" s="12"/>
      <c r="AA7" s="24">
        <v>44713</v>
      </c>
    </row>
    <row r="8" spans="1:27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7">
        <f t="shared" si="5"/>
        <v>1.0869825083862328</v>
      </c>
      <c r="S8" s="11">
        <f t="shared" ref="S8" si="6">(SUM(Q8:Q10)-SUM(Q5:Q7))/SUM(Q5:Q7)</f>
        <v>5.3663921971896282E-2</v>
      </c>
      <c r="T8" s="6" t="s">
        <v>8</v>
      </c>
      <c r="U8" s="2" t="s">
        <v>19</v>
      </c>
      <c r="V8" s="2">
        <v>2022</v>
      </c>
      <c r="W8" s="2">
        <v>7</v>
      </c>
      <c r="X8" s="6" t="s">
        <v>8</v>
      </c>
      <c r="AA8" s="24">
        <v>44743</v>
      </c>
    </row>
    <row r="9" spans="1:27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7">
        <f t="shared" si="5"/>
        <v>-0.61985371599803452</v>
      </c>
      <c r="S9" s="11"/>
      <c r="T9" s="14"/>
      <c r="U9" s="2" t="s">
        <v>19</v>
      </c>
      <c r="V9" s="2">
        <v>2022</v>
      </c>
      <c r="W9" s="2">
        <v>8</v>
      </c>
      <c r="X9" s="14"/>
      <c r="AA9" s="24">
        <v>44774</v>
      </c>
    </row>
    <row r="10" spans="1:27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7">
        <f t="shared" si="5"/>
        <v>0.30662413358920343</v>
      </c>
      <c r="S10" s="11"/>
      <c r="T10" s="14"/>
      <c r="U10" s="2" t="s">
        <v>19</v>
      </c>
      <c r="V10" s="2">
        <v>2022</v>
      </c>
      <c r="W10" s="2">
        <v>9</v>
      </c>
      <c r="X10" s="14"/>
      <c r="AA10" s="24">
        <v>44805</v>
      </c>
    </row>
    <row r="11" spans="1:27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0.12660637626814178</v>
      </c>
      <c r="G11" s="8">
        <f>SUM(E11:E13)/SUM(Q11:Q13)</f>
        <v>0.16989877780632609</v>
      </c>
      <c r="H11" s="2">
        <v>0</v>
      </c>
      <c r="I11" s="7">
        <f t="shared" si="1"/>
        <v>0</v>
      </c>
      <c r="J11" s="8">
        <f>SUM(H11:H13)/SUM(Q11:Q13)</f>
        <v>0</v>
      </c>
      <c r="K11" s="2">
        <v>11200</v>
      </c>
      <c r="L11" s="7">
        <f t="shared" si="2"/>
        <v>3.8624738892002283E-2</v>
      </c>
      <c r="M11" s="8">
        <f>SUM(K11:K13)/SUM(Q11:Q13)</f>
        <v>1.7091204205565605E-2</v>
      </c>
      <c r="N11" s="2">
        <v>242057.59775743869</v>
      </c>
      <c r="O11" s="7">
        <f t="shared" si="3"/>
        <v>0.83476888483985601</v>
      </c>
      <c r="P11" s="8">
        <f>SUM(N11:N13)/SUM(Q11:Q13)</f>
        <v>0.81301001798810835</v>
      </c>
      <c r="Q11" s="17">
        <f t="shared" si="4"/>
        <v>289969.59775743866</v>
      </c>
      <c r="R11" s="7">
        <f t="shared" si="5"/>
        <v>0.48338015907342929</v>
      </c>
      <c r="S11" s="11">
        <f t="shared" ref="S11" si="7">(SUM(Q11:Q13)-SUM(Q8:Q10))/SUM(Q8:Q10)</f>
        <v>-0.11281098321988785</v>
      </c>
      <c r="T11" s="6" t="s">
        <v>7</v>
      </c>
      <c r="U11" s="2" t="s">
        <v>19</v>
      </c>
      <c r="V11" s="2">
        <v>2022</v>
      </c>
      <c r="W11" s="2">
        <v>10</v>
      </c>
      <c r="X11" s="6" t="s">
        <v>7</v>
      </c>
      <c r="AA11" s="24">
        <v>44835</v>
      </c>
    </row>
    <row r="12" spans="1:27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0.1982752497790885</v>
      </c>
      <c r="G12" s="11"/>
      <c r="H12" s="2">
        <v>0</v>
      </c>
      <c r="I12" s="7">
        <f t="shared" si="1"/>
        <v>0</v>
      </c>
      <c r="J12" s="11"/>
      <c r="K12" s="2">
        <v>0</v>
      </c>
      <c r="L12" s="7">
        <f t="shared" si="2"/>
        <v>0</v>
      </c>
      <c r="M12" s="11"/>
      <c r="N12" s="2">
        <v>148444.7456901618</v>
      </c>
      <c r="O12" s="7">
        <f t="shared" si="3"/>
        <v>0.8017247502209115</v>
      </c>
      <c r="P12" s="11"/>
      <c r="Q12" s="17">
        <f t="shared" si="4"/>
        <v>185156.7456901618</v>
      </c>
      <c r="R12" s="7">
        <f t="shared" si="5"/>
        <v>-0.3614615217521992</v>
      </c>
      <c r="S12" s="11"/>
      <c r="T12" s="14"/>
      <c r="U12" s="2" t="s">
        <v>19</v>
      </c>
      <c r="V12" s="2">
        <v>2022</v>
      </c>
      <c r="W12" s="2">
        <v>11</v>
      </c>
      <c r="X12" s="14"/>
      <c r="AA12" s="24">
        <v>44866</v>
      </c>
    </row>
    <row r="13" spans="1:27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0.21041007035291492</v>
      </c>
      <c r="G13" s="11"/>
      <c r="H13" s="2">
        <v>0</v>
      </c>
      <c r="I13" s="7">
        <f t="shared" si="1"/>
        <v>0</v>
      </c>
      <c r="J13" s="11"/>
      <c r="K13" s="2">
        <v>0</v>
      </c>
      <c r="L13" s="7">
        <f t="shared" si="2"/>
        <v>0</v>
      </c>
      <c r="M13" s="11"/>
      <c r="N13" s="2">
        <v>142269.49006086669</v>
      </c>
      <c r="O13" s="7">
        <f t="shared" si="3"/>
        <v>0.78958992964708508</v>
      </c>
      <c r="P13" s="11"/>
      <c r="Q13" s="17">
        <f t="shared" si="4"/>
        <v>180181.49006086669</v>
      </c>
      <c r="R13" s="7">
        <f t="shared" si="5"/>
        <v>-2.6870506989902569E-2</v>
      </c>
      <c r="S13" s="11"/>
      <c r="T13" s="14"/>
      <c r="U13" s="2" t="s">
        <v>19</v>
      </c>
      <c r="V13" s="2">
        <v>2022</v>
      </c>
      <c r="W13" s="2">
        <v>12</v>
      </c>
      <c r="X13" s="14"/>
      <c r="AA13" s="24">
        <v>44896</v>
      </c>
    </row>
    <row r="14" spans="1:27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0.10171830748739077</v>
      </c>
      <c r="G14" s="8">
        <f>SUM(E14:E16)/SUM(Q14:Q16)</f>
        <v>0.16061717639564885</v>
      </c>
      <c r="H14" s="2">
        <v>0</v>
      </c>
      <c r="I14" s="7">
        <f t="shared" si="1"/>
        <v>0</v>
      </c>
      <c r="J14" s="8">
        <f>SUM(H14:H16)/SUM(Q14:Q16)</f>
        <v>0</v>
      </c>
      <c r="K14" s="2">
        <v>0</v>
      </c>
      <c r="L14" s="7">
        <f t="shared" si="2"/>
        <v>0</v>
      </c>
      <c r="M14" s="8">
        <f>SUM(K14:K16)/SUM(Q14:Q16)</f>
        <v>0</v>
      </c>
      <c r="N14" s="2">
        <v>337302.79330269271</v>
      </c>
      <c r="O14" s="7">
        <f t="shared" si="3"/>
        <v>0.89828169251260925</v>
      </c>
      <c r="P14" s="8">
        <f>SUM(N14:N16)/SUM(Q14:Q16)</f>
        <v>0.83938282360435112</v>
      </c>
      <c r="Q14" s="17">
        <f t="shared" si="4"/>
        <v>375497.79330269271</v>
      </c>
      <c r="R14" s="7">
        <f t="shared" si="5"/>
        <v>1.0839976025053775</v>
      </c>
      <c r="S14" s="11">
        <f t="shared" ref="S14" si="8">(SUM(Q14:Q16)-SUM(Q11:Q13))/SUM(Q11:Q13)</f>
        <v>9.2526976984538531E-2</v>
      </c>
      <c r="T14" s="6" t="s">
        <v>10</v>
      </c>
      <c r="U14" s="11">
        <f>(SUM(Q14:Q25)-SUM(Q2:Q13))/SUM(Q2:Q13)</f>
        <v>5.1083308727583841E-2</v>
      </c>
      <c r="V14" s="2">
        <v>2023</v>
      </c>
      <c r="W14" s="2">
        <v>1</v>
      </c>
      <c r="X14" s="6" t="s">
        <v>10</v>
      </c>
      <c r="AA14" s="24">
        <v>44927</v>
      </c>
    </row>
    <row r="15" spans="1:27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0.26000258482894661</v>
      </c>
      <c r="G15" s="11"/>
      <c r="H15" s="2">
        <v>0</v>
      </c>
      <c r="I15" s="7">
        <f t="shared" si="1"/>
        <v>0</v>
      </c>
      <c r="J15" s="11"/>
      <c r="K15" s="2">
        <v>0</v>
      </c>
      <c r="L15" s="7">
        <f t="shared" si="2"/>
        <v>0</v>
      </c>
      <c r="M15" s="11"/>
      <c r="N15" s="2">
        <v>108707.3857017735</v>
      </c>
      <c r="O15" s="7">
        <f t="shared" si="3"/>
        <v>0.73999741517105333</v>
      </c>
      <c r="P15" s="11"/>
      <c r="Q15" s="17">
        <f t="shared" si="4"/>
        <v>146902.38570177351</v>
      </c>
      <c r="R15" s="7">
        <f t="shared" si="5"/>
        <v>-0.60877962980902534</v>
      </c>
      <c r="S15" s="11"/>
      <c r="T15" s="14"/>
      <c r="U15" s="11"/>
      <c r="V15" s="2">
        <v>2023</v>
      </c>
      <c r="W15" s="2">
        <v>2</v>
      </c>
      <c r="X15" s="14"/>
      <c r="AA15" s="24">
        <v>44958</v>
      </c>
    </row>
    <row r="16" spans="1:27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0.19945354576744972</v>
      </c>
      <c r="G16" s="11"/>
      <c r="H16" s="2">
        <v>0</v>
      </c>
      <c r="I16" s="7">
        <f t="shared" si="1"/>
        <v>0</v>
      </c>
      <c r="J16" s="11"/>
      <c r="K16" s="2">
        <v>0</v>
      </c>
      <c r="L16" s="7">
        <f t="shared" si="2"/>
        <v>0</v>
      </c>
      <c r="M16" s="11"/>
      <c r="N16" s="2">
        <v>154938.80733282669</v>
      </c>
      <c r="O16" s="7">
        <f t="shared" si="3"/>
        <v>0.80054645423255033</v>
      </c>
      <c r="P16" s="11"/>
      <c r="Q16" s="17">
        <f t="shared" si="4"/>
        <v>193541.30733282669</v>
      </c>
      <c r="R16" s="7">
        <f t="shared" si="5"/>
        <v>0.31748239763603864</v>
      </c>
      <c r="S16" s="11"/>
      <c r="T16" s="14"/>
      <c r="U16" s="11"/>
      <c r="V16" s="2">
        <v>2023</v>
      </c>
      <c r="W16" s="2">
        <v>3</v>
      </c>
      <c r="X16" s="14"/>
      <c r="AA16" s="24">
        <v>44986</v>
      </c>
    </row>
    <row r="17" spans="1:27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0.13181374339031915</v>
      </c>
      <c r="G17" s="8">
        <f>SUM(E17:E19)/SUM(Q17:Q19)</f>
        <v>0.18139112424957018</v>
      </c>
      <c r="H17" s="2">
        <v>0</v>
      </c>
      <c r="I17" s="7">
        <f t="shared" si="1"/>
        <v>0</v>
      </c>
      <c r="J17" s="8">
        <f>SUM(H17:H19)/SUM(Q17:Q19)</f>
        <v>0</v>
      </c>
      <c r="K17" s="2">
        <v>0</v>
      </c>
      <c r="L17" s="7">
        <f t="shared" si="2"/>
        <v>0</v>
      </c>
      <c r="M17" s="8">
        <f>SUM(K17:K19)/SUM(Q17:Q19)</f>
        <v>0</v>
      </c>
      <c r="N17" s="2">
        <v>257086.09124901149</v>
      </c>
      <c r="O17" s="7">
        <f t="shared" si="3"/>
        <v>0.86818625660968096</v>
      </c>
      <c r="P17" s="8">
        <f>SUM(N17:N19)/SUM(Q17:Q19)</f>
        <v>0.81860887575043007</v>
      </c>
      <c r="Q17" s="17">
        <f t="shared" si="4"/>
        <v>296118.59124901146</v>
      </c>
      <c r="R17" s="7">
        <f t="shared" si="5"/>
        <v>0.53000202039446775</v>
      </c>
      <c r="S17" s="11">
        <f t="shared" ref="S17" si="9">(SUM(Q17:Q19)-SUM(Q14:Q16))/SUM(Q14:Q16)</f>
        <v>-9.7622831541006622E-2</v>
      </c>
      <c r="T17" s="6" t="s">
        <v>9</v>
      </c>
      <c r="U17" s="11"/>
      <c r="V17" s="2">
        <v>2023</v>
      </c>
      <c r="W17" s="2">
        <v>4</v>
      </c>
      <c r="X17" s="6" t="s">
        <v>9</v>
      </c>
      <c r="AA17" s="24">
        <v>45017</v>
      </c>
    </row>
    <row r="18" spans="1:27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0.21315644608461343</v>
      </c>
      <c r="G18" s="11"/>
      <c r="H18" s="2">
        <v>0</v>
      </c>
      <c r="I18" s="7">
        <f t="shared" si="1"/>
        <v>0</v>
      </c>
      <c r="J18" s="11"/>
      <c r="K18" s="2">
        <v>0</v>
      </c>
      <c r="L18" s="7">
        <f t="shared" si="2"/>
        <v>0</v>
      </c>
      <c r="M18" s="11"/>
      <c r="N18" s="2">
        <v>144084.1765864818</v>
      </c>
      <c r="O18" s="7">
        <f t="shared" si="3"/>
        <v>0.78684355391538663</v>
      </c>
      <c r="P18" s="11"/>
      <c r="Q18" s="17">
        <f t="shared" si="4"/>
        <v>183116.6765864818</v>
      </c>
      <c r="R18" s="7">
        <f t="shared" si="5"/>
        <v>-0.38161033451460774</v>
      </c>
      <c r="S18" s="11"/>
      <c r="T18" s="14"/>
      <c r="U18" s="11"/>
      <c r="V18" s="2">
        <v>2023</v>
      </c>
      <c r="W18" s="2">
        <v>5</v>
      </c>
      <c r="X18" s="14"/>
      <c r="AA18" s="24">
        <v>45047</v>
      </c>
    </row>
    <row r="19" spans="1:27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0.23452830035856184</v>
      </c>
      <c r="G19" s="11"/>
      <c r="H19" s="2">
        <v>0</v>
      </c>
      <c r="I19" s="7">
        <f t="shared" si="1"/>
        <v>0</v>
      </c>
      <c r="J19" s="11"/>
      <c r="K19" s="2">
        <v>0</v>
      </c>
      <c r="L19" s="7">
        <f t="shared" si="2"/>
        <v>0</v>
      </c>
      <c r="M19" s="11"/>
      <c r="N19" s="2">
        <v>127691.3833878763</v>
      </c>
      <c r="O19" s="7">
        <f t="shared" si="3"/>
        <v>0.76547169964143813</v>
      </c>
      <c r="P19" s="11"/>
      <c r="Q19" s="17">
        <f t="shared" si="4"/>
        <v>166813.9833878763</v>
      </c>
      <c r="R19" s="7">
        <f t="shared" si="5"/>
        <v>-8.9028992347980451E-2</v>
      </c>
      <c r="S19" s="11"/>
      <c r="T19" s="14"/>
      <c r="U19" s="11"/>
      <c r="V19" s="2">
        <v>2023</v>
      </c>
      <c r="W19" s="2">
        <v>6</v>
      </c>
      <c r="X19" s="14"/>
      <c r="AA19" s="24">
        <v>45078</v>
      </c>
    </row>
    <row r="20" spans="1:27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9.9614131064655512E-2</v>
      </c>
      <c r="G20" s="8">
        <f>SUM(E20:E22)/SUM(Q20:Q22)</f>
        <v>0.15626843402318663</v>
      </c>
      <c r="H20" s="2">
        <v>0</v>
      </c>
      <c r="I20" s="7">
        <f t="shared" si="1"/>
        <v>0</v>
      </c>
      <c r="J20" s="8">
        <f>SUM(H20:H22)/SUM(Q20:Q22)</f>
        <v>0</v>
      </c>
      <c r="K20" s="2">
        <v>0</v>
      </c>
      <c r="L20" s="7">
        <f t="shared" si="2"/>
        <v>0</v>
      </c>
      <c r="M20" s="8">
        <f>SUM(K20:K22)/SUM(Q20:Q22)</f>
        <v>0</v>
      </c>
      <c r="N20" s="2">
        <v>353618.86731859861</v>
      </c>
      <c r="O20" s="7">
        <f t="shared" si="3"/>
        <v>0.90038586893534456</v>
      </c>
      <c r="P20" s="8">
        <f>SUM(N20:N22)/SUM(Q20:Q22)</f>
        <v>0.84373156597681342</v>
      </c>
      <c r="Q20" s="17">
        <f t="shared" si="4"/>
        <v>392741.46731859859</v>
      </c>
      <c r="R20" s="7">
        <f t="shared" si="5"/>
        <v>1.3543677774626071</v>
      </c>
      <c r="S20" s="11">
        <f t="shared" ref="S20" si="10">(SUM(Q20:Q22)-SUM(Q17:Q19))/SUM(Q17:Q19)</f>
        <v>0.16255116708746373</v>
      </c>
      <c r="T20" s="6" t="s">
        <v>8</v>
      </c>
      <c r="U20" s="11"/>
      <c r="V20" s="2">
        <v>2023</v>
      </c>
      <c r="W20" s="2">
        <v>7</v>
      </c>
      <c r="X20" s="6" t="s">
        <v>8</v>
      </c>
      <c r="AA20" s="24">
        <v>45108</v>
      </c>
    </row>
    <row r="21" spans="1:27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0.25425294239311863</v>
      </c>
      <c r="G21" s="11"/>
      <c r="H21" s="2">
        <v>0</v>
      </c>
      <c r="I21" s="7">
        <f t="shared" si="1"/>
        <v>0</v>
      </c>
      <c r="J21" s="11"/>
      <c r="K21" s="2">
        <v>0</v>
      </c>
      <c r="L21" s="7">
        <f t="shared" si="2"/>
        <v>0</v>
      </c>
      <c r="M21" s="11"/>
      <c r="N21" s="2">
        <v>114750.1521961565</v>
      </c>
      <c r="O21" s="7">
        <f t="shared" si="3"/>
        <v>0.74574705760688131</v>
      </c>
      <c r="P21" s="11"/>
      <c r="Q21" s="17">
        <f t="shared" si="4"/>
        <v>153872.75219615651</v>
      </c>
      <c r="R21" s="7">
        <f t="shared" si="5"/>
        <v>-0.6082085417495976</v>
      </c>
      <c r="S21" s="11"/>
      <c r="T21" s="14"/>
      <c r="U21" s="11"/>
      <c r="V21" s="2">
        <v>2023</v>
      </c>
      <c r="W21" s="2">
        <v>8</v>
      </c>
      <c r="X21" s="14"/>
      <c r="AA21" s="24">
        <v>45139</v>
      </c>
    </row>
    <row r="22" spans="1:27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0.19135432202733316</v>
      </c>
      <c r="G22" s="11"/>
      <c r="H22" s="2">
        <v>0</v>
      </c>
      <c r="I22" s="7">
        <f t="shared" si="1"/>
        <v>0</v>
      </c>
      <c r="J22" s="11"/>
      <c r="K22" s="2">
        <v>0</v>
      </c>
      <c r="L22" s="7">
        <f t="shared" si="2"/>
        <v>0</v>
      </c>
      <c r="M22" s="11"/>
      <c r="N22" s="2">
        <v>165328.4914909552</v>
      </c>
      <c r="O22" s="7">
        <f t="shared" si="3"/>
        <v>0.80864567797266684</v>
      </c>
      <c r="P22" s="11"/>
      <c r="Q22" s="17">
        <f t="shared" si="4"/>
        <v>204451.09149095521</v>
      </c>
      <c r="R22" s="7">
        <f t="shared" si="5"/>
        <v>0.32870237630065646</v>
      </c>
      <c r="S22" s="11"/>
      <c r="T22" s="14"/>
      <c r="U22" s="11"/>
      <c r="V22" s="2">
        <v>2023</v>
      </c>
      <c r="W22" s="2">
        <v>9</v>
      </c>
      <c r="X22" s="14"/>
      <c r="AA22" s="24">
        <v>45170</v>
      </c>
    </row>
    <row r="23" spans="1:27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0.13936394509272679</v>
      </c>
      <c r="G23" s="8">
        <f>SUM(E23:E25)/SUM(Q23:Q25)</f>
        <v>0.18279315287633419</v>
      </c>
      <c r="H23" s="2">
        <v>0</v>
      </c>
      <c r="I23" s="7">
        <f t="shared" si="1"/>
        <v>0</v>
      </c>
      <c r="J23" s="8">
        <f>SUM(H23:H25)/SUM(Q23:Q25)</f>
        <v>0</v>
      </c>
      <c r="K23" s="2">
        <v>0</v>
      </c>
      <c r="L23" s="7">
        <f t="shared" si="2"/>
        <v>0</v>
      </c>
      <c r="M23" s="8">
        <f>SUM(K23:K25)/SUM(Q23:Q25)</f>
        <v>0</v>
      </c>
      <c r="N23" s="2">
        <v>245459.59597564241</v>
      </c>
      <c r="O23" s="7">
        <f t="shared" si="3"/>
        <v>0.86063605490727324</v>
      </c>
      <c r="P23" s="8">
        <f>SUM(N23:N25)/SUM(Q23:Q25)</f>
        <v>0.81720684712366587</v>
      </c>
      <c r="Q23" s="17">
        <f t="shared" si="4"/>
        <v>285207.19597564242</v>
      </c>
      <c r="R23" s="7">
        <f t="shared" si="5"/>
        <v>0.39498984278232535</v>
      </c>
      <c r="S23" s="11">
        <f t="shared" ref="S23" si="11">(SUM(Q23:Q25)-SUM(Q20:Q22))/SUM(Q20:Q22)</f>
        <v>-0.13101354152604119</v>
      </c>
      <c r="T23" s="6" t="s">
        <v>7</v>
      </c>
      <c r="U23" s="11"/>
      <c r="V23" s="2">
        <v>2023</v>
      </c>
      <c r="W23" s="2">
        <v>10</v>
      </c>
      <c r="X23" s="6" t="s">
        <v>7</v>
      </c>
      <c r="AA23" s="24">
        <v>45200</v>
      </c>
    </row>
    <row r="24" spans="1:27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0.20922747451010798</v>
      </c>
      <c r="G24" s="11"/>
      <c r="H24" s="2">
        <v>0</v>
      </c>
      <c r="I24" s="7">
        <f t="shared" si="1"/>
        <v>0</v>
      </c>
      <c r="J24" s="11"/>
      <c r="K24" s="2">
        <v>0</v>
      </c>
      <c r="L24" s="7">
        <f t="shared" si="2"/>
        <v>0</v>
      </c>
      <c r="M24" s="11"/>
      <c r="N24" s="2">
        <v>150225.53853291171</v>
      </c>
      <c r="O24" s="7">
        <f t="shared" si="3"/>
        <v>0.79077252548989196</v>
      </c>
      <c r="P24" s="11"/>
      <c r="Q24" s="17">
        <f t="shared" si="4"/>
        <v>189973.13853291172</v>
      </c>
      <c r="R24" s="7">
        <f t="shared" si="5"/>
        <v>-0.33391183247306278</v>
      </c>
      <c r="S24" s="11"/>
      <c r="T24" s="14"/>
      <c r="U24" s="11"/>
      <c r="V24" s="2">
        <v>2023</v>
      </c>
      <c r="W24" s="2">
        <v>11</v>
      </c>
      <c r="X24" s="14"/>
      <c r="AA24" s="24">
        <v>45231</v>
      </c>
    </row>
    <row r="25" spans="1:27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0.22428680669813569</v>
      </c>
      <c r="G25" s="11"/>
      <c r="H25" s="2">
        <v>0</v>
      </c>
      <c r="I25" s="7">
        <f t="shared" si="1"/>
        <v>0</v>
      </c>
      <c r="J25" s="11"/>
      <c r="K25" s="2">
        <v>0</v>
      </c>
      <c r="L25" s="7">
        <f t="shared" si="2"/>
        <v>0</v>
      </c>
      <c r="M25" s="11"/>
      <c r="N25" s="2">
        <v>137677.65018494049</v>
      </c>
      <c r="O25" s="7">
        <f t="shared" si="3"/>
        <v>0.77571319330186428</v>
      </c>
      <c r="P25" s="11"/>
      <c r="Q25" s="17">
        <f t="shared" si="4"/>
        <v>177485.25018494049</v>
      </c>
      <c r="R25" s="7">
        <f t="shared" si="5"/>
        <v>-6.5735021510989936E-2</v>
      </c>
      <c r="S25" s="11"/>
      <c r="T25" s="14"/>
      <c r="U25" s="11"/>
      <c r="V25" s="2">
        <v>2023</v>
      </c>
      <c r="W25" s="2">
        <v>12</v>
      </c>
      <c r="X25" s="14"/>
      <c r="AA25" s="24">
        <v>45261</v>
      </c>
    </row>
    <row r="26" spans="1:27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0.10399195889787657</v>
      </c>
      <c r="G26" s="8">
        <f>SUM(E26:E28)/SUM(Q26:Q28)</f>
        <v>0.15790145425992477</v>
      </c>
      <c r="H26" s="2">
        <v>0</v>
      </c>
      <c r="I26" s="7">
        <f t="shared" si="1"/>
        <v>0</v>
      </c>
      <c r="J26" s="8">
        <f>SUM(H26:H28)/SUM(Q26:Q28)</f>
        <v>0</v>
      </c>
      <c r="K26" s="2">
        <v>0</v>
      </c>
      <c r="L26" s="7">
        <f t="shared" si="2"/>
        <v>0</v>
      </c>
      <c r="M26" s="8">
        <f>SUM(K26:K28)/SUM(Q26:Q28)</f>
        <v>0</v>
      </c>
      <c r="N26" s="2">
        <v>345547.66413890611</v>
      </c>
      <c r="O26" s="7">
        <f t="shared" si="3"/>
        <v>0.8960080411021234</v>
      </c>
      <c r="P26" s="8">
        <f>SUM(N26:N28)/SUM(Q26:Q28)</f>
        <v>0.84209854574007525</v>
      </c>
      <c r="Q26" s="17">
        <f t="shared" si="4"/>
        <v>385652.41413890611</v>
      </c>
      <c r="R26" s="7">
        <f t="shared" si="5"/>
        <v>1.1728702173113226</v>
      </c>
      <c r="S26" s="11">
        <f t="shared" ref="S26" si="12">(SUM(Q26:Q28)-SUM(Q23:Q25))/SUM(Q23:Q25)</f>
        <v>0.17160703917238632</v>
      </c>
      <c r="T26" s="6" t="s">
        <v>10</v>
      </c>
      <c r="U26" s="11">
        <f>(SUM(Q26:Q37)-SUM(Q14:Q25))/SUM(Q14:Q25)</f>
        <v>7.435183939154702E-2</v>
      </c>
      <c r="V26" s="2">
        <v>2024</v>
      </c>
      <c r="W26" s="2">
        <v>1</v>
      </c>
      <c r="X26" s="6" t="s">
        <v>10</v>
      </c>
      <c r="AA26" s="24">
        <v>45292</v>
      </c>
    </row>
    <row r="27" spans="1:27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0.24861201784136011</v>
      </c>
      <c r="G27" s="11"/>
      <c r="H27" s="2">
        <v>0</v>
      </c>
      <c r="I27" s="7">
        <f t="shared" si="1"/>
        <v>0</v>
      </c>
      <c r="J27" s="11"/>
      <c r="K27" s="2">
        <v>0</v>
      </c>
      <c r="L27" s="7">
        <f t="shared" si="2"/>
        <v>0</v>
      </c>
      <c r="M27" s="11"/>
      <c r="N27" s="2">
        <v>121209.8571868132</v>
      </c>
      <c r="O27" s="7">
        <f t="shared" si="3"/>
        <v>0.75138798215863989</v>
      </c>
      <c r="P27" s="11"/>
      <c r="Q27" s="17">
        <f t="shared" si="4"/>
        <v>161314.6071868132</v>
      </c>
      <c r="R27" s="7">
        <f t="shared" si="5"/>
        <v>-0.58170984733234388</v>
      </c>
      <c r="S27" s="11"/>
      <c r="T27" s="14"/>
      <c r="U27" s="11"/>
      <c r="V27" s="2">
        <v>2024</v>
      </c>
      <c r="W27" s="2">
        <v>2</v>
      </c>
      <c r="X27" s="14"/>
      <c r="AA27" s="24">
        <v>45323</v>
      </c>
    </row>
    <row r="28" spans="1:27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0.18618520218513654</v>
      </c>
      <c r="G28" s="11"/>
      <c r="H28" s="2">
        <v>0</v>
      </c>
      <c r="I28" s="7">
        <f t="shared" si="1"/>
        <v>0</v>
      </c>
      <c r="J28" s="11"/>
      <c r="K28" s="2">
        <v>0</v>
      </c>
      <c r="L28" s="7">
        <f t="shared" si="2"/>
        <v>0</v>
      </c>
      <c r="M28" s="11"/>
      <c r="N28" s="2">
        <v>177167.94692674029</v>
      </c>
      <c r="O28" s="7">
        <f t="shared" si="3"/>
        <v>0.81381479781486343</v>
      </c>
      <c r="P28" s="11"/>
      <c r="Q28" s="17">
        <f t="shared" si="4"/>
        <v>217700.57192674029</v>
      </c>
      <c r="R28" s="7">
        <f t="shared" si="5"/>
        <v>0.349540352998711</v>
      </c>
      <c r="S28" s="11"/>
      <c r="T28" s="14"/>
      <c r="U28" s="11"/>
      <c r="V28" s="2">
        <v>2024</v>
      </c>
      <c r="W28" s="2">
        <v>3</v>
      </c>
      <c r="X28" s="14"/>
      <c r="AA28" s="24">
        <v>45352</v>
      </c>
    </row>
    <row r="29" spans="1:27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0.13798318583461641</v>
      </c>
      <c r="G29" s="8">
        <f>SUM(E29:E31)/SUM(Q29:Q31)</f>
        <v>0.17892390823133617</v>
      </c>
      <c r="H29" s="2">
        <v>0</v>
      </c>
      <c r="I29" s="7">
        <f t="shared" si="1"/>
        <v>0</v>
      </c>
      <c r="J29" s="8">
        <f>SUM(H29:H31)/SUM(Q29:Q31)</f>
        <v>0</v>
      </c>
      <c r="K29" s="2">
        <v>0</v>
      </c>
      <c r="L29" s="7">
        <f t="shared" si="2"/>
        <v>0</v>
      </c>
      <c r="M29" s="8">
        <f>SUM(K29:K31)/SUM(Q29:Q31)</f>
        <v>0</v>
      </c>
      <c r="N29" s="2">
        <v>256038.47780555239</v>
      </c>
      <c r="O29" s="7">
        <f t="shared" si="3"/>
        <v>0.86201681416538345</v>
      </c>
      <c r="P29" s="8">
        <f>SUM(N29:N31)/SUM(Q29:Q31)</f>
        <v>0.8210760917686637</v>
      </c>
      <c r="Q29" s="17">
        <f t="shared" si="4"/>
        <v>297022.60280555242</v>
      </c>
      <c r="R29" s="7">
        <f t="shared" si="5"/>
        <v>0.3643629880104553</v>
      </c>
      <c r="S29" s="11">
        <f t="shared" ref="S29" si="13">(SUM(Q29:Q31)-SUM(Q26:Q28))/SUM(Q26:Q28)</f>
        <v>-0.10064759971927804</v>
      </c>
      <c r="T29" s="6" t="s">
        <v>9</v>
      </c>
      <c r="U29" s="11"/>
      <c r="V29" s="2">
        <v>2024</v>
      </c>
      <c r="W29" s="2">
        <v>4</v>
      </c>
      <c r="X29" s="6" t="s">
        <v>9</v>
      </c>
      <c r="AA29" s="24">
        <v>45383</v>
      </c>
    </row>
    <row r="30" spans="1:27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0.20447941245337095</v>
      </c>
      <c r="G30" s="11"/>
      <c r="H30" s="2">
        <v>0</v>
      </c>
      <c r="I30" s="7">
        <f t="shared" si="1"/>
        <v>0</v>
      </c>
      <c r="J30" s="11"/>
      <c r="K30" s="2">
        <v>0</v>
      </c>
      <c r="L30" s="7">
        <f t="shared" si="2"/>
        <v>0</v>
      </c>
      <c r="M30" s="11"/>
      <c r="N30" s="2">
        <v>159447.42215805891</v>
      </c>
      <c r="O30" s="7">
        <f t="shared" si="3"/>
        <v>0.79552058754662902</v>
      </c>
      <c r="P30" s="11"/>
      <c r="Q30" s="17">
        <f t="shared" si="4"/>
        <v>200431.54715805891</v>
      </c>
      <c r="R30" s="7">
        <f t="shared" si="5"/>
        <v>-0.32519766083501533</v>
      </c>
      <c r="S30" s="11"/>
      <c r="T30" s="14"/>
      <c r="U30" s="11"/>
      <c r="V30" s="2">
        <v>2024</v>
      </c>
      <c r="W30" s="2">
        <v>5</v>
      </c>
      <c r="X30" s="14"/>
      <c r="AA30" s="24">
        <v>45413</v>
      </c>
    </row>
    <row r="31" spans="1:27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0.21591805133055514</v>
      </c>
      <c r="G31" s="11"/>
      <c r="H31" s="2">
        <v>0</v>
      </c>
      <c r="I31" s="7">
        <f t="shared" si="1"/>
        <v>0</v>
      </c>
      <c r="J31" s="11"/>
      <c r="K31" s="2">
        <v>0</v>
      </c>
      <c r="L31" s="7">
        <f t="shared" si="2"/>
        <v>0</v>
      </c>
      <c r="M31" s="11"/>
      <c r="N31" s="2">
        <v>149172.75544487091</v>
      </c>
      <c r="O31" s="7">
        <f t="shared" si="3"/>
        <v>0.78408194866944481</v>
      </c>
      <c r="P31" s="11"/>
      <c r="Q31" s="17">
        <f t="shared" si="4"/>
        <v>190251.48544487092</v>
      </c>
      <c r="R31" s="7">
        <f t="shared" si="5"/>
        <v>-5.0790715621029756E-2</v>
      </c>
      <c r="S31" s="11"/>
      <c r="T31" s="14"/>
      <c r="U31" s="11"/>
      <c r="V31" s="2">
        <v>2024</v>
      </c>
      <c r="W31" s="2">
        <v>6</v>
      </c>
      <c r="X31" s="14"/>
      <c r="AA31" s="24">
        <v>45444</v>
      </c>
    </row>
    <row r="32" spans="1:27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0.10310289648310055</v>
      </c>
      <c r="G32" s="8">
        <f>SUM(E32:E34)/SUM(Q32:Q34)</f>
        <v>0.15408136134638084</v>
      </c>
      <c r="H32" s="2">
        <v>0</v>
      </c>
      <c r="I32" s="7">
        <f t="shared" si="1"/>
        <v>0</v>
      </c>
      <c r="J32" s="8">
        <f>SUM(H32:H34)/SUM(Q32:Q34)</f>
        <v>0</v>
      </c>
      <c r="K32" s="2">
        <v>0</v>
      </c>
      <c r="L32" s="7">
        <f t="shared" si="2"/>
        <v>0</v>
      </c>
      <c r="M32" s="8">
        <f>SUM(K32:K34)/SUM(Q32:Q34)</f>
        <v>0</v>
      </c>
      <c r="N32" s="2">
        <v>357345.86718610488</v>
      </c>
      <c r="O32" s="7">
        <f t="shared" si="3"/>
        <v>0.89689710351689955</v>
      </c>
      <c r="P32" s="8">
        <f>SUM(N32:N34)/SUM(Q32:Q34)</f>
        <v>0.84591863865361927</v>
      </c>
      <c r="Q32" s="17">
        <f t="shared" si="4"/>
        <v>398424.59718610486</v>
      </c>
      <c r="R32" s="7">
        <f t="shared" si="5"/>
        <v>1.0941996655345756</v>
      </c>
      <c r="S32" s="11">
        <f t="shared" ref="S32" si="14">(SUM(Q32:Q34)-SUM(Q29:Q31))/SUM(Q29:Q31)</f>
        <v>0.16301568805732217</v>
      </c>
      <c r="T32" s="6" t="s">
        <v>8</v>
      </c>
      <c r="U32" s="11"/>
      <c r="V32" s="2">
        <v>2024</v>
      </c>
      <c r="W32" s="2">
        <v>7</v>
      </c>
      <c r="X32" s="6" t="s">
        <v>8</v>
      </c>
      <c r="AA32" s="24">
        <v>45474</v>
      </c>
    </row>
    <row r="33" spans="1:27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0.24132720710241212</v>
      </c>
      <c r="G33" s="11"/>
      <c r="H33" s="2">
        <v>0</v>
      </c>
      <c r="I33" s="7">
        <f t="shared" si="1"/>
        <v>0</v>
      </c>
      <c r="J33" s="11"/>
      <c r="K33" s="2">
        <v>0</v>
      </c>
      <c r="L33" s="7">
        <f t="shared" si="2"/>
        <v>0</v>
      </c>
      <c r="M33" s="11"/>
      <c r="N33" s="2">
        <v>129141.3230691403</v>
      </c>
      <c r="O33" s="7">
        <f t="shared" si="3"/>
        <v>0.75867279289758793</v>
      </c>
      <c r="P33" s="11"/>
      <c r="Q33" s="17">
        <f t="shared" si="4"/>
        <v>170220.0530691403</v>
      </c>
      <c r="R33" s="7">
        <f t="shared" si="5"/>
        <v>-0.57276720797026948</v>
      </c>
      <c r="S33" s="11"/>
      <c r="T33" s="14"/>
      <c r="U33" s="11"/>
      <c r="V33" s="2">
        <v>2024</v>
      </c>
      <c r="W33" s="2">
        <v>8</v>
      </c>
      <c r="X33" s="14"/>
      <c r="AA33" s="24">
        <v>45505</v>
      </c>
    </row>
    <row r="34" spans="1:27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0.17770092259600914</v>
      </c>
      <c r="G34" s="11"/>
      <c r="H34" s="2">
        <v>0</v>
      </c>
      <c r="I34" s="7">
        <f t="shared" si="1"/>
        <v>0</v>
      </c>
      <c r="J34" s="11"/>
      <c r="K34" s="2">
        <v>0</v>
      </c>
      <c r="L34" s="7">
        <f t="shared" si="2"/>
        <v>0</v>
      </c>
      <c r="M34" s="11"/>
      <c r="N34" s="2">
        <v>190089.06249024879</v>
      </c>
      <c r="O34" s="7">
        <f t="shared" si="3"/>
        <v>0.82229907740399089</v>
      </c>
      <c r="P34" s="11"/>
      <c r="Q34" s="17">
        <f t="shared" si="4"/>
        <v>231167.7924902488</v>
      </c>
      <c r="R34" s="7">
        <f t="shared" si="5"/>
        <v>0.35805264022772121</v>
      </c>
      <c r="S34" s="11"/>
      <c r="T34" s="14"/>
      <c r="U34" s="11"/>
      <c r="V34" s="2">
        <v>2024</v>
      </c>
      <c r="W34" s="2">
        <v>9</v>
      </c>
      <c r="X34" s="14"/>
      <c r="AA34" s="24">
        <v>45536</v>
      </c>
    </row>
    <row r="35" spans="1:27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0.13632251617780092</v>
      </c>
      <c r="G35" s="8">
        <f>SUM(E35:E37)/SUM(Q35:Q37)</f>
        <v>0.17418345149218395</v>
      </c>
      <c r="H35" s="2">
        <v>0</v>
      </c>
      <c r="I35" s="7">
        <f t="shared" si="1"/>
        <v>0</v>
      </c>
      <c r="J35" s="8">
        <f>SUM(H35:H37)/SUM(Q35:Q37)</f>
        <v>0</v>
      </c>
      <c r="K35" s="2">
        <v>0</v>
      </c>
      <c r="L35" s="7">
        <f t="shared" si="2"/>
        <v>0</v>
      </c>
      <c r="M35" s="8">
        <f>SUM(K35:K37)/SUM(Q35:Q37)</f>
        <v>0</v>
      </c>
      <c r="N35" s="2">
        <v>264413.85857899499</v>
      </c>
      <c r="O35" s="7">
        <f t="shared" si="3"/>
        <v>0.86367748382219911</v>
      </c>
      <c r="P35" s="8">
        <f>SUM(N35:N37)/SUM(Q35:Q37)</f>
        <v>0.82581654850781616</v>
      </c>
      <c r="Q35" s="17">
        <f t="shared" si="4"/>
        <v>306148.83857899497</v>
      </c>
      <c r="R35" s="7">
        <f t="shared" si="5"/>
        <v>0.32435766799957239</v>
      </c>
      <c r="S35" s="11">
        <f t="shared" ref="S35" si="15">(SUM(Q35:Q37)-SUM(Q32:Q34))/SUM(Q32:Q34)</f>
        <v>-0.10082362552073709</v>
      </c>
      <c r="T35" s="6" t="s">
        <v>7</v>
      </c>
      <c r="U35" s="11"/>
      <c r="V35" s="2">
        <v>2024</v>
      </c>
      <c r="W35" s="2">
        <v>10</v>
      </c>
      <c r="X35" s="6" t="s">
        <v>7</v>
      </c>
      <c r="AA35" s="24">
        <v>45566</v>
      </c>
    </row>
    <row r="36" spans="1:27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0.19930552564920559</v>
      </c>
      <c r="G36" s="11"/>
      <c r="H36" s="2">
        <v>0</v>
      </c>
      <c r="I36" s="7">
        <f t="shared" si="1"/>
        <v>0</v>
      </c>
      <c r="J36" s="11"/>
      <c r="K36" s="2">
        <v>0</v>
      </c>
      <c r="L36" s="7">
        <f t="shared" si="2"/>
        <v>0</v>
      </c>
      <c r="M36" s="11"/>
      <c r="N36" s="2">
        <v>167667.04166525509</v>
      </c>
      <c r="O36" s="7">
        <f t="shared" si="3"/>
        <v>0.80069447435079444</v>
      </c>
      <c r="P36" s="11"/>
      <c r="Q36" s="17">
        <f t="shared" si="4"/>
        <v>209402.0216652551</v>
      </c>
      <c r="R36" s="7">
        <f t="shared" si="5"/>
        <v>-0.31601235974892156</v>
      </c>
      <c r="S36" s="11"/>
      <c r="T36" s="14"/>
      <c r="U36" s="11"/>
      <c r="V36" s="2">
        <v>2024</v>
      </c>
      <c r="W36" s="2">
        <v>11</v>
      </c>
      <c r="X36" s="14"/>
      <c r="AA36" s="24">
        <v>45597</v>
      </c>
    </row>
    <row r="37" spans="1:27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0.20527282755493434</v>
      </c>
      <c r="G37" s="11"/>
      <c r="H37" s="2">
        <v>0</v>
      </c>
      <c r="I37" s="7">
        <f t="shared" si="1"/>
        <v>0</v>
      </c>
      <c r="J37" s="11"/>
      <c r="K37" s="2">
        <v>0</v>
      </c>
      <c r="L37" s="7">
        <f t="shared" si="2"/>
        <v>0</v>
      </c>
      <c r="M37" s="11"/>
      <c r="N37" s="2">
        <v>161823.6122870463</v>
      </c>
      <c r="O37" s="7">
        <f t="shared" si="3"/>
        <v>0.79472717244506563</v>
      </c>
      <c r="P37" s="11"/>
      <c r="Q37" s="17">
        <f t="shared" si="4"/>
        <v>203621.59228704631</v>
      </c>
      <c r="R37" s="7">
        <f t="shared" si="5"/>
        <v>-2.7604458315351143E-2</v>
      </c>
      <c r="S37" s="11"/>
      <c r="T37" s="14"/>
      <c r="U37" s="11"/>
      <c r="V37" s="2">
        <v>2024</v>
      </c>
      <c r="W37" s="2">
        <v>12</v>
      </c>
      <c r="X37" s="14"/>
      <c r="AA37" s="24">
        <v>45627</v>
      </c>
    </row>
    <row r="38" spans="1:27" x14ac:dyDescent="0.2">
      <c r="A38" s="2" t="s">
        <v>21</v>
      </c>
      <c r="E38" s="2">
        <f>AVERAGE(E2:E37)</f>
        <v>35123.831527777773</v>
      </c>
      <c r="F38" s="7">
        <f t="shared" ref="F38:G38" si="16">AVERAGE(F2:F37)</f>
        <v>0.1619738211865597</v>
      </c>
      <c r="G38" s="7">
        <f t="shared" si="16"/>
        <v>0.14965859529081391</v>
      </c>
      <c r="I38" s="7"/>
      <c r="J38" s="7">
        <f t="shared" ref="J38:S38" si="17">AVERAGE(J2:J37)</f>
        <v>2.0127386457565808E-4</v>
      </c>
      <c r="K38" s="2">
        <f t="shared" si="17"/>
        <v>2051.5555555555557</v>
      </c>
      <c r="L38" s="7">
        <f t="shared" si="17"/>
        <v>9.4484335944474175E-3</v>
      </c>
      <c r="M38" s="7">
        <f t="shared" si="17"/>
        <v>9.1732629227509414E-3</v>
      </c>
      <c r="N38" s="2">
        <f t="shared" si="17"/>
        <v>195241.43465613024</v>
      </c>
      <c r="O38" s="7">
        <f t="shared" si="17"/>
        <v>0.82840143692602064</v>
      </c>
      <c r="P38" s="7">
        <f t="shared" si="17"/>
        <v>0.8409668679218596</v>
      </c>
      <c r="Q38" s="25">
        <f t="shared" si="17"/>
        <v>232455.15507279686</v>
      </c>
      <c r="R38" s="7">
        <f t="shared" si="17"/>
        <v>0.14169121384563654</v>
      </c>
      <c r="S38" s="7">
        <f t="shared" si="17"/>
        <v>3.7041556554874136E-2</v>
      </c>
    </row>
    <row r="42" spans="1:27" x14ac:dyDescent="0.2">
      <c r="N42" s="26" t="s">
        <v>31</v>
      </c>
      <c r="O42" s="26"/>
      <c r="P42" s="27"/>
    </row>
    <row r="43" spans="1:27" x14ac:dyDescent="0.2">
      <c r="N43" s="26"/>
      <c r="O43" s="26"/>
      <c r="P43" s="27"/>
    </row>
    <row r="44" spans="1:27" x14ac:dyDescent="0.2">
      <c r="N44" s="26"/>
      <c r="O44" s="26"/>
      <c r="P44" s="28">
        <f>AVERAGE(L3:L11)</f>
        <v>3.779373437778967E-2</v>
      </c>
    </row>
    <row r="46" spans="1:27" x14ac:dyDescent="0.2">
      <c r="N46" s="26" t="s">
        <v>30</v>
      </c>
      <c r="O46" s="26"/>
      <c r="P46" s="29">
        <f>AVERAGE(K3:K11)/AVERAGE(N3:N11)</f>
        <v>4.1417406900984971E-2</v>
      </c>
    </row>
    <row r="47" spans="1:27" x14ac:dyDescent="0.2">
      <c r="N47" s="26"/>
      <c r="O47" s="26"/>
      <c r="P47" s="27"/>
    </row>
    <row r="48" spans="1:27" x14ac:dyDescent="0.2">
      <c r="N48" s="26"/>
      <c r="O48" s="26"/>
      <c r="P48" s="27"/>
    </row>
    <row r="49" spans="14:16" x14ac:dyDescent="0.2">
      <c r="N49" s="26"/>
      <c r="O49" s="26"/>
      <c r="P49" s="27"/>
    </row>
  </sheetData>
  <mergeCells count="99">
    <mergeCell ref="N46:O49"/>
    <mergeCell ref="N42:O44"/>
    <mergeCell ref="T32:T34"/>
    <mergeCell ref="X32:X34"/>
    <mergeCell ref="D35:D37"/>
    <mergeCell ref="G35:G37"/>
    <mergeCell ref="J35:J37"/>
    <mergeCell ref="M35:M37"/>
    <mergeCell ref="P35:P37"/>
    <mergeCell ref="S35:S37"/>
    <mergeCell ref="T35:T37"/>
    <mergeCell ref="X35:X37"/>
    <mergeCell ref="D32:D34"/>
    <mergeCell ref="G32:G34"/>
    <mergeCell ref="J32:J34"/>
    <mergeCell ref="M32:M34"/>
    <mergeCell ref="P32:P34"/>
    <mergeCell ref="S32:S34"/>
    <mergeCell ref="X26:X28"/>
    <mergeCell ref="D29:D31"/>
    <mergeCell ref="G29:G31"/>
    <mergeCell ref="J29:J31"/>
    <mergeCell ref="M29:M31"/>
    <mergeCell ref="P29:P31"/>
    <mergeCell ref="S29:S31"/>
    <mergeCell ref="T29:T31"/>
    <mergeCell ref="X29:X31"/>
    <mergeCell ref="T23:T25"/>
    <mergeCell ref="X23:X25"/>
    <mergeCell ref="D26:D28"/>
    <mergeCell ref="G26:G28"/>
    <mergeCell ref="J26:J28"/>
    <mergeCell ref="M26:M28"/>
    <mergeCell ref="P26:P28"/>
    <mergeCell ref="S26:S28"/>
    <mergeCell ref="T26:T28"/>
    <mergeCell ref="U26:U37"/>
    <mergeCell ref="D23:D25"/>
    <mergeCell ref="G23:G25"/>
    <mergeCell ref="J23:J25"/>
    <mergeCell ref="M23:M25"/>
    <mergeCell ref="P23:P25"/>
    <mergeCell ref="S23:S25"/>
    <mergeCell ref="X17:X19"/>
    <mergeCell ref="D20:D22"/>
    <mergeCell ref="G20:G22"/>
    <mergeCell ref="J20:J22"/>
    <mergeCell ref="M20:M22"/>
    <mergeCell ref="P20:P22"/>
    <mergeCell ref="S20:S22"/>
    <mergeCell ref="T20:T22"/>
    <mergeCell ref="X20:X22"/>
    <mergeCell ref="T14:T16"/>
    <mergeCell ref="U14:U25"/>
    <mergeCell ref="X14:X16"/>
    <mergeCell ref="D17:D19"/>
    <mergeCell ref="G17:G19"/>
    <mergeCell ref="J17:J19"/>
    <mergeCell ref="M17:M19"/>
    <mergeCell ref="P17:P19"/>
    <mergeCell ref="S17:S19"/>
    <mergeCell ref="T17:T19"/>
    <mergeCell ref="D14:D16"/>
    <mergeCell ref="G14:G16"/>
    <mergeCell ref="J14:J16"/>
    <mergeCell ref="M14:M16"/>
    <mergeCell ref="P14:P16"/>
    <mergeCell ref="S14:S16"/>
    <mergeCell ref="T8:T10"/>
    <mergeCell ref="X8:X10"/>
    <mergeCell ref="D11:D13"/>
    <mergeCell ref="G11:G13"/>
    <mergeCell ref="J11:J13"/>
    <mergeCell ref="M11:M13"/>
    <mergeCell ref="P11:P13"/>
    <mergeCell ref="S11:S13"/>
    <mergeCell ref="T11:T13"/>
    <mergeCell ref="X11:X13"/>
    <mergeCell ref="D8:D10"/>
    <mergeCell ref="G8:G10"/>
    <mergeCell ref="J8:J10"/>
    <mergeCell ref="M8:M10"/>
    <mergeCell ref="P8:P10"/>
    <mergeCell ref="S8:S10"/>
    <mergeCell ref="X2:X4"/>
    <mergeCell ref="D5:D7"/>
    <mergeCell ref="G5:G7"/>
    <mergeCell ref="J5:J7"/>
    <mergeCell ref="M5:M7"/>
    <mergeCell ref="P5:P7"/>
    <mergeCell ref="S5:S7"/>
    <mergeCell ref="T5:T7"/>
    <mergeCell ref="X5:X7"/>
    <mergeCell ref="D2:D4"/>
    <mergeCell ref="G2:G4"/>
    <mergeCell ref="J2:J4"/>
    <mergeCell ref="M2:M4"/>
    <mergeCell ref="P2:P4"/>
    <mergeCell ref="T2:T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1-BA4B-374B-ABC6-1BF8E401F175}">
  <dimension ref="A1:AB115"/>
  <sheetViews>
    <sheetView zoomScale="120" zoomScaleNormal="120" workbookViewId="0">
      <selection activeCell="K38" sqref="K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7.1640625" style="17" customWidth="1"/>
    <col min="18" max="18" width="12.1640625" style="17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33" t="s">
        <v>33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34">
        <f>SUM(Q2:Q4)</f>
        <v>536349.5</v>
      </c>
      <c r="S2" s="2" t="s">
        <v>17</v>
      </c>
      <c r="T2" s="2" t="s">
        <v>19</v>
      </c>
      <c r="U2" s="6" t="s">
        <v>10</v>
      </c>
      <c r="V2" s="2" t="s">
        <v>19</v>
      </c>
      <c r="W2" s="2">
        <v>2022</v>
      </c>
      <c r="X2" s="2">
        <v>1</v>
      </c>
      <c r="Y2" s="6" t="s">
        <v>10</v>
      </c>
      <c r="AB2" s="24">
        <v>44562</v>
      </c>
    </row>
    <row r="3" spans="1:28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34"/>
      <c r="S3" s="7">
        <f>(Q3-Q2)/Q2</f>
        <v>-0.29917068675808989</v>
      </c>
      <c r="T3" s="2" t="s">
        <v>19</v>
      </c>
      <c r="U3" s="9"/>
      <c r="V3" s="2" t="s">
        <v>19</v>
      </c>
      <c r="W3" s="2">
        <v>2022</v>
      </c>
      <c r="X3" s="2">
        <v>2</v>
      </c>
      <c r="Y3" s="9"/>
      <c r="AB3" s="24">
        <v>44593</v>
      </c>
    </row>
    <row r="4" spans="1:28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34"/>
      <c r="S4" s="7">
        <f t="shared" ref="S4:S37" si="5">(Q4-Q3)/Q3</f>
        <v>0.72134868828115328</v>
      </c>
      <c r="T4" s="2" t="s">
        <v>19</v>
      </c>
      <c r="U4" s="12"/>
      <c r="V4" s="2" t="s">
        <v>19</v>
      </c>
      <c r="W4" s="2">
        <v>2022</v>
      </c>
      <c r="X4" s="2">
        <v>3</v>
      </c>
      <c r="Y4" s="12"/>
      <c r="AB4" s="24">
        <v>44621</v>
      </c>
    </row>
    <row r="5" spans="1:28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34">
        <f t="shared" ref="R5" si="6">SUM(Q5:Q7)</f>
        <v>701014.64826449996</v>
      </c>
      <c r="S5" s="7">
        <f t="shared" si="5"/>
        <v>0.36644555374084264</v>
      </c>
      <c r="T5" s="11">
        <f>(SUM(Q5:Q7)-SUM(Q2:Q4))/SUM(Q2:Q4)</f>
        <v>0.30701091035695932</v>
      </c>
      <c r="U5" s="6" t="s">
        <v>9</v>
      </c>
      <c r="V5" s="2" t="s">
        <v>19</v>
      </c>
      <c r="W5" s="2">
        <v>2022</v>
      </c>
      <c r="X5" s="2">
        <v>4</v>
      </c>
      <c r="Y5" s="6" t="s">
        <v>9</v>
      </c>
      <c r="AB5" s="24">
        <v>44652</v>
      </c>
    </row>
    <row r="6" spans="1:28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34"/>
      <c r="S6" s="7">
        <f t="shared" si="5"/>
        <v>-0.31500719376722897</v>
      </c>
      <c r="T6" s="11"/>
      <c r="U6" s="9"/>
      <c r="V6" s="2" t="s">
        <v>19</v>
      </c>
      <c r="W6" s="2">
        <v>2022</v>
      </c>
      <c r="X6" s="2">
        <v>5</v>
      </c>
      <c r="Y6" s="9"/>
      <c r="AB6" s="24">
        <v>44682</v>
      </c>
    </row>
    <row r="7" spans="1:28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34"/>
      <c r="S7" s="7">
        <f t="shared" si="5"/>
        <v>-9.4793880143762749E-2</v>
      </c>
      <c r="T7" s="11"/>
      <c r="U7" s="12"/>
      <c r="V7" s="2" t="s">
        <v>19</v>
      </c>
      <c r="W7" s="2">
        <v>2022</v>
      </c>
      <c r="X7" s="2">
        <v>6</v>
      </c>
      <c r="Y7" s="12"/>
      <c r="AB7" s="24">
        <v>44713</v>
      </c>
    </row>
    <row r="8" spans="1:28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34">
        <f t="shared" ref="R8" si="7">SUM(Q8:Q10)</f>
        <v>738633.84365012241</v>
      </c>
      <c r="S8" s="7">
        <f t="shared" si="5"/>
        <v>1.0869825083862328</v>
      </c>
      <c r="T8" s="11">
        <f t="shared" ref="T8" si="8">(SUM(Q8:Q10)-SUM(Q5:Q7))/SUM(Q5:Q7)</f>
        <v>5.3663921971896282E-2</v>
      </c>
      <c r="U8" s="6" t="s">
        <v>8</v>
      </c>
      <c r="V8" s="2" t="s">
        <v>19</v>
      </c>
      <c r="W8" s="2">
        <v>2022</v>
      </c>
      <c r="X8" s="2">
        <v>7</v>
      </c>
      <c r="Y8" s="6" t="s">
        <v>8</v>
      </c>
      <c r="AB8" s="24">
        <v>44743</v>
      </c>
    </row>
    <row r="9" spans="1:28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34"/>
      <c r="S9" s="7">
        <f t="shared" si="5"/>
        <v>-0.61985371599803452</v>
      </c>
      <c r="T9" s="11"/>
      <c r="U9" s="14"/>
      <c r="V9" s="2" t="s">
        <v>19</v>
      </c>
      <c r="W9" s="2">
        <v>2022</v>
      </c>
      <c r="X9" s="2">
        <v>8</v>
      </c>
      <c r="Y9" s="14"/>
      <c r="AB9" s="24">
        <v>44774</v>
      </c>
    </row>
    <row r="10" spans="1:28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34"/>
      <c r="S10" s="7">
        <f t="shared" si="5"/>
        <v>0.30662413358920343</v>
      </c>
      <c r="T10" s="11"/>
      <c r="U10" s="14"/>
      <c r="V10" s="2" t="s">
        <v>19</v>
      </c>
      <c r="W10" s="2">
        <v>2022</v>
      </c>
      <c r="X10" s="2">
        <v>9</v>
      </c>
      <c r="Y10" s="14"/>
      <c r="AB10" s="24">
        <v>44805</v>
      </c>
    </row>
    <row r="11" spans="1:28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0.12649107131971732</v>
      </c>
      <c r="G11" s="8">
        <f>SUM(E11:E13)/SUM(Q11:Q13)</f>
        <v>0.16663448251893967</v>
      </c>
      <c r="H11" s="2">
        <f>0.0072*E11</f>
        <v>264.32639999999998</v>
      </c>
      <c r="I11" s="7">
        <f t="shared" si="1"/>
        <v>9.1073571350196452E-4</v>
      </c>
      <c r="J11" s="8">
        <f>SUM(H11:H13)/SUM(Q11:Q13)</f>
        <v>1.1997682741363654E-3</v>
      </c>
      <c r="K11" s="2">
        <v>11200</v>
      </c>
      <c r="L11" s="7">
        <f t="shared" si="2"/>
        <v>3.8589561962868647E-2</v>
      </c>
      <c r="M11" s="8">
        <f>SUM(K11:K13)/SUM(Q11:Q13)</f>
        <v>3.4776236584320962E-2</v>
      </c>
      <c r="N11" s="2">
        <v>242057.59775743869</v>
      </c>
      <c r="O11" s="7">
        <f t="shared" si="3"/>
        <v>0.83400863100391209</v>
      </c>
      <c r="P11" s="8">
        <f>SUM(N11:N13)/SUM(Q11:Q13)</f>
        <v>0.79738951262260316</v>
      </c>
      <c r="Q11" s="17">
        <f>SUM(E11,H11,K11,N11)</f>
        <v>290233.92415743868</v>
      </c>
      <c r="R11" s="34">
        <f t="shared" ref="R11" si="9">SUM(Q11:Q13)</f>
        <v>668145.02206855989</v>
      </c>
      <c r="S11" s="7">
        <f t="shared" si="5"/>
        <v>0.48473235785672147</v>
      </c>
      <c r="T11" s="11">
        <f t="shared" ref="T11" si="10">(SUM(Q11:Q13)-SUM(Q8:Q10))/SUM(Q8:Q10)</f>
        <v>-9.5431345567956141E-2</v>
      </c>
      <c r="U11" s="6" t="s">
        <v>7</v>
      </c>
      <c r="V11" s="2" t="s">
        <v>19</v>
      </c>
      <c r="W11" s="2">
        <v>2022</v>
      </c>
      <c r="X11" s="2">
        <v>10</v>
      </c>
      <c r="Y11" s="6" t="s">
        <v>7</v>
      </c>
      <c r="AB11" s="2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0.19164083819683747</v>
      </c>
      <c r="G12" s="11"/>
      <c r="H12" s="2">
        <f t="shared" ref="H12:H37" si="11">0.0072*E12</f>
        <v>264.32639999999998</v>
      </c>
      <c r="I12" s="7">
        <f t="shared" si="1"/>
        <v>1.3798140350172296E-3</v>
      </c>
      <c r="J12" s="11"/>
      <c r="K12" s="2">
        <f>0.0414*N12</f>
        <v>6145.6124715727065</v>
      </c>
      <c r="L12" s="7">
        <f t="shared" si="2"/>
        <v>3.2080799882467079E-2</v>
      </c>
      <c r="M12" s="11"/>
      <c r="N12" s="2">
        <v>148444.745690162</v>
      </c>
      <c r="O12" s="7">
        <f t="shared" si="3"/>
        <v>0.77489854788567825</v>
      </c>
      <c r="P12" s="11"/>
      <c r="Q12" s="17">
        <f t="shared" si="4"/>
        <v>191566.6845617347</v>
      </c>
      <c r="R12" s="34"/>
      <c r="S12" s="7">
        <f t="shared" si="5"/>
        <v>-0.33995763893603803</v>
      </c>
      <c r="T12" s="11"/>
      <c r="U12" s="14"/>
      <c r="V12" s="2" t="s">
        <v>19</v>
      </c>
      <c r="W12" s="2">
        <v>2022</v>
      </c>
      <c r="X12" s="2">
        <v>11</v>
      </c>
      <c r="Y12" s="14"/>
      <c r="AB12" s="2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0.20345122946571451</v>
      </c>
      <c r="G13" s="11"/>
      <c r="H13" s="2">
        <f t="shared" si="11"/>
        <v>272.96639999999996</v>
      </c>
      <c r="I13" s="7">
        <f t="shared" si="1"/>
        <v>1.4648488521531442E-3</v>
      </c>
      <c r="J13" s="11"/>
      <c r="K13" s="2">
        <f t="shared" ref="K13:K37" si="12">0.0414*N13</f>
        <v>5889.9568885198814</v>
      </c>
      <c r="L13" s="7">
        <f t="shared" si="2"/>
        <v>3.16079070075286E-2</v>
      </c>
      <c r="M13" s="11"/>
      <c r="N13" s="2">
        <v>142269.49006086669</v>
      </c>
      <c r="O13" s="7">
        <f t="shared" si="3"/>
        <v>0.7634760146746038</v>
      </c>
      <c r="P13" s="11"/>
      <c r="Q13" s="17">
        <f t="shared" si="4"/>
        <v>186344.41334938657</v>
      </c>
      <c r="R13" s="34"/>
      <c r="S13" s="7">
        <f t="shared" si="5"/>
        <v>-2.726085292072376E-2</v>
      </c>
      <c r="T13" s="11"/>
      <c r="U13" s="14"/>
      <c r="V13" s="2" t="s">
        <v>19</v>
      </c>
      <c r="W13" s="2">
        <v>2022</v>
      </c>
      <c r="X13" s="2">
        <v>12</v>
      </c>
      <c r="Y13" s="14"/>
      <c r="AB13" s="24">
        <v>44896</v>
      </c>
    </row>
    <row r="14" spans="1:28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9.800195252462264E-2</v>
      </c>
      <c r="G14" s="8">
        <f>SUM(E14:E16)/SUM(Q14:Q16)</f>
        <v>0.15504981919523123</v>
      </c>
      <c r="H14" s="2">
        <f t="shared" si="11"/>
        <v>275.00400000000002</v>
      </c>
      <c r="I14" s="7">
        <f t="shared" si="1"/>
        <v>7.05614058177283E-4</v>
      </c>
      <c r="J14" s="8">
        <f>SUM(H14:H16)/SUM(Q14:Q16)</f>
        <v>1.116358698205665E-3</v>
      </c>
      <c r="K14" s="2">
        <f t="shared" si="12"/>
        <v>13964.335642731477</v>
      </c>
      <c r="L14" s="7">
        <f t="shared" si="2"/>
        <v>3.5830138989314461E-2</v>
      </c>
      <c r="M14" s="8">
        <f>SUM(K14:K16)/SUM(Q14:Q16)</f>
        <v>3.3545919181113604E-2</v>
      </c>
      <c r="N14" s="2">
        <v>337302.79330269271</v>
      </c>
      <c r="O14" s="7">
        <f t="shared" si="3"/>
        <v>0.86546229442788558</v>
      </c>
      <c r="P14" s="8">
        <f>SUM(N14:N16)/SUM(Q14:Q16)</f>
        <v>0.8102879029254495</v>
      </c>
      <c r="Q14" s="17">
        <f t="shared" si="4"/>
        <v>389737.13294542418</v>
      </c>
      <c r="R14" s="34">
        <f t="shared" ref="R14" si="13">SUM(Q14:Q16)</f>
        <v>741648.72037165682</v>
      </c>
      <c r="S14" s="7">
        <f t="shared" si="5"/>
        <v>1.0914881532546206</v>
      </c>
      <c r="T14" s="11">
        <f t="shared" ref="T14" si="14">(SUM(Q14:Q16)-SUM(Q11:Q13))/SUM(Q11:Q13)</f>
        <v>0.11001159310523838</v>
      </c>
      <c r="U14" s="6" t="s">
        <v>10</v>
      </c>
      <c r="V14" s="11">
        <f>(SUM(Q14:Q25)-SUM(Q2:Q13))/SUM(Q2:Q13)</f>
        <v>8.3219704754987731E-2</v>
      </c>
      <c r="W14" s="2">
        <v>2023</v>
      </c>
      <c r="X14" s="2">
        <v>1</v>
      </c>
      <c r="Y14" s="6" t="s">
        <v>10</v>
      </c>
      <c r="AB14" s="24">
        <v>44927</v>
      </c>
    </row>
    <row r="15" spans="1:28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0.25181655453499596</v>
      </c>
      <c r="G15" s="11"/>
      <c r="H15" s="2">
        <f t="shared" si="11"/>
        <v>275.00400000000002</v>
      </c>
      <c r="I15" s="7">
        <f t="shared" si="1"/>
        <v>1.8130791926519712E-3</v>
      </c>
      <c r="J15" s="11"/>
      <c r="K15" s="2">
        <f t="shared" si="12"/>
        <v>4500.4857680534224</v>
      </c>
      <c r="L15" s="7">
        <f t="shared" si="2"/>
        <v>2.967133970009158E-2</v>
      </c>
      <c r="M15" s="11"/>
      <c r="N15" s="2">
        <v>108707.3857017735</v>
      </c>
      <c r="O15" s="7">
        <f t="shared" si="3"/>
        <v>0.71669902657226048</v>
      </c>
      <c r="P15" s="11"/>
      <c r="Q15" s="17">
        <f t="shared" si="4"/>
        <v>151677.87546982692</v>
      </c>
      <c r="R15" s="34"/>
      <c r="S15" s="7">
        <f t="shared" si="5"/>
        <v>-0.61082005626837022</v>
      </c>
      <c r="T15" s="11"/>
      <c r="U15" s="14"/>
      <c r="V15" s="11"/>
      <c r="W15" s="2">
        <v>2023</v>
      </c>
      <c r="X15" s="2">
        <v>2</v>
      </c>
      <c r="Y15" s="14"/>
      <c r="AB15" s="24">
        <v>44958</v>
      </c>
    </row>
    <row r="16" spans="1:28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0.19278721661217776</v>
      </c>
      <c r="G16" s="11"/>
      <c r="H16" s="2">
        <f t="shared" si="11"/>
        <v>277.93799999999999</v>
      </c>
      <c r="I16" s="7">
        <f t="shared" si="1"/>
        <v>1.38806795960768E-3</v>
      </c>
      <c r="J16" s="11"/>
      <c r="K16" s="2">
        <f t="shared" si="12"/>
        <v>6414.4666235790246</v>
      </c>
      <c r="L16" s="7">
        <f t="shared" si="2"/>
        <v>3.2034898423975493E-2</v>
      </c>
      <c r="M16" s="11"/>
      <c r="N16" s="2">
        <v>154938.80733282669</v>
      </c>
      <c r="O16" s="7">
        <f t="shared" si="3"/>
        <v>0.77378981700423899</v>
      </c>
      <c r="P16" s="11"/>
      <c r="Q16" s="17">
        <f t="shared" si="4"/>
        <v>200233.71195640572</v>
      </c>
      <c r="R16" s="34"/>
      <c r="S16" s="7">
        <f t="shared" si="5"/>
        <v>0.32012471387917052</v>
      </c>
      <c r="T16" s="11"/>
      <c r="U16" s="14"/>
      <c r="V16" s="11"/>
      <c r="W16" s="2">
        <v>2023</v>
      </c>
      <c r="X16" s="2">
        <v>3</v>
      </c>
      <c r="Y16" s="14"/>
      <c r="AB16" s="24">
        <v>44986</v>
      </c>
    </row>
    <row r="17" spans="1:28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0.1271238925626588</v>
      </c>
      <c r="G17" s="8">
        <f>SUM(E17:E19)/SUM(Q17:Q19)</f>
        <v>0.17522387068089837</v>
      </c>
      <c r="H17" s="2">
        <f t="shared" si="11"/>
        <v>281.03399999999999</v>
      </c>
      <c r="I17" s="7">
        <f t="shared" si="1"/>
        <v>9.152920264511432E-4</v>
      </c>
      <c r="J17" s="8">
        <f>SUM(H17:H19)/SUM(Q17:Q19)</f>
        <v>1.2616118689024684E-3</v>
      </c>
      <c r="K17" s="2">
        <f t="shared" si="12"/>
        <v>10643.364177709076</v>
      </c>
      <c r="L17" s="7">
        <f t="shared" si="2"/>
        <v>3.4664084653361682E-2</v>
      </c>
      <c r="M17" s="8">
        <f>SUM(K17:K19)/SUM(Q17:Q19)</f>
        <v>3.273814194587886E-2</v>
      </c>
      <c r="N17" s="2">
        <v>257086.09124901149</v>
      </c>
      <c r="O17" s="7">
        <f t="shared" si="3"/>
        <v>0.83729673075752842</v>
      </c>
      <c r="P17" s="8">
        <f>SUM(N17:N19)/SUM(Q17:Q19)</f>
        <v>0.79077637550432045</v>
      </c>
      <c r="Q17" s="17">
        <f t="shared" si="4"/>
        <v>307042.98942672054</v>
      </c>
      <c r="R17" s="34">
        <f t="shared" ref="R17" si="15">SUM(Q17:Q19)</f>
        <v>668787.87430401705</v>
      </c>
      <c r="S17" s="7">
        <f t="shared" si="5"/>
        <v>0.53342305062780337</v>
      </c>
      <c r="T17" s="11">
        <f t="shared" ref="T17" si="16">(SUM(Q17:Q19)-SUM(Q14:Q16))/SUM(Q14:Q16)</f>
        <v>-9.8241720192178805E-2</v>
      </c>
      <c r="U17" s="6" t="s">
        <v>9</v>
      </c>
      <c r="V17" s="11"/>
      <c r="W17" s="2">
        <v>2023</v>
      </c>
      <c r="X17" s="2">
        <v>4</v>
      </c>
      <c r="Y17" s="6" t="s">
        <v>9</v>
      </c>
      <c r="AB17" s="24">
        <v>45017</v>
      </c>
    </row>
    <row r="18" spans="1:28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0.20612549523005405</v>
      </c>
      <c r="G18" s="11"/>
      <c r="H18" s="2">
        <f t="shared" si="11"/>
        <v>281.03399999999999</v>
      </c>
      <c r="I18" s="7">
        <f t="shared" si="1"/>
        <v>1.4841035656563892E-3</v>
      </c>
      <c r="J18" s="11"/>
      <c r="K18" s="2">
        <f t="shared" si="12"/>
        <v>5965.0849106803462</v>
      </c>
      <c r="L18" s="7">
        <f t="shared" si="2"/>
        <v>3.1500828317512566E-2</v>
      </c>
      <c r="M18" s="11"/>
      <c r="N18" s="2">
        <v>144084.1765864818</v>
      </c>
      <c r="O18" s="7">
        <f t="shared" si="3"/>
        <v>0.76088957288677694</v>
      </c>
      <c r="P18" s="11"/>
      <c r="Q18" s="17">
        <f t="shared" si="4"/>
        <v>189362.79549716215</v>
      </c>
      <c r="R18" s="34"/>
      <c r="S18" s="7">
        <f t="shared" si="5"/>
        <v>-0.38326943777247247</v>
      </c>
      <c r="T18" s="11"/>
      <c r="U18" s="14"/>
      <c r="V18" s="11"/>
      <c r="W18" s="2">
        <v>2023</v>
      </c>
      <c r="X18" s="2">
        <v>5</v>
      </c>
      <c r="Y18" s="14"/>
      <c r="AB18" s="24">
        <v>45047</v>
      </c>
    </row>
    <row r="19" spans="1:28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0.22695281244519225</v>
      </c>
      <c r="G19" s="11"/>
      <c r="H19" s="2">
        <f t="shared" si="11"/>
        <v>281.68271999999996</v>
      </c>
      <c r="I19" s="7">
        <f t="shared" si="1"/>
        <v>1.634060249605384E-3</v>
      </c>
      <c r="J19" s="11"/>
      <c r="K19" s="2">
        <f t="shared" si="12"/>
        <v>5286.4232722580782</v>
      </c>
      <c r="L19" s="7">
        <f t="shared" si="2"/>
        <v>3.0666894056496426E-2</v>
      </c>
      <c r="M19" s="11"/>
      <c r="N19" s="2">
        <v>127691.3833878763</v>
      </c>
      <c r="O19" s="7">
        <f t="shared" si="3"/>
        <v>0.74074623324870603</v>
      </c>
      <c r="P19" s="11"/>
      <c r="Q19" s="17">
        <f t="shared" si="4"/>
        <v>172382.08938013436</v>
      </c>
      <c r="R19" s="34"/>
      <c r="S19" s="7">
        <f t="shared" si="5"/>
        <v>-8.9672874085143434E-2</v>
      </c>
      <c r="T19" s="11"/>
      <c r="U19" s="14"/>
      <c r="V19" s="11"/>
      <c r="W19" s="2">
        <v>2023</v>
      </c>
      <c r="X19" s="2">
        <v>6</v>
      </c>
      <c r="Y19" s="14"/>
      <c r="AB19" s="24">
        <v>45078</v>
      </c>
    </row>
    <row r="20" spans="1:28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9.5967999963450568E-2</v>
      </c>
      <c r="G20" s="8">
        <f>SUM(E20:E22)/SUM(Q20:Q22)</f>
        <v>0.15083015918594583</v>
      </c>
      <c r="H20" s="2">
        <f t="shared" si="11"/>
        <v>281.68271999999996</v>
      </c>
      <c r="I20" s="7">
        <f t="shared" si="1"/>
        <v>6.90969599736844E-4</v>
      </c>
      <c r="J20" s="8">
        <f>SUM(H20:H22)/SUM(Q20:Q22)</f>
        <v>1.0859771461388099E-3</v>
      </c>
      <c r="K20" s="2">
        <f t="shared" si="12"/>
        <v>14639.821106989983</v>
      </c>
      <c r="L20" s="7">
        <f t="shared" si="2"/>
        <v>3.5911579277975843E-2</v>
      </c>
      <c r="M20" s="8">
        <f>SUM(K20:K22)/SUM(Q20:Q22)</f>
        <v>3.3714876085895615E-2</v>
      </c>
      <c r="N20" s="2">
        <v>353618.86731859861</v>
      </c>
      <c r="O20" s="7">
        <f t="shared" si="3"/>
        <v>0.86742945115883674</v>
      </c>
      <c r="P20" s="8">
        <f>SUM(N20:N22)/SUM(Q20:Q22)</f>
        <v>0.8143689875820197</v>
      </c>
      <c r="Q20" s="17">
        <f t="shared" si="4"/>
        <v>407662.97114558861</v>
      </c>
      <c r="R20" s="34">
        <f t="shared" ref="R20" si="17">SUM(Q20:Q22)</f>
        <v>778145.43612134678</v>
      </c>
      <c r="S20" s="7">
        <f t="shared" si="5"/>
        <v>1.3648800905679732</v>
      </c>
      <c r="T20" s="11">
        <f t="shared" ref="T20" si="18">(SUM(Q20:Q22)-SUM(Q17:Q19))/SUM(Q17:Q19)</f>
        <v>0.1635160654357469</v>
      </c>
      <c r="U20" s="6" t="s">
        <v>8</v>
      </c>
      <c r="V20" s="11"/>
      <c r="W20" s="2">
        <v>2023</v>
      </c>
      <c r="X20" s="2">
        <v>7</v>
      </c>
      <c r="Y20" s="6" t="s">
        <v>8</v>
      </c>
      <c r="AB20" s="24">
        <v>45108</v>
      </c>
    </row>
    <row r="21" spans="1:28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0.2462010480617976</v>
      </c>
      <c r="G21" s="11"/>
      <c r="H21" s="2">
        <f t="shared" si="11"/>
        <v>281.68271999999996</v>
      </c>
      <c r="I21" s="7">
        <f t="shared" si="1"/>
        <v>1.7726475460449426E-3</v>
      </c>
      <c r="J21" s="11"/>
      <c r="K21" s="2">
        <f t="shared" si="12"/>
        <v>4750.6563009208794</v>
      </c>
      <c r="L21" s="7">
        <f t="shared" si="2"/>
        <v>2.9896186865599503E-2</v>
      </c>
      <c r="M21" s="11"/>
      <c r="N21" s="2">
        <v>114750.1521961565</v>
      </c>
      <c r="O21" s="7">
        <f t="shared" si="3"/>
        <v>0.72213011752655798</v>
      </c>
      <c r="P21" s="11"/>
      <c r="Q21" s="17">
        <f t="shared" si="4"/>
        <v>158905.09121707737</v>
      </c>
      <c r="R21" s="34"/>
      <c r="S21" s="7">
        <f t="shared" si="5"/>
        <v>-0.61020474640968159</v>
      </c>
      <c r="T21" s="11"/>
      <c r="U21" s="14"/>
      <c r="V21" s="11"/>
      <c r="W21" s="2">
        <v>2023</v>
      </c>
      <c r="X21" s="2">
        <v>8</v>
      </c>
      <c r="Y21" s="14"/>
      <c r="AB21" s="24">
        <v>45139</v>
      </c>
    </row>
    <row r="22" spans="1:28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0.18490918619975946</v>
      </c>
      <c r="G22" s="11"/>
      <c r="H22" s="2">
        <f t="shared" si="11"/>
        <v>281.68271999999996</v>
      </c>
      <c r="I22" s="7">
        <f t="shared" si="1"/>
        <v>1.3313461406382679E-3</v>
      </c>
      <c r="J22" s="11"/>
      <c r="K22" s="2">
        <f t="shared" si="12"/>
        <v>6844.5995477255456</v>
      </c>
      <c r="L22" s="7">
        <f t="shared" si="2"/>
        <v>3.2350337969183345E-2</v>
      </c>
      <c r="M22" s="11"/>
      <c r="N22" s="2">
        <v>165328.4914909552</v>
      </c>
      <c r="O22" s="7">
        <f t="shared" si="3"/>
        <v>0.78140912969041898</v>
      </c>
      <c r="P22" s="11"/>
      <c r="Q22" s="17">
        <f t="shared" si="4"/>
        <v>211577.37375868074</v>
      </c>
      <c r="R22" s="34"/>
      <c r="S22" s="7">
        <f t="shared" si="5"/>
        <v>0.33147007523911692</v>
      </c>
      <c r="T22" s="11"/>
      <c r="U22" s="14"/>
      <c r="V22" s="11"/>
      <c r="W22" s="2">
        <v>2023</v>
      </c>
      <c r="X22" s="2">
        <v>9</v>
      </c>
      <c r="Y22" s="14"/>
      <c r="AB22" s="2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0.13443894208436369</v>
      </c>
      <c r="G23" s="8">
        <f>SUM(E23:E25)/SUM(Q23:Q25)</f>
        <v>0.17658641000520547</v>
      </c>
      <c r="H23" s="2">
        <f t="shared" si="11"/>
        <v>286.18271999999996</v>
      </c>
      <c r="I23" s="7">
        <f t="shared" si="1"/>
        <v>9.6796038300741845E-4</v>
      </c>
      <c r="J23" s="8">
        <f>SUM(H23:H25)/SUM(Q23:Q25)</f>
        <v>1.2714221520374793E-3</v>
      </c>
      <c r="K23" s="2">
        <f t="shared" si="12"/>
        <v>10162.027273391595</v>
      </c>
      <c r="L23" s="7">
        <f t="shared" si="2"/>
        <v>3.4371187092232414E-2</v>
      </c>
      <c r="M23" s="8">
        <f>SUM(K23:K25)/SUM(Q23:Q25)</f>
        <v>3.268358531658358E-2</v>
      </c>
      <c r="N23" s="2">
        <v>245459.59597564241</v>
      </c>
      <c r="O23" s="7">
        <f t="shared" si="3"/>
        <v>0.8302219104403965</v>
      </c>
      <c r="P23" s="8">
        <f>SUM(N23:N25)/SUM(Q23:Q25)</f>
        <v>0.78945858252617362</v>
      </c>
      <c r="Q23" s="17">
        <f t="shared" si="4"/>
        <v>295655.40596903401</v>
      </c>
      <c r="R23" s="34">
        <f t="shared" ref="R23" si="19">SUM(Q23:Q25)</f>
        <v>675605.78413980524</v>
      </c>
      <c r="S23" s="7">
        <f t="shared" si="5"/>
        <v>0.39738668987474213</v>
      </c>
      <c r="T23" s="11">
        <f t="shared" ref="T23" si="20">(SUM(Q23:Q25)-SUM(Q20:Q22))/SUM(Q20:Q22)</f>
        <v>-0.13177440517115765</v>
      </c>
      <c r="U23" s="6" t="s">
        <v>7</v>
      </c>
      <c r="V23" s="11"/>
      <c r="W23" s="2">
        <v>2023</v>
      </c>
      <c r="X23" s="2">
        <v>10</v>
      </c>
      <c r="Y23" s="6" t="s">
        <v>7</v>
      </c>
      <c r="AB23" s="2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0.20229983395501633</v>
      </c>
      <c r="G24" s="11"/>
      <c r="H24" s="2">
        <f t="shared" si="11"/>
        <v>286.18271999999996</v>
      </c>
      <c r="I24" s="7">
        <f t="shared" si="1"/>
        <v>1.4565588044761174E-3</v>
      </c>
      <c r="J24" s="11"/>
      <c r="K24" s="2">
        <f t="shared" si="12"/>
        <v>6219.337295262545</v>
      </c>
      <c r="L24" s="7">
        <f t="shared" si="2"/>
        <v>3.1654009352560991E-2</v>
      </c>
      <c r="M24" s="11"/>
      <c r="N24" s="2">
        <v>150225.53853291171</v>
      </c>
      <c r="O24" s="7">
        <f t="shared" si="3"/>
        <v>0.76458959788794656</v>
      </c>
      <c r="P24" s="11"/>
      <c r="Q24" s="17">
        <f t="shared" si="4"/>
        <v>196478.65854817425</v>
      </c>
      <c r="R24" s="34"/>
      <c r="S24" s="7">
        <f t="shared" si="5"/>
        <v>-0.33544709624300667</v>
      </c>
      <c r="T24" s="11"/>
      <c r="U24" s="14"/>
      <c r="V24" s="11"/>
      <c r="W24" s="2">
        <v>2023</v>
      </c>
      <c r="X24" s="2">
        <v>11</v>
      </c>
      <c r="Y24" s="14"/>
      <c r="AB24" s="2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0.21696858830278906</v>
      </c>
      <c r="G25" s="11"/>
      <c r="H25" s="2">
        <f t="shared" si="11"/>
        <v>286.61471999999998</v>
      </c>
      <c r="I25" s="7">
        <f t="shared" si="1"/>
        <v>1.5621738357800812E-3</v>
      </c>
      <c r="J25" s="11"/>
      <c r="K25" s="2">
        <f t="shared" si="12"/>
        <v>5699.8547176565362</v>
      </c>
      <c r="L25" s="7">
        <f t="shared" si="2"/>
        <v>3.1066666456177491E-2</v>
      </c>
      <c r="M25" s="11"/>
      <c r="N25" s="2">
        <v>137677.65018494049</v>
      </c>
      <c r="O25" s="7">
        <f t="shared" si="3"/>
        <v>0.75040257140525346</v>
      </c>
      <c r="P25" s="11"/>
      <c r="Q25" s="17">
        <f t="shared" si="4"/>
        <v>183471.71962259701</v>
      </c>
      <c r="R25" s="34"/>
      <c r="S25" s="7">
        <f t="shared" si="5"/>
        <v>-6.6200263284004926E-2</v>
      </c>
      <c r="T25" s="11"/>
      <c r="U25" s="14"/>
      <c r="V25" s="11"/>
      <c r="W25" s="2">
        <v>2023</v>
      </c>
      <c r="X25" s="2">
        <v>12</v>
      </c>
      <c r="Y25" s="14"/>
      <c r="AB25" s="24">
        <v>45261</v>
      </c>
    </row>
    <row r="26" spans="1:28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0.10020004114522778</v>
      </c>
      <c r="G26" s="8">
        <f>SUM(E26:E28)/SUM(Q26:Q28)</f>
        <v>0.15241456493724895</v>
      </c>
      <c r="H26" s="2">
        <f t="shared" si="11"/>
        <v>288.75419999999997</v>
      </c>
      <c r="I26" s="7">
        <f t="shared" si="1"/>
        <v>7.2144029624563995E-4</v>
      </c>
      <c r="J26" s="8">
        <f>SUM(H26:H28)/SUM(Q26:Q28)</f>
        <v>1.0973848675481924E-3</v>
      </c>
      <c r="K26" s="2">
        <f t="shared" si="12"/>
        <v>14305.673295350713</v>
      </c>
      <c r="L26" s="7">
        <f t="shared" si="2"/>
        <v>3.5742126626006336E-2</v>
      </c>
      <c r="M26" s="8">
        <f>SUM(K26:K28)/SUM(Q26:Q28)</f>
        <v>3.3651435834531784E-2</v>
      </c>
      <c r="N26" s="2">
        <v>345547.66413890611</v>
      </c>
      <c r="O26" s="7">
        <f t="shared" si="3"/>
        <v>0.86333639193252021</v>
      </c>
      <c r="P26" s="8">
        <f>SUM(N26:N28)/SUM(Q26:Q28)</f>
        <v>0.81283661436067101</v>
      </c>
      <c r="Q26" s="17">
        <f t="shared" si="4"/>
        <v>400246.84163425682</v>
      </c>
      <c r="R26" s="34">
        <f t="shared" ref="R26" si="21">SUM(Q26:Q28)</f>
        <v>792195.4509381114</v>
      </c>
      <c r="S26" s="7">
        <f t="shared" si="5"/>
        <v>1.1815179061795911</v>
      </c>
      <c r="T26" s="11">
        <f t="shared" ref="T26" si="22">(SUM(Q26:Q28)-SUM(Q23:Q25))/SUM(Q23:Q25)</f>
        <v>0.17257055746902827</v>
      </c>
      <c r="U26" s="6" t="s">
        <v>10</v>
      </c>
      <c r="V26" s="11">
        <f>(SUM(Q26:Q37)-SUM(Q14:Q25))/SUM(Q14:Q25)</f>
        <v>7.4488169240268062E-2</v>
      </c>
      <c r="W26" s="2">
        <v>2024</v>
      </c>
      <c r="X26" s="2">
        <v>1</v>
      </c>
      <c r="Y26" s="6" t="s">
        <v>10</v>
      </c>
      <c r="AB26" s="24">
        <v>45292</v>
      </c>
    </row>
    <row r="27" spans="1:28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0.240693800987336</v>
      </c>
      <c r="G27" s="11"/>
      <c r="H27" s="2">
        <f t="shared" si="11"/>
        <v>288.75419999999997</v>
      </c>
      <c r="I27" s="7">
        <f t="shared" si="1"/>
        <v>1.732995367108819E-3</v>
      </c>
      <c r="J27" s="11"/>
      <c r="K27" s="2">
        <f t="shared" si="12"/>
        <v>5018.0880875340663</v>
      </c>
      <c r="L27" s="7">
        <f t="shared" si="2"/>
        <v>3.0116699280704807E-2</v>
      </c>
      <c r="M27" s="11"/>
      <c r="N27" s="2">
        <v>121209.8571868132</v>
      </c>
      <c r="O27" s="7">
        <f t="shared" si="3"/>
        <v>0.72745650436485043</v>
      </c>
      <c r="P27" s="11"/>
      <c r="Q27" s="17">
        <f t="shared" si="4"/>
        <v>166621.44947434726</v>
      </c>
      <c r="R27" s="34"/>
      <c r="S27" s="7">
        <f t="shared" si="5"/>
        <v>-0.58370327472413897</v>
      </c>
      <c r="T27" s="11"/>
      <c r="U27" s="14"/>
      <c r="V27" s="11"/>
      <c r="W27" s="2">
        <v>2024</v>
      </c>
      <c r="X27" s="2">
        <v>2</v>
      </c>
      <c r="Y27" s="14"/>
      <c r="AB27" s="24">
        <v>45323</v>
      </c>
    </row>
    <row r="28" spans="1:28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0.17988344161737452</v>
      </c>
      <c r="G28" s="11"/>
      <c r="H28" s="2">
        <f t="shared" si="11"/>
        <v>291.8349</v>
      </c>
      <c r="I28" s="7">
        <f t="shared" si="1"/>
        <v>1.2951607796450966E-3</v>
      </c>
      <c r="J28" s="11"/>
      <c r="K28" s="2">
        <f t="shared" si="12"/>
        <v>7334.7530027670482</v>
      </c>
      <c r="L28" s="7">
        <f t="shared" si="2"/>
        <v>3.2551570828464937E-2</v>
      </c>
      <c r="M28" s="11"/>
      <c r="N28" s="2">
        <v>177167.94692674029</v>
      </c>
      <c r="O28" s="7">
        <f t="shared" si="3"/>
        <v>0.7862698267745154</v>
      </c>
      <c r="P28" s="11"/>
      <c r="Q28" s="17">
        <f t="shared" si="4"/>
        <v>225327.15982950735</v>
      </c>
      <c r="R28" s="34"/>
      <c r="S28" s="7">
        <f t="shared" si="5"/>
        <v>0.35232985033057412</v>
      </c>
      <c r="T28" s="11"/>
      <c r="U28" s="14"/>
      <c r="V28" s="11"/>
      <c r="W28" s="2">
        <v>2024</v>
      </c>
      <c r="X28" s="2">
        <v>3</v>
      </c>
      <c r="Y28" s="14"/>
      <c r="AB28" s="24">
        <v>45352</v>
      </c>
    </row>
    <row r="29" spans="1:28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0.13310091451104258</v>
      </c>
      <c r="G29" s="8">
        <f>SUM(E29:E31)/SUM(Q29:Q31)</f>
        <v>0.17282645232789359</v>
      </c>
      <c r="H29" s="2">
        <f t="shared" si="11"/>
        <v>295.08569999999997</v>
      </c>
      <c r="I29" s="7">
        <f t="shared" si="1"/>
        <v>9.5832658447950647E-4</v>
      </c>
      <c r="J29" s="8">
        <f>SUM(H29:H31)/SUM(Q29:Q31)</f>
        <v>1.2443504567608336E-3</v>
      </c>
      <c r="K29" s="2">
        <f t="shared" si="12"/>
        <v>10599.99298114987</v>
      </c>
      <c r="L29" s="7">
        <f t="shared" si="2"/>
        <v>3.4424762261038397E-2</v>
      </c>
      <c r="M29" s="8">
        <f>SUM(K29:K31)/SUM(Q29:Q31)</f>
        <v>3.2834135552828214E-2</v>
      </c>
      <c r="N29" s="2">
        <v>256038.47780555239</v>
      </c>
      <c r="O29" s="7">
        <f t="shared" si="3"/>
        <v>0.83151599664343945</v>
      </c>
      <c r="P29" s="8">
        <f>SUM(N29:N31)/SUM(Q29:Q31)</f>
        <v>0.79309506166251731</v>
      </c>
      <c r="Q29" s="17">
        <f t="shared" si="4"/>
        <v>307917.68148670229</v>
      </c>
      <c r="R29" s="34">
        <f t="shared" ref="R29" si="23">SUM(Q29:Q31)</f>
        <v>711968.44199839339</v>
      </c>
      <c r="S29" s="7">
        <f t="shared" si="5"/>
        <v>0.3665360257489006</v>
      </c>
      <c r="T29" s="11">
        <f t="shared" ref="T29" si="24">(SUM(Q29:Q31)-SUM(Q26:Q28))/SUM(Q26:Q28)</f>
        <v>-0.10127173646947081</v>
      </c>
      <c r="U29" s="6" t="s">
        <v>9</v>
      </c>
      <c r="V29" s="11"/>
      <c r="W29" s="2">
        <v>2024</v>
      </c>
      <c r="X29" s="2">
        <v>4</v>
      </c>
      <c r="Y29" s="6" t="s">
        <v>9</v>
      </c>
      <c r="AB29" s="24">
        <v>45383</v>
      </c>
    </row>
    <row r="30" spans="1:28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0.19767794608857825</v>
      </c>
      <c r="G30" s="11"/>
      <c r="H30" s="2">
        <f t="shared" si="11"/>
        <v>295.08569999999997</v>
      </c>
      <c r="I30" s="7">
        <f t="shared" si="1"/>
        <v>1.4232812118377632E-3</v>
      </c>
      <c r="J30" s="11"/>
      <c r="K30" s="2">
        <f t="shared" si="12"/>
        <v>6601.1232773436386</v>
      </c>
      <c r="L30" s="7">
        <f t="shared" si="2"/>
        <v>3.1839071624508143E-2</v>
      </c>
      <c r="M30" s="11"/>
      <c r="N30" s="2">
        <v>159447.42215805891</v>
      </c>
      <c r="O30" s="7">
        <f t="shared" si="3"/>
        <v>0.76905970107507593</v>
      </c>
      <c r="P30" s="11"/>
      <c r="Q30" s="17">
        <f t="shared" si="4"/>
        <v>207327.75613540254</v>
      </c>
      <c r="R30" s="34"/>
      <c r="S30" s="7">
        <f t="shared" si="5"/>
        <v>-0.32667797726206194</v>
      </c>
      <c r="T30" s="11"/>
      <c r="U30" s="14"/>
      <c r="V30" s="11"/>
      <c r="W30" s="2">
        <v>2024</v>
      </c>
      <c r="X30" s="2">
        <v>5</v>
      </c>
      <c r="Y30" s="14"/>
      <c r="AB30" s="24">
        <v>45413</v>
      </c>
    </row>
    <row r="31" spans="1:28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0.20881508052523068</v>
      </c>
      <c r="G31" s="11"/>
      <c r="H31" s="2">
        <f t="shared" si="11"/>
        <v>295.76685600000002</v>
      </c>
      <c r="I31" s="7">
        <f t="shared" si="1"/>
        <v>1.5034685797816608E-3</v>
      </c>
      <c r="J31" s="11"/>
      <c r="K31" s="2">
        <f t="shared" si="12"/>
        <v>6175.7520754176558</v>
      </c>
      <c r="L31" s="7">
        <f t="shared" si="2"/>
        <v>3.1393136227244565E-2</v>
      </c>
      <c r="M31" s="11"/>
      <c r="N31" s="2">
        <v>149172.75544487091</v>
      </c>
      <c r="O31" s="7">
        <f t="shared" si="3"/>
        <v>0.75828831466774316</v>
      </c>
      <c r="P31" s="11"/>
      <c r="Q31" s="17">
        <f t="shared" si="4"/>
        <v>196723.00437628856</v>
      </c>
      <c r="R31" s="34"/>
      <c r="S31" s="7">
        <f t="shared" si="5"/>
        <v>-5.114969629145158E-2</v>
      </c>
      <c r="T31" s="11"/>
      <c r="U31" s="14"/>
      <c r="V31" s="11"/>
      <c r="W31" s="2">
        <v>2024</v>
      </c>
      <c r="X31" s="2">
        <v>6</v>
      </c>
      <c r="Y31" s="14"/>
      <c r="AB31" s="24">
        <v>45444</v>
      </c>
    </row>
    <row r="32" spans="1:28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9.9340486716645054E-2</v>
      </c>
      <c r="G32" s="8">
        <f>SUM(E32:E34)/SUM(Q32:Q34)</f>
        <v>0.14870846251843853</v>
      </c>
      <c r="H32" s="2">
        <f t="shared" si="11"/>
        <v>295.76685600000002</v>
      </c>
      <c r="I32" s="7">
        <f t="shared" si="1"/>
        <v>7.1525150435984444E-4</v>
      </c>
      <c r="J32" s="8">
        <f>SUM(H32:H34)/SUM(Q32:Q34)</f>
        <v>1.0707009301327574E-3</v>
      </c>
      <c r="K32" s="2">
        <f t="shared" si="12"/>
        <v>14794.118901504742</v>
      </c>
      <c r="L32" s="7">
        <f t="shared" si="2"/>
        <v>3.5776543535289411E-2</v>
      </c>
      <c r="M32" s="8">
        <f>SUM(K32:K34)/SUM(Q32:Q34)</f>
        <v>3.3799829684299162E-2</v>
      </c>
      <c r="N32" s="2">
        <v>357345.86718610488</v>
      </c>
      <c r="O32" s="7">
        <f t="shared" si="3"/>
        <v>0.86416771824370564</v>
      </c>
      <c r="P32" s="8">
        <f>SUM(N32:N34)/SUM(Q32:Q34)</f>
        <v>0.8164210068671296</v>
      </c>
      <c r="Q32" s="17">
        <f t="shared" si="4"/>
        <v>413514.48294360965</v>
      </c>
      <c r="R32" s="34">
        <f t="shared" ref="R32" si="25">SUM(Q32:Q34)</f>
        <v>828710.00017715746</v>
      </c>
      <c r="S32" s="7">
        <f t="shared" si="5"/>
        <v>1.1020138659159855</v>
      </c>
      <c r="T32" s="11">
        <f t="shared" ref="T32" si="26">(SUM(Q32:Q34)-SUM(Q29:Q31))/SUM(Q29:Q31)</f>
        <v>0.1639701302646045</v>
      </c>
      <c r="U32" s="6" t="s">
        <v>8</v>
      </c>
      <c r="V32" s="11"/>
      <c r="W32" s="2">
        <v>2024</v>
      </c>
      <c r="X32" s="2">
        <v>7</v>
      </c>
      <c r="Y32" s="6" t="s">
        <v>8</v>
      </c>
      <c r="AB32" s="24">
        <v>45474</v>
      </c>
    </row>
    <row r="33" spans="1:28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0.23358466734475439</v>
      </c>
      <c r="G33" s="11"/>
      <c r="H33" s="2">
        <f t="shared" si="11"/>
        <v>295.76685600000002</v>
      </c>
      <c r="I33" s="7">
        <f t="shared" si="1"/>
        <v>1.6818096048822316E-3</v>
      </c>
      <c r="J33" s="11"/>
      <c r="K33" s="2">
        <f t="shared" si="12"/>
        <v>5346.450775062408</v>
      </c>
      <c r="L33" s="7">
        <f t="shared" si="2"/>
        <v>3.0401351886196502E-2</v>
      </c>
      <c r="M33" s="11"/>
      <c r="N33" s="2">
        <v>129141.3230691403</v>
      </c>
      <c r="O33" s="7">
        <f t="shared" si="3"/>
        <v>0.73433217116416671</v>
      </c>
      <c r="P33" s="11"/>
      <c r="Q33" s="17">
        <f t="shared" si="4"/>
        <v>175862.27070020273</v>
      </c>
      <c r="R33" s="34"/>
      <c r="S33" s="7">
        <f t="shared" si="5"/>
        <v>-0.57471315285422586</v>
      </c>
      <c r="T33" s="11"/>
      <c r="U33" s="14"/>
      <c r="V33" s="11"/>
      <c r="W33" s="2">
        <v>2024</v>
      </c>
      <c r="X33" s="2">
        <v>8</v>
      </c>
      <c r="Y33" s="14"/>
      <c r="AB33" s="24">
        <v>45505</v>
      </c>
    </row>
    <row r="34" spans="1:28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0.17163820988103595</v>
      </c>
      <c r="G34" s="11"/>
      <c r="H34" s="2">
        <f t="shared" si="11"/>
        <v>295.76685600000002</v>
      </c>
      <c r="I34" s="7">
        <f t="shared" si="1"/>
        <v>1.2357951111434588E-3</v>
      </c>
      <c r="J34" s="11"/>
      <c r="K34" s="2">
        <f t="shared" si="12"/>
        <v>7869.6871870962996</v>
      </c>
      <c r="L34" s="7">
        <f t="shared" si="2"/>
        <v>3.288171326418645E-2</v>
      </c>
      <c r="M34" s="11"/>
      <c r="N34" s="2">
        <v>190089.06249024879</v>
      </c>
      <c r="O34" s="7">
        <f t="shared" si="3"/>
        <v>0.79424428174363415</v>
      </c>
      <c r="P34" s="11"/>
      <c r="Q34" s="17">
        <f t="shared" si="4"/>
        <v>239333.24653334508</v>
      </c>
      <c r="R34" s="34"/>
      <c r="S34" s="7">
        <f t="shared" si="5"/>
        <v>0.36091297798231592</v>
      </c>
      <c r="T34" s="11"/>
      <c r="U34" s="14"/>
      <c r="V34" s="11"/>
      <c r="W34" s="2">
        <v>2024</v>
      </c>
      <c r="X34" s="2">
        <v>9</v>
      </c>
      <c r="Y34" s="14"/>
      <c r="AB34" s="2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0.13149180065544142</v>
      </c>
      <c r="G35" s="8">
        <f>SUM(E35:E37)/SUM(Q35:Q37)</f>
        <v>0.16822119995736634</v>
      </c>
      <c r="H35" s="2">
        <f t="shared" si="11"/>
        <v>300.49185600000004</v>
      </c>
      <c r="I35" s="7">
        <f t="shared" si="1"/>
        <v>9.467409647191783E-4</v>
      </c>
      <c r="J35" s="8">
        <f>SUM(H35:H37)/SUM(Q35:Q37)</f>
        <v>1.2111926396930377E-3</v>
      </c>
      <c r="K35" s="2">
        <f t="shared" si="12"/>
        <v>10946.733745170392</v>
      </c>
      <c r="L35" s="7">
        <f t="shared" si="2"/>
        <v>3.4489191834958077E-2</v>
      </c>
      <c r="M35" s="8">
        <f>SUM(K35:K37)/SUM(Q35:Q37)</f>
        <v>3.3018531732746055E-2</v>
      </c>
      <c r="N35" s="2">
        <v>264413.85857899499</v>
      </c>
      <c r="O35" s="7">
        <f t="shared" si="3"/>
        <v>0.8330722665448812</v>
      </c>
      <c r="P35" s="8">
        <f>SUM(N35:N37)/SUM(Q35:Q37)</f>
        <v>0.7975490756701944</v>
      </c>
      <c r="Q35" s="17">
        <f t="shared" si="4"/>
        <v>317396.06418016541</v>
      </c>
      <c r="R35" s="34">
        <f t="shared" ref="R35" si="27">SUM(Q35:Q37)</f>
        <v>744662.02851809212</v>
      </c>
      <c r="S35" s="7">
        <f t="shared" si="5"/>
        <v>0.32616788004814129</v>
      </c>
      <c r="T35" s="11">
        <f t="shared" ref="T35" si="28">(SUM(Q35:Q37)-SUM(Q32:Q34))/SUM(Q32:Q34)</f>
        <v>-0.10142024549130334</v>
      </c>
      <c r="U35" s="6" t="s">
        <v>7</v>
      </c>
      <c r="V35" s="11"/>
      <c r="W35" s="2">
        <v>2024</v>
      </c>
      <c r="X35" s="2">
        <v>10</v>
      </c>
      <c r="Y35" s="6" t="s">
        <v>7</v>
      </c>
      <c r="AB35" s="2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0.19264320114458658</v>
      </c>
      <c r="G36" s="11"/>
      <c r="H36" s="2">
        <f t="shared" si="11"/>
        <v>300.49185600000004</v>
      </c>
      <c r="I36" s="7">
        <f t="shared" si="1"/>
        <v>1.3870310482410233E-3</v>
      </c>
      <c r="J36" s="11"/>
      <c r="K36" s="2">
        <f t="shared" si="12"/>
        <v>6941.4155249415608</v>
      </c>
      <c r="L36" s="7">
        <f t="shared" si="2"/>
        <v>3.2040664861932917E-2</v>
      </c>
      <c r="M36" s="11"/>
      <c r="N36" s="2">
        <v>167667.04166525509</v>
      </c>
      <c r="O36" s="7">
        <f t="shared" si="3"/>
        <v>0.77392910294523953</v>
      </c>
      <c r="P36" s="11"/>
      <c r="Q36" s="17">
        <f t="shared" si="4"/>
        <v>216643.92904619666</v>
      </c>
      <c r="R36" s="34"/>
      <c r="S36" s="7">
        <f t="shared" si="5"/>
        <v>-0.31743347351899809</v>
      </c>
      <c r="T36" s="11"/>
      <c r="U36" s="14"/>
      <c r="V36" s="11"/>
      <c r="W36" s="2">
        <v>2024</v>
      </c>
      <c r="X36" s="2">
        <v>11</v>
      </c>
      <c r="Y36" s="14"/>
      <c r="AB36" s="2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0.19845017612761234</v>
      </c>
      <c r="G37" s="11"/>
      <c r="H37" s="2">
        <f t="shared" si="11"/>
        <v>300.94545600000004</v>
      </c>
      <c r="I37" s="7">
        <f t="shared" si="1"/>
        <v>1.4288412681188088E-3</v>
      </c>
      <c r="J37" s="11"/>
      <c r="K37" s="2">
        <f>0.0414*N37</f>
        <v>6699.4975486837166</v>
      </c>
      <c r="L37" s="7">
        <f t="shared" si="2"/>
        <v>3.1808151219336209E-2</v>
      </c>
      <c r="M37" s="11"/>
      <c r="N37" s="2">
        <v>161823.6122870463</v>
      </c>
      <c r="O37" s="7">
        <f t="shared" si="3"/>
        <v>0.76831283138493267</v>
      </c>
      <c r="P37" s="11"/>
      <c r="Q37" s="17">
        <f t="shared" si="4"/>
        <v>210622.03529173002</v>
      </c>
      <c r="R37" s="34"/>
      <c r="S37" s="7">
        <f t="shared" si="5"/>
        <v>-2.7796272810315149E-2</v>
      </c>
      <c r="T37" s="11"/>
      <c r="U37" s="14"/>
      <c r="V37" s="11"/>
      <c r="W37" s="2">
        <v>2024</v>
      </c>
      <c r="X37" s="2">
        <v>12</v>
      </c>
      <c r="Y37" s="14"/>
      <c r="AB37" s="24">
        <v>45627</v>
      </c>
    </row>
    <row r="38" spans="1:28" x14ac:dyDescent="0.2">
      <c r="A38" s="2" t="s">
        <v>21</v>
      </c>
      <c r="E38" s="2">
        <f>AVERAGE(E2:E37)</f>
        <v>35123.831527777773</v>
      </c>
      <c r="F38" s="7">
        <f t="shared" ref="F38:G38" si="29">AVERAGE(F2:F37)</f>
        <v>0.15748577835306329</v>
      </c>
      <c r="G38" s="7">
        <f t="shared" si="29"/>
        <v>0.14552831034467026</v>
      </c>
      <c r="I38" s="7"/>
      <c r="J38" s="7">
        <f t="shared" ref="J38:T38" si="30">AVERAGE(J2:J37)</f>
        <v>1.0811711173719589E-3</v>
      </c>
      <c r="K38" s="2">
        <f t="shared" si="30"/>
        <v>7878.2031221964799</v>
      </c>
      <c r="L38" s="7">
        <f t="shared" si="30"/>
        <v>3.2968896499036601E-2</v>
      </c>
      <c r="M38" s="7">
        <f t="shared" si="30"/>
        <v>3.2812553565470297E-2</v>
      </c>
      <c r="N38" s="2">
        <f t="shared" si="30"/>
        <v>195241.43465613024</v>
      </c>
      <c r="O38" s="7">
        <f t="shared" si="30"/>
        <v>0.80841047756928686</v>
      </c>
      <c r="P38" s="7">
        <f t="shared" si="30"/>
        <v>0.82057796497248736</v>
      </c>
      <c r="Q38" s="25">
        <f t="shared" si="30"/>
        <v>238496.29862643784</v>
      </c>
      <c r="R38" s="25">
        <f>AVERAGE(R2:R37)</f>
        <v>715488.89587931347</v>
      </c>
      <c r="S38" s="7">
        <f t="shared" si="30"/>
        <v>0.14346434947015255</v>
      </c>
      <c r="T38" s="7">
        <f t="shared" si="30"/>
        <v>4.0236702337400621E-2</v>
      </c>
    </row>
    <row r="42" spans="1:28" x14ac:dyDescent="0.2">
      <c r="N42" s="26" t="s">
        <v>31</v>
      </c>
      <c r="O42" s="26"/>
      <c r="P42" s="31"/>
    </row>
    <row r="43" spans="1:28" x14ac:dyDescent="0.2">
      <c r="N43" s="26"/>
      <c r="O43" s="26"/>
      <c r="P43" s="31"/>
    </row>
    <row r="44" spans="1:28" x14ac:dyDescent="0.2">
      <c r="N44" s="26"/>
      <c r="O44" s="26"/>
      <c r="P44" s="28">
        <f>AVERAGE(L3:L11)</f>
        <v>3.7789825830108155E-2</v>
      </c>
      <c r="Q44" s="17" t="s">
        <v>34</v>
      </c>
    </row>
    <row r="46" spans="1:28" x14ac:dyDescent="0.2">
      <c r="N46" s="26" t="s">
        <v>30</v>
      </c>
      <c r="O46" s="26"/>
      <c r="P46" s="29">
        <f>AVERAGE(K3:K11)/AVERAGE(N3:N11)</f>
        <v>4.1417406900984971E-2</v>
      </c>
      <c r="Q46" s="17" t="s">
        <v>34</v>
      </c>
      <c r="S46" s="2">
        <f>153/0.0072</f>
        <v>21250</v>
      </c>
    </row>
    <row r="47" spans="1:28" x14ac:dyDescent="0.2">
      <c r="N47" s="26"/>
      <c r="O47" s="26"/>
      <c r="P47" s="31"/>
    </row>
    <row r="48" spans="1:28" x14ac:dyDescent="0.2">
      <c r="N48" s="26"/>
      <c r="O48" s="26"/>
      <c r="P48" s="31"/>
    </row>
    <row r="49" spans="14:17" x14ac:dyDescent="0.2">
      <c r="N49" s="26"/>
      <c r="O49" s="26"/>
      <c r="P49" s="31"/>
    </row>
    <row r="51" spans="14:17" x14ac:dyDescent="0.2">
      <c r="N51" s="30" t="s">
        <v>32</v>
      </c>
      <c r="O51" s="30"/>
      <c r="P51" s="29">
        <f xml:space="preserve"> AVERAGE(H2:H10)/AVERAGE(E2:E10)</f>
        <v>7.1883236620862807E-3</v>
      </c>
      <c r="Q51" s="17" t="s">
        <v>34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19:19" x14ac:dyDescent="0.2">
      <c r="S113" s="32">
        <v>0</v>
      </c>
    </row>
    <row r="114" spans="19:19" x14ac:dyDescent="0.2">
      <c r="S114" s="32">
        <v>0</v>
      </c>
    </row>
    <row r="115" spans="19:19" x14ac:dyDescent="0.2">
      <c r="S115" s="2">
        <f>SUM(S106:S114)/9</f>
        <v>153.33333333333334</v>
      </c>
    </row>
  </sheetData>
  <mergeCells count="112">
    <mergeCell ref="R29:R31"/>
    <mergeCell ref="R32:R34"/>
    <mergeCell ref="R35:R37"/>
    <mergeCell ref="N46:O49"/>
    <mergeCell ref="N42:O44"/>
    <mergeCell ref="N51:O51"/>
    <mergeCell ref="R2:R4"/>
    <mergeCell ref="R5:R7"/>
    <mergeCell ref="R8:R10"/>
    <mergeCell ref="R11:R13"/>
    <mergeCell ref="R14:R16"/>
    <mergeCell ref="R17:R19"/>
    <mergeCell ref="R20:R22"/>
    <mergeCell ref="U32:U34"/>
    <mergeCell ref="Y32:Y34"/>
    <mergeCell ref="D35:D37"/>
    <mergeCell ref="G35:G37"/>
    <mergeCell ref="J35:J37"/>
    <mergeCell ref="M35:M37"/>
    <mergeCell ref="P35:P37"/>
    <mergeCell ref="T35:T37"/>
    <mergeCell ref="U35:U37"/>
    <mergeCell ref="Y35:Y37"/>
    <mergeCell ref="D32:D34"/>
    <mergeCell ref="G32:G34"/>
    <mergeCell ref="J32:J34"/>
    <mergeCell ref="M32:M34"/>
    <mergeCell ref="P32:P34"/>
    <mergeCell ref="T32:T34"/>
    <mergeCell ref="Y26:Y28"/>
    <mergeCell ref="D29:D31"/>
    <mergeCell ref="G29:G31"/>
    <mergeCell ref="J29:J31"/>
    <mergeCell ref="M29:M31"/>
    <mergeCell ref="P29:P31"/>
    <mergeCell ref="T29:T31"/>
    <mergeCell ref="U29:U31"/>
    <mergeCell ref="Y29:Y31"/>
    <mergeCell ref="R26:R28"/>
    <mergeCell ref="U23:U25"/>
    <mergeCell ref="Y23:Y25"/>
    <mergeCell ref="D26:D28"/>
    <mergeCell ref="G26:G28"/>
    <mergeCell ref="J26:J28"/>
    <mergeCell ref="M26:M28"/>
    <mergeCell ref="P26:P28"/>
    <mergeCell ref="T26:T28"/>
    <mergeCell ref="U26:U28"/>
    <mergeCell ref="V26:V37"/>
    <mergeCell ref="D23:D25"/>
    <mergeCell ref="G23:G25"/>
    <mergeCell ref="J23:J25"/>
    <mergeCell ref="M23:M25"/>
    <mergeCell ref="P23:P25"/>
    <mergeCell ref="T23:T25"/>
    <mergeCell ref="R23:R25"/>
    <mergeCell ref="Y17:Y19"/>
    <mergeCell ref="D20:D22"/>
    <mergeCell ref="G20:G22"/>
    <mergeCell ref="J20:J22"/>
    <mergeCell ref="M20:M22"/>
    <mergeCell ref="P20:P22"/>
    <mergeCell ref="T20:T22"/>
    <mergeCell ref="U20:U22"/>
    <mergeCell ref="Y20:Y22"/>
    <mergeCell ref="U14:U16"/>
    <mergeCell ref="V14:V25"/>
    <mergeCell ref="Y14:Y16"/>
    <mergeCell ref="D17:D19"/>
    <mergeCell ref="G17:G19"/>
    <mergeCell ref="J17:J19"/>
    <mergeCell ref="M17:M19"/>
    <mergeCell ref="P17:P19"/>
    <mergeCell ref="T17:T19"/>
    <mergeCell ref="U17:U19"/>
    <mergeCell ref="D14:D16"/>
    <mergeCell ref="G14:G16"/>
    <mergeCell ref="J14:J16"/>
    <mergeCell ref="M14:M16"/>
    <mergeCell ref="P14:P16"/>
    <mergeCell ref="T14:T16"/>
    <mergeCell ref="U8:U10"/>
    <mergeCell ref="Y8:Y10"/>
    <mergeCell ref="D11:D13"/>
    <mergeCell ref="G11:G13"/>
    <mergeCell ref="J11:J13"/>
    <mergeCell ref="M11:M13"/>
    <mergeCell ref="P11:P13"/>
    <mergeCell ref="T11:T13"/>
    <mergeCell ref="U11:U13"/>
    <mergeCell ref="Y11:Y13"/>
    <mergeCell ref="D8:D10"/>
    <mergeCell ref="G8:G10"/>
    <mergeCell ref="J8:J10"/>
    <mergeCell ref="M8:M10"/>
    <mergeCell ref="P8:P10"/>
    <mergeCell ref="T8:T10"/>
    <mergeCell ref="Y2:Y4"/>
    <mergeCell ref="D5:D7"/>
    <mergeCell ref="G5:G7"/>
    <mergeCell ref="J5:J7"/>
    <mergeCell ref="M5:M7"/>
    <mergeCell ref="P5:P7"/>
    <mergeCell ref="T5:T7"/>
    <mergeCell ref="U5:U7"/>
    <mergeCell ref="Y5:Y7"/>
    <mergeCell ref="D2:D4"/>
    <mergeCell ref="G2:G4"/>
    <mergeCell ref="J2:J4"/>
    <mergeCell ref="M2:M4"/>
    <mergeCell ref="P2:P4"/>
    <mergeCell ref="U2:U4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E66-CC4E-194C-A45E-C828223F15A9}">
  <dimension ref="A1:AB115"/>
  <sheetViews>
    <sheetView zoomScale="120" zoomScaleNormal="120" workbookViewId="0">
      <selection activeCell="E2" sqref="E2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7.1640625" style="17" customWidth="1"/>
    <col min="18" max="18" width="12.1640625" style="17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33" t="s">
        <v>33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34">
        <f>SUM(Q2:Q4)</f>
        <v>536349.5</v>
      </c>
      <c r="S2" s="2" t="s">
        <v>17</v>
      </c>
      <c r="T2" s="2" t="s">
        <v>19</v>
      </c>
      <c r="U2" s="6" t="s">
        <v>10</v>
      </c>
      <c r="V2" s="2" t="s">
        <v>19</v>
      </c>
      <c r="W2" s="2">
        <v>2022</v>
      </c>
      <c r="X2" s="2">
        <v>1</v>
      </c>
      <c r="Y2" s="6" t="s">
        <v>10</v>
      </c>
      <c r="AB2" s="24">
        <v>44562</v>
      </c>
    </row>
    <row r="3" spans="1:28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34"/>
      <c r="S3" s="7">
        <f>(Q3-Q2)/Q2</f>
        <v>-0.29917068675808989</v>
      </c>
      <c r="T3" s="2" t="s">
        <v>19</v>
      </c>
      <c r="U3" s="9"/>
      <c r="V3" s="2" t="s">
        <v>19</v>
      </c>
      <c r="W3" s="2">
        <v>2022</v>
      </c>
      <c r="X3" s="2">
        <v>2</v>
      </c>
      <c r="Y3" s="9"/>
      <c r="AB3" s="24">
        <v>44593</v>
      </c>
    </row>
    <row r="4" spans="1:28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34"/>
      <c r="S4" s="7">
        <f t="shared" ref="S4:S37" si="5">(Q4-Q3)/Q3</f>
        <v>0.72134868828115328</v>
      </c>
      <c r="T4" s="2" t="s">
        <v>19</v>
      </c>
      <c r="U4" s="12"/>
      <c r="V4" s="2" t="s">
        <v>19</v>
      </c>
      <c r="W4" s="2">
        <v>2022</v>
      </c>
      <c r="X4" s="2">
        <v>3</v>
      </c>
      <c r="Y4" s="12"/>
      <c r="AB4" s="24">
        <v>44621</v>
      </c>
    </row>
    <row r="5" spans="1:28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34">
        <f t="shared" ref="R5" si="6">SUM(Q5:Q7)</f>
        <v>701014.64826449996</v>
      </c>
      <c r="S5" s="7">
        <f t="shared" si="5"/>
        <v>0.36644555374084264</v>
      </c>
      <c r="T5" s="11">
        <f>(SUM(Q5:Q7)-SUM(Q2:Q4))/SUM(Q2:Q4)</f>
        <v>0.30701091035695932</v>
      </c>
      <c r="U5" s="6" t="s">
        <v>9</v>
      </c>
      <c r="V5" s="2" t="s">
        <v>19</v>
      </c>
      <c r="W5" s="2">
        <v>2022</v>
      </c>
      <c r="X5" s="2">
        <v>4</v>
      </c>
      <c r="Y5" s="6" t="s">
        <v>9</v>
      </c>
      <c r="AB5" s="24">
        <v>44652</v>
      </c>
    </row>
    <row r="6" spans="1:28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34"/>
      <c r="S6" s="7">
        <f t="shared" si="5"/>
        <v>-0.31500719376722897</v>
      </c>
      <c r="T6" s="11"/>
      <c r="U6" s="9"/>
      <c r="V6" s="2" t="s">
        <v>19</v>
      </c>
      <c r="W6" s="2">
        <v>2022</v>
      </c>
      <c r="X6" s="2">
        <v>5</v>
      </c>
      <c r="Y6" s="9"/>
      <c r="AB6" s="24">
        <v>44682</v>
      </c>
    </row>
    <row r="7" spans="1:28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34"/>
      <c r="S7" s="7">
        <f t="shared" si="5"/>
        <v>-9.4793880143762749E-2</v>
      </c>
      <c r="T7" s="11"/>
      <c r="U7" s="12"/>
      <c r="V7" s="2" t="s">
        <v>19</v>
      </c>
      <c r="W7" s="2">
        <v>2022</v>
      </c>
      <c r="X7" s="2">
        <v>6</v>
      </c>
      <c r="Y7" s="12"/>
      <c r="AB7" s="24">
        <v>44713</v>
      </c>
    </row>
    <row r="8" spans="1:28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34">
        <f t="shared" ref="R8" si="7">SUM(Q8:Q10)</f>
        <v>738633.84365012241</v>
      </c>
      <c r="S8" s="7">
        <f t="shared" si="5"/>
        <v>1.0869825083862328</v>
      </c>
      <c r="T8" s="11">
        <f t="shared" ref="T8" si="8">(SUM(Q8:Q10)-SUM(Q5:Q7))/SUM(Q5:Q7)</f>
        <v>5.3663921971896282E-2</v>
      </c>
      <c r="U8" s="6" t="s">
        <v>8</v>
      </c>
      <c r="V8" s="2" t="s">
        <v>19</v>
      </c>
      <c r="W8" s="2">
        <v>2022</v>
      </c>
      <c r="X8" s="2">
        <v>7</v>
      </c>
      <c r="Y8" s="6" t="s">
        <v>8</v>
      </c>
      <c r="AB8" s="24">
        <v>44743</v>
      </c>
    </row>
    <row r="9" spans="1:28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34"/>
      <c r="S9" s="7">
        <f t="shared" si="5"/>
        <v>-0.61985371599803452</v>
      </c>
      <c r="T9" s="11"/>
      <c r="U9" s="14"/>
      <c r="V9" s="2" t="s">
        <v>19</v>
      </c>
      <c r="W9" s="2">
        <v>2022</v>
      </c>
      <c r="X9" s="2">
        <v>8</v>
      </c>
      <c r="Y9" s="14"/>
      <c r="AB9" s="24">
        <v>44774</v>
      </c>
    </row>
    <row r="10" spans="1:28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34"/>
      <c r="S10" s="7">
        <f t="shared" si="5"/>
        <v>0.30662413358920343</v>
      </c>
      <c r="T10" s="11"/>
      <c r="U10" s="14"/>
      <c r="V10" s="2" t="s">
        <v>19</v>
      </c>
      <c r="W10" s="2">
        <v>2022</v>
      </c>
      <c r="X10" s="2">
        <v>9</v>
      </c>
      <c r="Y10" s="14"/>
      <c r="AB10" s="24">
        <v>44805</v>
      </c>
    </row>
    <row r="11" spans="1:28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0.12649107131971732</v>
      </c>
      <c r="G11" s="8">
        <f>SUM(E11:E13)/SUM(Q11:Q13)</f>
        <v>0.16663448251893967</v>
      </c>
      <c r="H11" s="2">
        <f>0.0072*E11</f>
        <v>264.32639999999998</v>
      </c>
      <c r="I11" s="7">
        <f t="shared" si="1"/>
        <v>9.1073571350196452E-4</v>
      </c>
      <c r="J11" s="8">
        <f>SUM(H11:H13)/SUM(Q11:Q13)</f>
        <v>1.1997682741363654E-3</v>
      </c>
      <c r="K11" s="2">
        <v>11200</v>
      </c>
      <c r="L11" s="7">
        <f t="shared" si="2"/>
        <v>3.8589561962868647E-2</v>
      </c>
      <c r="M11" s="8">
        <f>SUM(K11:K13)/SUM(Q11:Q13)</f>
        <v>3.4776236584320962E-2</v>
      </c>
      <c r="N11" s="2">
        <v>242057.59775743869</v>
      </c>
      <c r="O11" s="7">
        <f t="shared" si="3"/>
        <v>0.83400863100391209</v>
      </c>
      <c r="P11" s="8">
        <f>SUM(N11:N13)/SUM(Q11:Q13)</f>
        <v>0.79738951262260316</v>
      </c>
      <c r="Q11" s="17">
        <f>SUM(E11,H11,K11,N11)</f>
        <v>290233.92415743868</v>
      </c>
      <c r="R11" s="34">
        <f t="shared" ref="R11" si="9">SUM(Q11:Q13)</f>
        <v>668145.02206855989</v>
      </c>
      <c r="S11" s="7">
        <f t="shared" si="5"/>
        <v>0.48473235785672147</v>
      </c>
      <c r="T11" s="11">
        <f t="shared" ref="T11" si="10">(SUM(Q11:Q13)-SUM(Q8:Q10))/SUM(Q8:Q10)</f>
        <v>-9.5431345567956141E-2</v>
      </c>
      <c r="U11" s="6" t="s">
        <v>7</v>
      </c>
      <c r="V11" s="2" t="s">
        <v>19</v>
      </c>
      <c r="W11" s="2">
        <v>2022</v>
      </c>
      <c r="X11" s="2">
        <v>10</v>
      </c>
      <c r="Y11" s="6" t="s">
        <v>7</v>
      </c>
      <c r="AB11" s="2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0.19164083819683747</v>
      </c>
      <c r="G12" s="11"/>
      <c r="H12" s="2">
        <f t="shared" ref="H12:H37" si="11">0.0072*E12</f>
        <v>264.32639999999998</v>
      </c>
      <c r="I12" s="7">
        <f t="shared" si="1"/>
        <v>1.3798140350172296E-3</v>
      </c>
      <c r="J12" s="11"/>
      <c r="K12" s="2">
        <f>0.0414*N12</f>
        <v>6145.6124715727065</v>
      </c>
      <c r="L12" s="7">
        <f t="shared" si="2"/>
        <v>3.2080799882467079E-2</v>
      </c>
      <c r="M12" s="11"/>
      <c r="N12" s="2">
        <v>148444.745690162</v>
      </c>
      <c r="O12" s="7">
        <f t="shared" si="3"/>
        <v>0.77489854788567825</v>
      </c>
      <c r="P12" s="11"/>
      <c r="Q12" s="17">
        <f t="shared" si="4"/>
        <v>191566.6845617347</v>
      </c>
      <c r="R12" s="34"/>
      <c r="S12" s="7">
        <f t="shared" si="5"/>
        <v>-0.33995763893603803</v>
      </c>
      <c r="T12" s="11"/>
      <c r="U12" s="14"/>
      <c r="V12" s="2" t="s">
        <v>19</v>
      </c>
      <c r="W12" s="2">
        <v>2022</v>
      </c>
      <c r="X12" s="2">
        <v>11</v>
      </c>
      <c r="Y12" s="14"/>
      <c r="AB12" s="2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0.20345122946571451</v>
      </c>
      <c r="G13" s="11"/>
      <c r="H13" s="2">
        <f t="shared" si="11"/>
        <v>272.96639999999996</v>
      </c>
      <c r="I13" s="7">
        <f t="shared" si="1"/>
        <v>1.4648488521531442E-3</v>
      </c>
      <c r="J13" s="11"/>
      <c r="K13" s="2">
        <f t="shared" ref="K13:K37" si="12">0.0414*N13</f>
        <v>5889.9568885198814</v>
      </c>
      <c r="L13" s="7">
        <f t="shared" si="2"/>
        <v>3.16079070075286E-2</v>
      </c>
      <c r="M13" s="11"/>
      <c r="N13" s="2">
        <v>142269.49006086669</v>
      </c>
      <c r="O13" s="7">
        <f t="shared" si="3"/>
        <v>0.7634760146746038</v>
      </c>
      <c r="P13" s="11"/>
      <c r="Q13" s="17">
        <f t="shared" si="4"/>
        <v>186344.41334938657</v>
      </c>
      <c r="R13" s="34"/>
      <c r="S13" s="7">
        <f t="shared" si="5"/>
        <v>-2.726085292072376E-2</v>
      </c>
      <c r="T13" s="11"/>
      <c r="U13" s="14"/>
      <c r="V13" s="2" t="s">
        <v>19</v>
      </c>
      <c r="W13" s="2">
        <v>2022</v>
      </c>
      <c r="X13" s="2">
        <v>12</v>
      </c>
      <c r="Y13" s="14"/>
      <c r="AB13" s="24">
        <v>44896</v>
      </c>
    </row>
    <row r="14" spans="1:28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9.800195252462264E-2</v>
      </c>
      <c r="G14" s="8">
        <f>SUM(E14:E16)/SUM(Q14:Q16)</f>
        <v>0.15504981919523123</v>
      </c>
      <c r="H14" s="2">
        <f t="shared" si="11"/>
        <v>275.00400000000002</v>
      </c>
      <c r="I14" s="7">
        <f t="shared" si="1"/>
        <v>7.05614058177283E-4</v>
      </c>
      <c r="J14" s="8">
        <f>SUM(H14:H16)/SUM(Q14:Q16)</f>
        <v>1.116358698205665E-3</v>
      </c>
      <c r="K14" s="2">
        <f t="shared" si="12"/>
        <v>13964.335642731477</v>
      </c>
      <c r="L14" s="7">
        <f t="shared" si="2"/>
        <v>3.5830138989314461E-2</v>
      </c>
      <c r="M14" s="8">
        <f>SUM(K14:K16)/SUM(Q14:Q16)</f>
        <v>3.3545919181113604E-2</v>
      </c>
      <c r="N14" s="2">
        <v>337302.79330269271</v>
      </c>
      <c r="O14" s="7">
        <f t="shared" si="3"/>
        <v>0.86546229442788558</v>
      </c>
      <c r="P14" s="8">
        <f>SUM(N14:N16)/SUM(Q14:Q16)</f>
        <v>0.8102879029254495</v>
      </c>
      <c r="Q14" s="17">
        <f t="shared" si="4"/>
        <v>389737.13294542418</v>
      </c>
      <c r="R14" s="34">
        <f t="shared" ref="R14" si="13">SUM(Q14:Q16)</f>
        <v>741648.72037165682</v>
      </c>
      <c r="S14" s="7">
        <f t="shared" si="5"/>
        <v>1.0914881532546206</v>
      </c>
      <c r="T14" s="11">
        <f t="shared" ref="T14" si="14">(SUM(Q14:Q16)-SUM(Q11:Q13))/SUM(Q11:Q13)</f>
        <v>0.11001159310523838</v>
      </c>
      <c r="U14" s="6" t="s">
        <v>10</v>
      </c>
      <c r="V14" s="11">
        <f>(SUM(Q14:Q25)-SUM(Q2:Q13))/SUM(Q2:Q13)</f>
        <v>8.3219704754987731E-2</v>
      </c>
      <c r="W14" s="2">
        <v>2023</v>
      </c>
      <c r="X14" s="2">
        <v>1</v>
      </c>
      <c r="Y14" s="6" t="s">
        <v>10</v>
      </c>
      <c r="AB14" s="24">
        <v>44927</v>
      </c>
    </row>
    <row r="15" spans="1:28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0.25181655453499596</v>
      </c>
      <c r="G15" s="11"/>
      <c r="H15" s="2">
        <f t="shared" si="11"/>
        <v>275.00400000000002</v>
      </c>
      <c r="I15" s="7">
        <f t="shared" si="1"/>
        <v>1.8130791926519712E-3</v>
      </c>
      <c r="J15" s="11"/>
      <c r="K15" s="2">
        <f t="shared" si="12"/>
        <v>4500.4857680534224</v>
      </c>
      <c r="L15" s="7">
        <f t="shared" si="2"/>
        <v>2.967133970009158E-2</v>
      </c>
      <c r="M15" s="11"/>
      <c r="N15" s="2">
        <v>108707.3857017735</v>
      </c>
      <c r="O15" s="7">
        <f t="shared" si="3"/>
        <v>0.71669902657226048</v>
      </c>
      <c r="P15" s="11"/>
      <c r="Q15" s="17">
        <f t="shared" si="4"/>
        <v>151677.87546982692</v>
      </c>
      <c r="R15" s="34"/>
      <c r="S15" s="7">
        <f t="shared" si="5"/>
        <v>-0.61082005626837022</v>
      </c>
      <c r="T15" s="11"/>
      <c r="U15" s="14"/>
      <c r="V15" s="11"/>
      <c r="W15" s="2">
        <v>2023</v>
      </c>
      <c r="X15" s="2">
        <v>2</v>
      </c>
      <c r="Y15" s="14"/>
      <c r="AB15" s="24">
        <v>44958</v>
      </c>
    </row>
    <row r="16" spans="1:28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0.19278721661217776</v>
      </c>
      <c r="G16" s="11"/>
      <c r="H16" s="2">
        <f t="shared" si="11"/>
        <v>277.93799999999999</v>
      </c>
      <c r="I16" s="7">
        <f t="shared" si="1"/>
        <v>1.38806795960768E-3</v>
      </c>
      <c r="J16" s="11"/>
      <c r="K16" s="2">
        <f t="shared" si="12"/>
        <v>6414.4666235790246</v>
      </c>
      <c r="L16" s="7">
        <f t="shared" si="2"/>
        <v>3.2034898423975493E-2</v>
      </c>
      <c r="M16" s="11"/>
      <c r="N16" s="2">
        <v>154938.80733282669</v>
      </c>
      <c r="O16" s="7">
        <f t="shared" si="3"/>
        <v>0.77378981700423899</v>
      </c>
      <c r="P16" s="11"/>
      <c r="Q16" s="17">
        <f t="shared" si="4"/>
        <v>200233.71195640572</v>
      </c>
      <c r="R16" s="34"/>
      <c r="S16" s="7">
        <f t="shared" si="5"/>
        <v>0.32012471387917052</v>
      </c>
      <c r="T16" s="11"/>
      <c r="U16" s="14"/>
      <c r="V16" s="11"/>
      <c r="W16" s="2">
        <v>2023</v>
      </c>
      <c r="X16" s="2">
        <v>3</v>
      </c>
      <c r="Y16" s="14"/>
      <c r="AB16" s="24">
        <v>44986</v>
      </c>
    </row>
    <row r="17" spans="1:28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0.1271238925626588</v>
      </c>
      <c r="G17" s="8">
        <f>SUM(E17:E19)/SUM(Q17:Q19)</f>
        <v>0.17522387068089837</v>
      </c>
      <c r="H17" s="2">
        <f t="shared" si="11"/>
        <v>281.03399999999999</v>
      </c>
      <c r="I17" s="7">
        <f t="shared" si="1"/>
        <v>9.152920264511432E-4</v>
      </c>
      <c r="J17" s="8">
        <f>SUM(H17:H19)/SUM(Q17:Q19)</f>
        <v>1.2616118689024684E-3</v>
      </c>
      <c r="K17" s="2">
        <f t="shared" si="12"/>
        <v>10643.364177709076</v>
      </c>
      <c r="L17" s="7">
        <f t="shared" si="2"/>
        <v>3.4664084653361682E-2</v>
      </c>
      <c r="M17" s="8">
        <f>SUM(K17:K19)/SUM(Q17:Q19)</f>
        <v>3.273814194587886E-2</v>
      </c>
      <c r="N17" s="2">
        <v>257086.09124901149</v>
      </c>
      <c r="O17" s="7">
        <f t="shared" si="3"/>
        <v>0.83729673075752842</v>
      </c>
      <c r="P17" s="8">
        <f>SUM(N17:N19)/SUM(Q17:Q19)</f>
        <v>0.79077637550432045</v>
      </c>
      <c r="Q17" s="17">
        <f t="shared" si="4"/>
        <v>307042.98942672054</v>
      </c>
      <c r="R17" s="34">
        <f t="shared" ref="R17" si="15">SUM(Q17:Q19)</f>
        <v>668787.87430401705</v>
      </c>
      <c r="S17" s="7">
        <f t="shared" si="5"/>
        <v>0.53342305062780337</v>
      </c>
      <c r="T17" s="11">
        <f t="shared" ref="T17" si="16">(SUM(Q17:Q19)-SUM(Q14:Q16))/SUM(Q14:Q16)</f>
        <v>-9.8241720192178805E-2</v>
      </c>
      <c r="U17" s="6" t="s">
        <v>9</v>
      </c>
      <c r="V17" s="11"/>
      <c r="W17" s="2">
        <v>2023</v>
      </c>
      <c r="X17" s="2">
        <v>4</v>
      </c>
      <c r="Y17" s="6" t="s">
        <v>9</v>
      </c>
      <c r="AB17" s="24">
        <v>45017</v>
      </c>
    </row>
    <row r="18" spans="1:28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0.20612549523005405</v>
      </c>
      <c r="G18" s="11"/>
      <c r="H18" s="2">
        <f t="shared" si="11"/>
        <v>281.03399999999999</v>
      </c>
      <c r="I18" s="7">
        <f t="shared" si="1"/>
        <v>1.4841035656563892E-3</v>
      </c>
      <c r="J18" s="11"/>
      <c r="K18" s="2">
        <f t="shared" si="12"/>
        <v>5965.0849106803462</v>
      </c>
      <c r="L18" s="7">
        <f t="shared" si="2"/>
        <v>3.1500828317512566E-2</v>
      </c>
      <c r="M18" s="11"/>
      <c r="N18" s="2">
        <v>144084.1765864818</v>
      </c>
      <c r="O18" s="7">
        <f t="shared" si="3"/>
        <v>0.76088957288677694</v>
      </c>
      <c r="P18" s="11"/>
      <c r="Q18" s="17">
        <f t="shared" si="4"/>
        <v>189362.79549716215</v>
      </c>
      <c r="R18" s="34"/>
      <c r="S18" s="7">
        <f t="shared" si="5"/>
        <v>-0.38326943777247247</v>
      </c>
      <c r="T18" s="11"/>
      <c r="U18" s="14"/>
      <c r="V18" s="11"/>
      <c r="W18" s="2">
        <v>2023</v>
      </c>
      <c r="X18" s="2">
        <v>5</v>
      </c>
      <c r="Y18" s="14"/>
      <c r="AB18" s="24">
        <v>45047</v>
      </c>
    </row>
    <row r="19" spans="1:28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0.22695281244519225</v>
      </c>
      <c r="G19" s="11"/>
      <c r="H19" s="2">
        <f t="shared" si="11"/>
        <v>281.68271999999996</v>
      </c>
      <c r="I19" s="7">
        <f t="shared" si="1"/>
        <v>1.634060249605384E-3</v>
      </c>
      <c r="J19" s="11"/>
      <c r="K19" s="2">
        <f t="shared" si="12"/>
        <v>5286.4232722580782</v>
      </c>
      <c r="L19" s="7">
        <f t="shared" si="2"/>
        <v>3.0666894056496426E-2</v>
      </c>
      <c r="M19" s="11"/>
      <c r="N19" s="2">
        <v>127691.3833878763</v>
      </c>
      <c r="O19" s="7">
        <f t="shared" si="3"/>
        <v>0.74074623324870603</v>
      </c>
      <c r="P19" s="11"/>
      <c r="Q19" s="17">
        <f t="shared" si="4"/>
        <v>172382.08938013436</v>
      </c>
      <c r="R19" s="34"/>
      <c r="S19" s="7">
        <f t="shared" si="5"/>
        <v>-8.9672874085143434E-2</v>
      </c>
      <c r="T19" s="11"/>
      <c r="U19" s="14"/>
      <c r="V19" s="11"/>
      <c r="W19" s="2">
        <v>2023</v>
      </c>
      <c r="X19" s="2">
        <v>6</v>
      </c>
      <c r="Y19" s="14"/>
      <c r="AB19" s="24">
        <v>45078</v>
      </c>
    </row>
    <row r="20" spans="1:28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9.5967999963450568E-2</v>
      </c>
      <c r="G20" s="8">
        <f>SUM(E20:E22)/SUM(Q20:Q22)</f>
        <v>0.15083015918594583</v>
      </c>
      <c r="H20" s="2">
        <f t="shared" si="11"/>
        <v>281.68271999999996</v>
      </c>
      <c r="I20" s="7">
        <f t="shared" si="1"/>
        <v>6.90969599736844E-4</v>
      </c>
      <c r="J20" s="8">
        <f>SUM(H20:H22)/SUM(Q20:Q22)</f>
        <v>1.0859771461388099E-3</v>
      </c>
      <c r="K20" s="2">
        <f t="shared" si="12"/>
        <v>14639.821106989983</v>
      </c>
      <c r="L20" s="7">
        <f t="shared" si="2"/>
        <v>3.5911579277975843E-2</v>
      </c>
      <c r="M20" s="8">
        <f>SUM(K20:K22)/SUM(Q20:Q22)</f>
        <v>3.3714876085895615E-2</v>
      </c>
      <c r="N20" s="2">
        <v>353618.86731859861</v>
      </c>
      <c r="O20" s="7">
        <f t="shared" si="3"/>
        <v>0.86742945115883674</v>
      </c>
      <c r="P20" s="8">
        <f>SUM(N20:N22)/SUM(Q20:Q22)</f>
        <v>0.8143689875820197</v>
      </c>
      <c r="Q20" s="17">
        <f t="shared" si="4"/>
        <v>407662.97114558861</v>
      </c>
      <c r="R20" s="34">
        <f t="shared" ref="R20" si="17">SUM(Q20:Q22)</f>
        <v>778145.43612134678</v>
      </c>
      <c r="S20" s="7">
        <f t="shared" si="5"/>
        <v>1.3648800905679732</v>
      </c>
      <c r="T20" s="11">
        <f t="shared" ref="T20" si="18">(SUM(Q20:Q22)-SUM(Q17:Q19))/SUM(Q17:Q19)</f>
        <v>0.1635160654357469</v>
      </c>
      <c r="U20" s="6" t="s">
        <v>8</v>
      </c>
      <c r="V20" s="11"/>
      <c r="W20" s="2">
        <v>2023</v>
      </c>
      <c r="X20" s="2">
        <v>7</v>
      </c>
      <c r="Y20" s="6" t="s">
        <v>8</v>
      </c>
      <c r="AB20" s="24">
        <v>45108</v>
      </c>
    </row>
    <row r="21" spans="1:28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0.2462010480617976</v>
      </c>
      <c r="G21" s="11"/>
      <c r="H21" s="2">
        <f t="shared" si="11"/>
        <v>281.68271999999996</v>
      </c>
      <c r="I21" s="7">
        <f t="shared" si="1"/>
        <v>1.7726475460449426E-3</v>
      </c>
      <c r="J21" s="11"/>
      <c r="K21" s="2">
        <f t="shared" si="12"/>
        <v>4750.6563009208794</v>
      </c>
      <c r="L21" s="7">
        <f t="shared" si="2"/>
        <v>2.9896186865599503E-2</v>
      </c>
      <c r="M21" s="11"/>
      <c r="N21" s="2">
        <v>114750.1521961565</v>
      </c>
      <c r="O21" s="7">
        <f t="shared" si="3"/>
        <v>0.72213011752655798</v>
      </c>
      <c r="P21" s="11"/>
      <c r="Q21" s="17">
        <f t="shared" si="4"/>
        <v>158905.09121707737</v>
      </c>
      <c r="R21" s="34"/>
      <c r="S21" s="7">
        <f t="shared" si="5"/>
        <v>-0.61020474640968159</v>
      </c>
      <c r="T21" s="11"/>
      <c r="U21" s="14"/>
      <c r="V21" s="11"/>
      <c r="W21" s="2">
        <v>2023</v>
      </c>
      <c r="X21" s="2">
        <v>8</v>
      </c>
      <c r="Y21" s="14"/>
      <c r="AB21" s="24">
        <v>45139</v>
      </c>
    </row>
    <row r="22" spans="1:28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0.18490918619975946</v>
      </c>
      <c r="G22" s="11"/>
      <c r="H22" s="2">
        <f t="shared" si="11"/>
        <v>281.68271999999996</v>
      </c>
      <c r="I22" s="7">
        <f t="shared" si="1"/>
        <v>1.3313461406382679E-3</v>
      </c>
      <c r="J22" s="11"/>
      <c r="K22" s="2">
        <f t="shared" si="12"/>
        <v>6844.5995477255456</v>
      </c>
      <c r="L22" s="7">
        <f t="shared" si="2"/>
        <v>3.2350337969183345E-2</v>
      </c>
      <c r="M22" s="11"/>
      <c r="N22" s="2">
        <v>165328.4914909552</v>
      </c>
      <c r="O22" s="7">
        <f t="shared" si="3"/>
        <v>0.78140912969041898</v>
      </c>
      <c r="P22" s="11"/>
      <c r="Q22" s="17">
        <f t="shared" si="4"/>
        <v>211577.37375868074</v>
      </c>
      <c r="R22" s="34"/>
      <c r="S22" s="7">
        <f t="shared" si="5"/>
        <v>0.33147007523911692</v>
      </c>
      <c r="T22" s="11"/>
      <c r="U22" s="14"/>
      <c r="V22" s="11"/>
      <c r="W22" s="2">
        <v>2023</v>
      </c>
      <c r="X22" s="2">
        <v>9</v>
      </c>
      <c r="Y22" s="14"/>
      <c r="AB22" s="2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0.13443894208436369</v>
      </c>
      <c r="G23" s="8">
        <f>SUM(E23:E25)/SUM(Q23:Q25)</f>
        <v>0.17658641000520547</v>
      </c>
      <c r="H23" s="2">
        <f t="shared" si="11"/>
        <v>286.18271999999996</v>
      </c>
      <c r="I23" s="7">
        <f t="shared" si="1"/>
        <v>9.6796038300741845E-4</v>
      </c>
      <c r="J23" s="8">
        <f>SUM(H23:H25)/SUM(Q23:Q25)</f>
        <v>1.2714221520374793E-3</v>
      </c>
      <c r="K23" s="2">
        <f t="shared" si="12"/>
        <v>10162.027273391595</v>
      </c>
      <c r="L23" s="7">
        <f t="shared" si="2"/>
        <v>3.4371187092232414E-2</v>
      </c>
      <c r="M23" s="8">
        <f>SUM(K23:K25)/SUM(Q23:Q25)</f>
        <v>3.268358531658358E-2</v>
      </c>
      <c r="N23" s="2">
        <v>245459.59597564241</v>
      </c>
      <c r="O23" s="7">
        <f t="shared" si="3"/>
        <v>0.8302219104403965</v>
      </c>
      <c r="P23" s="8">
        <f>SUM(N23:N25)/SUM(Q23:Q25)</f>
        <v>0.78945858252617362</v>
      </c>
      <c r="Q23" s="17">
        <f t="shared" si="4"/>
        <v>295655.40596903401</v>
      </c>
      <c r="R23" s="34">
        <f t="shared" ref="R23" si="19">SUM(Q23:Q25)</f>
        <v>675605.78413980524</v>
      </c>
      <c r="S23" s="7">
        <f t="shared" si="5"/>
        <v>0.39738668987474213</v>
      </c>
      <c r="T23" s="11">
        <f t="shared" ref="T23" si="20">(SUM(Q23:Q25)-SUM(Q20:Q22))/SUM(Q20:Q22)</f>
        <v>-0.13177440517115765</v>
      </c>
      <c r="U23" s="6" t="s">
        <v>7</v>
      </c>
      <c r="V23" s="11"/>
      <c r="W23" s="2">
        <v>2023</v>
      </c>
      <c r="X23" s="2">
        <v>10</v>
      </c>
      <c r="Y23" s="6" t="s">
        <v>7</v>
      </c>
      <c r="AB23" s="2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0.20229983395501633</v>
      </c>
      <c r="G24" s="11"/>
      <c r="H24" s="2">
        <f t="shared" si="11"/>
        <v>286.18271999999996</v>
      </c>
      <c r="I24" s="7">
        <f t="shared" si="1"/>
        <v>1.4565588044761174E-3</v>
      </c>
      <c r="J24" s="11"/>
      <c r="K24" s="2">
        <f t="shared" si="12"/>
        <v>6219.337295262545</v>
      </c>
      <c r="L24" s="7">
        <f t="shared" si="2"/>
        <v>3.1654009352560991E-2</v>
      </c>
      <c r="M24" s="11"/>
      <c r="N24" s="2">
        <v>150225.53853291171</v>
      </c>
      <c r="O24" s="7">
        <f t="shared" si="3"/>
        <v>0.76458959788794656</v>
      </c>
      <c r="P24" s="11"/>
      <c r="Q24" s="17">
        <f t="shared" si="4"/>
        <v>196478.65854817425</v>
      </c>
      <c r="R24" s="34"/>
      <c r="S24" s="7">
        <f t="shared" si="5"/>
        <v>-0.33544709624300667</v>
      </c>
      <c r="T24" s="11"/>
      <c r="U24" s="14"/>
      <c r="V24" s="11"/>
      <c r="W24" s="2">
        <v>2023</v>
      </c>
      <c r="X24" s="2">
        <v>11</v>
      </c>
      <c r="Y24" s="14"/>
      <c r="AB24" s="2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0.21696858830278906</v>
      </c>
      <c r="G25" s="11"/>
      <c r="H25" s="2">
        <f t="shared" si="11"/>
        <v>286.61471999999998</v>
      </c>
      <c r="I25" s="7">
        <f t="shared" si="1"/>
        <v>1.5621738357800812E-3</v>
      </c>
      <c r="J25" s="11"/>
      <c r="K25" s="2">
        <f t="shared" si="12"/>
        <v>5699.8547176565362</v>
      </c>
      <c r="L25" s="7">
        <f t="shared" si="2"/>
        <v>3.1066666456177491E-2</v>
      </c>
      <c r="M25" s="11"/>
      <c r="N25" s="2">
        <v>137677.65018494049</v>
      </c>
      <c r="O25" s="7">
        <f t="shared" si="3"/>
        <v>0.75040257140525346</v>
      </c>
      <c r="P25" s="11"/>
      <c r="Q25" s="17">
        <f t="shared" si="4"/>
        <v>183471.71962259701</v>
      </c>
      <c r="R25" s="34"/>
      <c r="S25" s="7">
        <f t="shared" si="5"/>
        <v>-6.6200263284004926E-2</v>
      </c>
      <c r="T25" s="11"/>
      <c r="U25" s="14"/>
      <c r="V25" s="11"/>
      <c r="W25" s="2">
        <v>2023</v>
      </c>
      <c r="X25" s="2">
        <v>12</v>
      </c>
      <c r="Y25" s="14"/>
      <c r="AB25" s="24">
        <v>45261</v>
      </c>
    </row>
    <row r="26" spans="1:28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0.10020004114522778</v>
      </c>
      <c r="G26" s="8">
        <f>SUM(E26:E28)/SUM(Q26:Q28)</f>
        <v>0.15241456493724895</v>
      </c>
      <c r="H26" s="2">
        <f t="shared" si="11"/>
        <v>288.75419999999997</v>
      </c>
      <c r="I26" s="7">
        <f t="shared" si="1"/>
        <v>7.2144029624563995E-4</v>
      </c>
      <c r="J26" s="8">
        <f>SUM(H26:H28)/SUM(Q26:Q28)</f>
        <v>1.0973848675481924E-3</v>
      </c>
      <c r="K26" s="2">
        <f t="shared" si="12"/>
        <v>14305.673295350713</v>
      </c>
      <c r="L26" s="7">
        <f t="shared" si="2"/>
        <v>3.5742126626006336E-2</v>
      </c>
      <c r="M26" s="8">
        <f>SUM(K26:K28)/SUM(Q26:Q28)</f>
        <v>3.3651435834531784E-2</v>
      </c>
      <c r="N26" s="2">
        <v>345547.66413890611</v>
      </c>
      <c r="O26" s="7">
        <f t="shared" si="3"/>
        <v>0.86333639193252021</v>
      </c>
      <c r="P26" s="8">
        <f>SUM(N26:N28)/SUM(Q26:Q28)</f>
        <v>0.81283661436067101</v>
      </c>
      <c r="Q26" s="17">
        <f t="shared" si="4"/>
        <v>400246.84163425682</v>
      </c>
      <c r="R26" s="34">
        <f t="shared" ref="R26" si="21">SUM(Q26:Q28)</f>
        <v>792195.4509381114</v>
      </c>
      <c r="S26" s="7">
        <f t="shared" si="5"/>
        <v>1.1815179061795911</v>
      </c>
      <c r="T26" s="11">
        <f t="shared" ref="T26" si="22">(SUM(Q26:Q28)-SUM(Q23:Q25))/SUM(Q23:Q25)</f>
        <v>0.17257055746902827</v>
      </c>
      <c r="U26" s="6" t="s">
        <v>10</v>
      </c>
      <c r="V26" s="11">
        <f>(SUM(Q26:Q37)-SUM(Q14:Q25))/SUM(Q14:Q25)</f>
        <v>7.4488169240268062E-2</v>
      </c>
      <c r="W26" s="2">
        <v>2024</v>
      </c>
      <c r="X26" s="2">
        <v>1</v>
      </c>
      <c r="Y26" s="6" t="s">
        <v>10</v>
      </c>
      <c r="AB26" s="24">
        <v>45292</v>
      </c>
    </row>
    <row r="27" spans="1:28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0.240693800987336</v>
      </c>
      <c r="G27" s="11"/>
      <c r="H27" s="2">
        <f t="shared" si="11"/>
        <v>288.75419999999997</v>
      </c>
      <c r="I27" s="7">
        <f t="shared" si="1"/>
        <v>1.732995367108819E-3</v>
      </c>
      <c r="J27" s="11"/>
      <c r="K27" s="2">
        <f t="shared" si="12"/>
        <v>5018.0880875340663</v>
      </c>
      <c r="L27" s="7">
        <f t="shared" si="2"/>
        <v>3.0116699280704807E-2</v>
      </c>
      <c r="M27" s="11"/>
      <c r="N27" s="2">
        <v>121209.8571868132</v>
      </c>
      <c r="O27" s="7">
        <f t="shared" si="3"/>
        <v>0.72745650436485043</v>
      </c>
      <c r="P27" s="11"/>
      <c r="Q27" s="17">
        <f t="shared" si="4"/>
        <v>166621.44947434726</v>
      </c>
      <c r="R27" s="34"/>
      <c r="S27" s="7">
        <f t="shared" si="5"/>
        <v>-0.58370327472413897</v>
      </c>
      <c r="T27" s="11"/>
      <c r="U27" s="14"/>
      <c r="V27" s="11"/>
      <c r="W27" s="2">
        <v>2024</v>
      </c>
      <c r="X27" s="2">
        <v>2</v>
      </c>
      <c r="Y27" s="14"/>
      <c r="AB27" s="24">
        <v>45323</v>
      </c>
    </row>
    <row r="28" spans="1:28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0.17988344161737452</v>
      </c>
      <c r="G28" s="11"/>
      <c r="H28" s="2">
        <f t="shared" si="11"/>
        <v>291.8349</v>
      </c>
      <c r="I28" s="7">
        <f t="shared" si="1"/>
        <v>1.2951607796450966E-3</v>
      </c>
      <c r="J28" s="11"/>
      <c r="K28" s="2">
        <f t="shared" si="12"/>
        <v>7334.7530027670482</v>
      </c>
      <c r="L28" s="7">
        <f t="shared" si="2"/>
        <v>3.2551570828464937E-2</v>
      </c>
      <c r="M28" s="11"/>
      <c r="N28" s="2">
        <v>177167.94692674029</v>
      </c>
      <c r="O28" s="7">
        <f t="shared" si="3"/>
        <v>0.7862698267745154</v>
      </c>
      <c r="P28" s="11"/>
      <c r="Q28" s="17">
        <f t="shared" si="4"/>
        <v>225327.15982950735</v>
      </c>
      <c r="R28" s="34"/>
      <c r="S28" s="7">
        <f t="shared" si="5"/>
        <v>0.35232985033057412</v>
      </c>
      <c r="T28" s="11"/>
      <c r="U28" s="14"/>
      <c r="V28" s="11"/>
      <c r="W28" s="2">
        <v>2024</v>
      </c>
      <c r="X28" s="2">
        <v>3</v>
      </c>
      <c r="Y28" s="14"/>
      <c r="AB28" s="24">
        <v>45352</v>
      </c>
    </row>
    <row r="29" spans="1:28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0.13310091451104258</v>
      </c>
      <c r="G29" s="8">
        <f>SUM(E29:E31)/SUM(Q29:Q31)</f>
        <v>0.17282645232789359</v>
      </c>
      <c r="H29" s="2">
        <f t="shared" si="11"/>
        <v>295.08569999999997</v>
      </c>
      <c r="I29" s="7">
        <f t="shared" si="1"/>
        <v>9.5832658447950647E-4</v>
      </c>
      <c r="J29" s="8">
        <f>SUM(H29:H31)/SUM(Q29:Q31)</f>
        <v>1.2443504567608336E-3</v>
      </c>
      <c r="K29" s="2">
        <f t="shared" si="12"/>
        <v>10599.99298114987</v>
      </c>
      <c r="L29" s="7">
        <f t="shared" si="2"/>
        <v>3.4424762261038397E-2</v>
      </c>
      <c r="M29" s="8">
        <f>SUM(K29:K31)/SUM(Q29:Q31)</f>
        <v>3.2834135552828214E-2</v>
      </c>
      <c r="N29" s="2">
        <v>256038.47780555239</v>
      </c>
      <c r="O29" s="7">
        <f t="shared" si="3"/>
        <v>0.83151599664343945</v>
      </c>
      <c r="P29" s="8">
        <f>SUM(N29:N31)/SUM(Q29:Q31)</f>
        <v>0.79309506166251731</v>
      </c>
      <c r="Q29" s="17">
        <f t="shared" si="4"/>
        <v>307917.68148670229</v>
      </c>
      <c r="R29" s="34">
        <f t="shared" ref="R29" si="23">SUM(Q29:Q31)</f>
        <v>711968.44199839339</v>
      </c>
      <c r="S29" s="7">
        <f t="shared" si="5"/>
        <v>0.3665360257489006</v>
      </c>
      <c r="T29" s="11">
        <f t="shared" ref="T29" si="24">(SUM(Q29:Q31)-SUM(Q26:Q28))/SUM(Q26:Q28)</f>
        <v>-0.10127173646947081</v>
      </c>
      <c r="U29" s="6" t="s">
        <v>9</v>
      </c>
      <c r="V29" s="11"/>
      <c r="W29" s="2">
        <v>2024</v>
      </c>
      <c r="X29" s="2">
        <v>4</v>
      </c>
      <c r="Y29" s="6" t="s">
        <v>9</v>
      </c>
      <c r="AB29" s="24">
        <v>45383</v>
      </c>
    </row>
    <row r="30" spans="1:28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0.19767794608857825</v>
      </c>
      <c r="G30" s="11"/>
      <c r="H30" s="2">
        <f t="shared" si="11"/>
        <v>295.08569999999997</v>
      </c>
      <c r="I30" s="7">
        <f t="shared" si="1"/>
        <v>1.4232812118377632E-3</v>
      </c>
      <c r="J30" s="11"/>
      <c r="K30" s="2">
        <f t="shared" si="12"/>
        <v>6601.1232773436386</v>
      </c>
      <c r="L30" s="7">
        <f t="shared" si="2"/>
        <v>3.1839071624508143E-2</v>
      </c>
      <c r="M30" s="11"/>
      <c r="N30" s="2">
        <v>159447.42215805891</v>
      </c>
      <c r="O30" s="7">
        <f t="shared" si="3"/>
        <v>0.76905970107507593</v>
      </c>
      <c r="P30" s="11"/>
      <c r="Q30" s="17">
        <f t="shared" si="4"/>
        <v>207327.75613540254</v>
      </c>
      <c r="R30" s="34"/>
      <c r="S30" s="7">
        <f t="shared" si="5"/>
        <v>-0.32667797726206194</v>
      </c>
      <c r="T30" s="11"/>
      <c r="U30" s="14"/>
      <c r="V30" s="11"/>
      <c r="W30" s="2">
        <v>2024</v>
      </c>
      <c r="X30" s="2">
        <v>5</v>
      </c>
      <c r="Y30" s="14"/>
      <c r="AB30" s="24">
        <v>45413</v>
      </c>
    </row>
    <row r="31" spans="1:28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0.20881508052523068</v>
      </c>
      <c r="G31" s="11"/>
      <c r="H31" s="2">
        <f t="shared" si="11"/>
        <v>295.76685600000002</v>
      </c>
      <c r="I31" s="7">
        <f t="shared" si="1"/>
        <v>1.5034685797816608E-3</v>
      </c>
      <c r="J31" s="11"/>
      <c r="K31" s="2">
        <f t="shared" si="12"/>
        <v>6175.7520754176558</v>
      </c>
      <c r="L31" s="7">
        <f t="shared" si="2"/>
        <v>3.1393136227244565E-2</v>
      </c>
      <c r="M31" s="11"/>
      <c r="N31" s="2">
        <v>149172.75544487091</v>
      </c>
      <c r="O31" s="7">
        <f t="shared" si="3"/>
        <v>0.75828831466774316</v>
      </c>
      <c r="P31" s="11"/>
      <c r="Q31" s="17">
        <f t="shared" si="4"/>
        <v>196723.00437628856</v>
      </c>
      <c r="R31" s="34"/>
      <c r="S31" s="7">
        <f t="shared" si="5"/>
        <v>-5.114969629145158E-2</v>
      </c>
      <c r="T31" s="11"/>
      <c r="U31" s="14"/>
      <c r="V31" s="11"/>
      <c r="W31" s="2">
        <v>2024</v>
      </c>
      <c r="X31" s="2">
        <v>6</v>
      </c>
      <c r="Y31" s="14"/>
      <c r="AB31" s="24">
        <v>45444</v>
      </c>
    </row>
    <row r="32" spans="1:28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9.9340486716645054E-2</v>
      </c>
      <c r="G32" s="8">
        <f>SUM(E32:E34)/SUM(Q32:Q34)</f>
        <v>0.14870846251843853</v>
      </c>
      <c r="H32" s="2">
        <f t="shared" si="11"/>
        <v>295.76685600000002</v>
      </c>
      <c r="I32" s="7">
        <f t="shared" si="1"/>
        <v>7.1525150435984444E-4</v>
      </c>
      <c r="J32" s="8">
        <f>SUM(H32:H34)/SUM(Q32:Q34)</f>
        <v>1.0707009301327574E-3</v>
      </c>
      <c r="K32" s="2">
        <f t="shared" si="12"/>
        <v>14794.118901504742</v>
      </c>
      <c r="L32" s="7">
        <f t="shared" si="2"/>
        <v>3.5776543535289411E-2</v>
      </c>
      <c r="M32" s="8">
        <f>SUM(K32:K34)/SUM(Q32:Q34)</f>
        <v>3.3799829684299162E-2</v>
      </c>
      <c r="N32" s="2">
        <v>357345.86718610488</v>
      </c>
      <c r="O32" s="7">
        <f t="shared" si="3"/>
        <v>0.86416771824370564</v>
      </c>
      <c r="P32" s="8">
        <f>SUM(N32:N34)/SUM(Q32:Q34)</f>
        <v>0.8164210068671296</v>
      </c>
      <c r="Q32" s="17">
        <f t="shared" si="4"/>
        <v>413514.48294360965</v>
      </c>
      <c r="R32" s="34">
        <f t="shared" ref="R32" si="25">SUM(Q32:Q34)</f>
        <v>828710.00017715746</v>
      </c>
      <c r="S32" s="7">
        <f t="shared" si="5"/>
        <v>1.1020138659159855</v>
      </c>
      <c r="T32" s="11">
        <f t="shared" ref="T32" si="26">(SUM(Q32:Q34)-SUM(Q29:Q31))/SUM(Q29:Q31)</f>
        <v>0.1639701302646045</v>
      </c>
      <c r="U32" s="6" t="s">
        <v>8</v>
      </c>
      <c r="V32" s="11"/>
      <c r="W32" s="2">
        <v>2024</v>
      </c>
      <c r="X32" s="2">
        <v>7</v>
      </c>
      <c r="Y32" s="6" t="s">
        <v>8</v>
      </c>
      <c r="AB32" s="24">
        <v>45474</v>
      </c>
    </row>
    <row r="33" spans="1:28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0.23358466734475439</v>
      </c>
      <c r="G33" s="11"/>
      <c r="H33" s="2">
        <f t="shared" si="11"/>
        <v>295.76685600000002</v>
      </c>
      <c r="I33" s="7">
        <f t="shared" si="1"/>
        <v>1.6818096048822316E-3</v>
      </c>
      <c r="J33" s="11"/>
      <c r="K33" s="2">
        <f t="shared" si="12"/>
        <v>5346.450775062408</v>
      </c>
      <c r="L33" s="7">
        <f t="shared" si="2"/>
        <v>3.0401351886196502E-2</v>
      </c>
      <c r="M33" s="11"/>
      <c r="N33" s="2">
        <v>129141.3230691403</v>
      </c>
      <c r="O33" s="7">
        <f t="shared" si="3"/>
        <v>0.73433217116416671</v>
      </c>
      <c r="P33" s="11"/>
      <c r="Q33" s="17">
        <f t="shared" si="4"/>
        <v>175862.27070020273</v>
      </c>
      <c r="R33" s="34"/>
      <c r="S33" s="7">
        <f t="shared" si="5"/>
        <v>-0.57471315285422586</v>
      </c>
      <c r="T33" s="11"/>
      <c r="U33" s="14"/>
      <c r="V33" s="11"/>
      <c r="W33" s="2">
        <v>2024</v>
      </c>
      <c r="X33" s="2">
        <v>8</v>
      </c>
      <c r="Y33" s="14"/>
      <c r="AB33" s="24">
        <v>45505</v>
      </c>
    </row>
    <row r="34" spans="1:28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0.17163820988103595</v>
      </c>
      <c r="G34" s="11"/>
      <c r="H34" s="2">
        <f t="shared" si="11"/>
        <v>295.76685600000002</v>
      </c>
      <c r="I34" s="7">
        <f t="shared" si="1"/>
        <v>1.2357951111434588E-3</v>
      </c>
      <c r="J34" s="11"/>
      <c r="K34" s="2">
        <f t="shared" si="12"/>
        <v>7869.6871870962996</v>
      </c>
      <c r="L34" s="7">
        <f t="shared" si="2"/>
        <v>3.288171326418645E-2</v>
      </c>
      <c r="M34" s="11"/>
      <c r="N34" s="2">
        <v>190089.06249024879</v>
      </c>
      <c r="O34" s="7">
        <f t="shared" si="3"/>
        <v>0.79424428174363415</v>
      </c>
      <c r="P34" s="11"/>
      <c r="Q34" s="17">
        <f t="shared" si="4"/>
        <v>239333.24653334508</v>
      </c>
      <c r="R34" s="34"/>
      <c r="S34" s="7">
        <f t="shared" si="5"/>
        <v>0.36091297798231592</v>
      </c>
      <c r="T34" s="11"/>
      <c r="U34" s="14"/>
      <c r="V34" s="11"/>
      <c r="W34" s="2">
        <v>2024</v>
      </c>
      <c r="X34" s="2">
        <v>9</v>
      </c>
      <c r="Y34" s="14"/>
      <c r="AB34" s="2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0.13149180065544142</v>
      </c>
      <c r="G35" s="8">
        <f>SUM(E35:E37)/SUM(Q35:Q37)</f>
        <v>0.16822119995736634</v>
      </c>
      <c r="H35" s="2">
        <f t="shared" si="11"/>
        <v>300.49185600000004</v>
      </c>
      <c r="I35" s="7">
        <f t="shared" si="1"/>
        <v>9.467409647191783E-4</v>
      </c>
      <c r="J35" s="8">
        <f>SUM(H35:H37)/SUM(Q35:Q37)</f>
        <v>1.2111926396930377E-3</v>
      </c>
      <c r="K35" s="2">
        <f t="shared" si="12"/>
        <v>10946.733745170392</v>
      </c>
      <c r="L35" s="7">
        <f t="shared" si="2"/>
        <v>3.4489191834958077E-2</v>
      </c>
      <c r="M35" s="8">
        <f>SUM(K35:K37)/SUM(Q35:Q37)</f>
        <v>3.3018531732746055E-2</v>
      </c>
      <c r="N35" s="2">
        <v>264413.85857899499</v>
      </c>
      <c r="O35" s="7">
        <f t="shared" si="3"/>
        <v>0.8330722665448812</v>
      </c>
      <c r="P35" s="8">
        <f>SUM(N35:N37)/SUM(Q35:Q37)</f>
        <v>0.7975490756701944</v>
      </c>
      <c r="Q35" s="17">
        <f t="shared" si="4"/>
        <v>317396.06418016541</v>
      </c>
      <c r="R35" s="34">
        <f t="shared" ref="R35" si="27">SUM(Q35:Q37)</f>
        <v>744662.02851809212</v>
      </c>
      <c r="S35" s="7">
        <f t="shared" si="5"/>
        <v>0.32616788004814129</v>
      </c>
      <c r="T35" s="11">
        <f t="shared" ref="T35" si="28">(SUM(Q35:Q37)-SUM(Q32:Q34))/SUM(Q32:Q34)</f>
        <v>-0.10142024549130334</v>
      </c>
      <c r="U35" s="6" t="s">
        <v>7</v>
      </c>
      <c r="V35" s="11"/>
      <c r="W35" s="2">
        <v>2024</v>
      </c>
      <c r="X35" s="2">
        <v>10</v>
      </c>
      <c r="Y35" s="6" t="s">
        <v>7</v>
      </c>
      <c r="AB35" s="2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0.19264320114458658</v>
      </c>
      <c r="G36" s="11"/>
      <c r="H36" s="2">
        <f t="shared" si="11"/>
        <v>300.49185600000004</v>
      </c>
      <c r="I36" s="7">
        <f t="shared" si="1"/>
        <v>1.3870310482410233E-3</v>
      </c>
      <c r="J36" s="11"/>
      <c r="K36" s="2">
        <f t="shared" si="12"/>
        <v>6941.4155249415608</v>
      </c>
      <c r="L36" s="7">
        <f t="shared" si="2"/>
        <v>3.2040664861932917E-2</v>
      </c>
      <c r="M36" s="11"/>
      <c r="N36" s="2">
        <v>167667.04166525509</v>
      </c>
      <c r="O36" s="7">
        <f t="shared" si="3"/>
        <v>0.77392910294523953</v>
      </c>
      <c r="P36" s="11"/>
      <c r="Q36" s="17">
        <f t="shared" si="4"/>
        <v>216643.92904619666</v>
      </c>
      <c r="R36" s="34"/>
      <c r="S36" s="7">
        <f t="shared" si="5"/>
        <v>-0.31743347351899809</v>
      </c>
      <c r="T36" s="11"/>
      <c r="U36" s="14"/>
      <c r="V36" s="11"/>
      <c r="W36" s="2">
        <v>2024</v>
      </c>
      <c r="X36" s="2">
        <v>11</v>
      </c>
      <c r="Y36" s="14"/>
      <c r="AB36" s="2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0.19845017612761234</v>
      </c>
      <c r="G37" s="11"/>
      <c r="H37" s="2">
        <f t="shared" si="11"/>
        <v>300.94545600000004</v>
      </c>
      <c r="I37" s="7">
        <f t="shared" si="1"/>
        <v>1.4288412681188088E-3</v>
      </c>
      <c r="J37" s="11"/>
      <c r="K37" s="2">
        <f>0.0414*N37</f>
        <v>6699.4975486837166</v>
      </c>
      <c r="L37" s="7">
        <f t="shared" si="2"/>
        <v>3.1808151219336209E-2</v>
      </c>
      <c r="M37" s="11"/>
      <c r="N37" s="2">
        <v>161823.6122870463</v>
      </c>
      <c r="O37" s="7">
        <f t="shared" si="3"/>
        <v>0.76831283138493267</v>
      </c>
      <c r="P37" s="11"/>
      <c r="Q37" s="17">
        <f t="shared" si="4"/>
        <v>210622.03529173002</v>
      </c>
      <c r="R37" s="34"/>
      <c r="S37" s="7">
        <f t="shared" si="5"/>
        <v>-2.7796272810315149E-2</v>
      </c>
      <c r="T37" s="11"/>
      <c r="U37" s="14"/>
      <c r="V37" s="11"/>
      <c r="W37" s="2">
        <v>2024</v>
      </c>
      <c r="X37" s="2">
        <v>12</v>
      </c>
      <c r="Y37" s="14"/>
      <c r="AB37" s="24">
        <v>45627</v>
      </c>
    </row>
    <row r="38" spans="1:28" x14ac:dyDescent="0.2">
      <c r="A38" s="2" t="s">
        <v>21</v>
      </c>
      <c r="E38" s="2">
        <f>AVERAGE(E2:E37)</f>
        <v>35123.831527777773</v>
      </c>
      <c r="F38" s="7">
        <f t="shared" ref="F38:G38" si="29">AVERAGE(F2:F37)</f>
        <v>0.15748577835306329</v>
      </c>
      <c r="G38" s="7">
        <f t="shared" si="29"/>
        <v>0.14552831034467026</v>
      </c>
      <c r="I38" s="7"/>
      <c r="J38" s="7">
        <f t="shared" ref="J38:T38" si="30">AVERAGE(J2:J37)</f>
        <v>1.0811711173719589E-3</v>
      </c>
      <c r="K38" s="2">
        <f t="shared" si="30"/>
        <v>7878.2031221964799</v>
      </c>
      <c r="L38" s="7">
        <f t="shared" si="30"/>
        <v>3.2968896499036601E-2</v>
      </c>
      <c r="M38" s="7">
        <f t="shared" si="30"/>
        <v>3.2812553565470297E-2</v>
      </c>
      <c r="N38" s="2">
        <f t="shared" si="30"/>
        <v>195241.43465613024</v>
      </c>
      <c r="O38" s="7">
        <f t="shared" si="30"/>
        <v>0.80841047756928686</v>
      </c>
      <c r="P38" s="7">
        <f t="shared" si="30"/>
        <v>0.82057796497248736</v>
      </c>
      <c r="Q38" s="25">
        <f t="shared" si="30"/>
        <v>238496.29862643784</v>
      </c>
      <c r="R38" s="25">
        <f>AVERAGE(R2:R37)</f>
        <v>715488.89587931347</v>
      </c>
      <c r="S38" s="7">
        <f t="shared" si="30"/>
        <v>0.14346434947015255</v>
      </c>
      <c r="T38" s="7">
        <f t="shared" si="30"/>
        <v>4.0236702337400621E-2</v>
      </c>
    </row>
    <row r="42" spans="1:28" x14ac:dyDescent="0.2">
      <c r="N42" s="26" t="s">
        <v>31</v>
      </c>
      <c r="O42" s="26"/>
      <c r="P42" s="31"/>
    </row>
    <row r="43" spans="1:28" x14ac:dyDescent="0.2">
      <c r="N43" s="26"/>
      <c r="O43" s="26"/>
      <c r="P43" s="31"/>
    </row>
    <row r="44" spans="1:28" x14ac:dyDescent="0.2">
      <c r="N44" s="26"/>
      <c r="O44" s="26"/>
      <c r="P44" s="28">
        <f>AVERAGE(L3:L11)</f>
        <v>3.7789825830108155E-2</v>
      </c>
      <c r="Q44" s="17" t="s">
        <v>34</v>
      </c>
    </row>
    <row r="46" spans="1:28" x14ac:dyDescent="0.2">
      <c r="N46" s="26" t="s">
        <v>30</v>
      </c>
      <c r="O46" s="26"/>
      <c r="P46" s="29">
        <f>AVERAGE(K3:K11)/AVERAGE(N3:N11)</f>
        <v>4.1417406900984971E-2</v>
      </c>
      <c r="Q46" s="17" t="s">
        <v>34</v>
      </c>
      <c r="S46" s="2">
        <f>153/0.0072</f>
        <v>21250</v>
      </c>
    </row>
    <row r="47" spans="1:28" x14ac:dyDescent="0.2">
      <c r="N47" s="26"/>
      <c r="O47" s="26"/>
      <c r="P47" s="31"/>
    </row>
    <row r="48" spans="1:28" x14ac:dyDescent="0.2">
      <c r="N48" s="26"/>
      <c r="O48" s="26"/>
      <c r="P48" s="31"/>
    </row>
    <row r="49" spans="14:17" x14ac:dyDescent="0.2">
      <c r="N49" s="26"/>
      <c r="O49" s="26"/>
      <c r="P49" s="31"/>
    </row>
    <row r="51" spans="14:17" x14ac:dyDescent="0.2">
      <c r="N51" s="30" t="s">
        <v>32</v>
      </c>
      <c r="O51" s="30"/>
      <c r="P51" s="29">
        <f xml:space="preserve"> AVERAGE(H2:H10)/AVERAGE(E2:E10)</f>
        <v>7.1883236620862807E-3</v>
      </c>
      <c r="Q51" s="17" t="s">
        <v>34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19:19" x14ac:dyDescent="0.2">
      <c r="S113" s="32">
        <v>0</v>
      </c>
    </row>
    <row r="114" spans="19:19" x14ac:dyDescent="0.2">
      <c r="S114" s="32">
        <v>0</v>
      </c>
    </row>
    <row r="115" spans="19:19" x14ac:dyDescent="0.2">
      <c r="S115" s="2">
        <f>SUM(S106:S114)/9</f>
        <v>153.33333333333334</v>
      </c>
    </row>
  </sheetData>
  <mergeCells count="112">
    <mergeCell ref="Y35:Y37"/>
    <mergeCell ref="N42:O44"/>
    <mergeCell ref="N46:O49"/>
    <mergeCell ref="N51:O51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F709-87E5-D14E-A97E-BB4876CB5DD5}">
  <dimension ref="A1:AH115"/>
  <sheetViews>
    <sheetView tabSelected="1" zoomScale="120" zoomScaleNormal="120" workbookViewId="0">
      <selection activeCell="AH2" sqref="AH2:AH37"/>
    </sheetView>
  </sheetViews>
  <sheetFormatPr baseColWidth="10" defaultColWidth="8.83203125" defaultRowHeight="15" x14ac:dyDescent="0.2"/>
  <cols>
    <col min="1" max="1" width="3.1640625" style="31" bestFit="1" customWidth="1"/>
    <col min="2" max="2" width="5.1640625" style="31" bestFit="1" customWidth="1"/>
    <col min="3" max="3" width="6.33203125" style="31" bestFit="1" customWidth="1"/>
    <col min="4" max="4" width="10.6640625" style="31" customWidth="1"/>
    <col min="5" max="5" width="14.83203125" style="31" bestFit="1" customWidth="1"/>
    <col min="6" max="7" width="14.83203125" style="48" customWidth="1"/>
    <col min="8" max="8" width="15" style="31" bestFit="1" customWidth="1"/>
    <col min="9" max="10" width="15" style="48" customWidth="1"/>
    <col min="11" max="11" width="12" style="31" bestFit="1" customWidth="1"/>
    <col min="12" max="12" width="12" style="48" customWidth="1"/>
    <col min="13" max="13" width="12" style="31" customWidth="1"/>
    <col min="14" max="14" width="12.1640625" style="31" bestFit="1" customWidth="1"/>
    <col min="15" max="15" width="19.1640625" style="48" customWidth="1"/>
    <col min="16" max="16" width="12.1640625" style="31" customWidth="1"/>
    <col min="17" max="17" width="17.1640625" style="43" customWidth="1"/>
    <col min="18" max="18" width="16" style="43" customWidth="1"/>
    <col min="19" max="19" width="21" style="31" customWidth="1"/>
    <col min="20" max="20" width="18.1640625" style="31" customWidth="1"/>
    <col min="21" max="21" width="8.83203125" style="31"/>
    <col min="22" max="22" width="18.1640625" style="31" customWidth="1"/>
    <col min="23" max="16384" width="8.83203125" style="31"/>
  </cols>
  <sheetData>
    <row r="1" spans="1:34" x14ac:dyDescent="0.2">
      <c r="B1" s="35" t="s">
        <v>0</v>
      </c>
      <c r="C1" s="35" t="s">
        <v>1</v>
      </c>
      <c r="D1" s="35" t="s">
        <v>15</v>
      </c>
      <c r="E1" s="37" t="s">
        <v>37</v>
      </c>
      <c r="F1" s="36" t="s">
        <v>14</v>
      </c>
      <c r="G1" s="36"/>
      <c r="H1" s="37" t="s">
        <v>38</v>
      </c>
      <c r="I1" s="36" t="s">
        <v>13</v>
      </c>
      <c r="J1" s="36"/>
      <c r="K1" s="37" t="s">
        <v>26</v>
      </c>
      <c r="L1" s="36" t="s">
        <v>12</v>
      </c>
      <c r="M1" s="36"/>
      <c r="N1" s="37" t="s">
        <v>25</v>
      </c>
      <c r="O1" s="36" t="s">
        <v>11</v>
      </c>
      <c r="P1" s="35"/>
      <c r="Q1" s="38" t="s">
        <v>6</v>
      </c>
      <c r="R1" s="39" t="s">
        <v>33</v>
      </c>
      <c r="S1" s="5" t="s">
        <v>16</v>
      </c>
      <c r="T1" s="5" t="s">
        <v>18</v>
      </c>
      <c r="U1" s="35" t="s">
        <v>15</v>
      </c>
      <c r="V1" s="66" t="s">
        <v>35</v>
      </c>
      <c r="W1" s="35" t="s">
        <v>0</v>
      </c>
      <c r="X1" s="35" t="s">
        <v>1</v>
      </c>
      <c r="Y1" s="35" t="s">
        <v>15</v>
      </c>
      <c r="AH1" s="31" t="s">
        <v>28</v>
      </c>
    </row>
    <row r="2" spans="1:34" s="53" customFormat="1" x14ac:dyDescent="0.2">
      <c r="A2" s="52">
        <v>0</v>
      </c>
      <c r="B2" s="53">
        <v>2022</v>
      </c>
      <c r="C2" s="53">
        <v>1</v>
      </c>
      <c r="D2" s="54" t="s">
        <v>10</v>
      </c>
      <c r="E2" s="53">
        <f>'TOTAL to 24 YES GROW '!E2</f>
        <v>5660</v>
      </c>
      <c r="F2" s="55">
        <f t="shared" ref="F2:F37" si="0">E2/Q2</f>
        <v>3.0679169602688492E-2</v>
      </c>
      <c r="G2" s="56">
        <f>SUM(E2:E4)/SUM(Q2:Q4)</f>
        <v>4.8009739917721561E-2</v>
      </c>
      <c r="H2" s="53">
        <f>'TOTAL to 24 YES GROW '!H2</f>
        <v>0</v>
      </c>
      <c r="I2" s="55">
        <f t="shared" ref="I2:I37" si="1">H2/Q2</f>
        <v>0</v>
      </c>
      <c r="J2" s="56">
        <f>SUM(H2:H4)/SUM(Q2:Q4)</f>
        <v>1.9017450375175143E-3</v>
      </c>
      <c r="K2" s="53">
        <f>'TOTAL to 24 YES GROW '!K2</f>
        <v>0</v>
      </c>
      <c r="L2" s="55">
        <f t="shared" ref="L2:L37" si="2">K2/Q2</f>
        <v>0</v>
      </c>
      <c r="M2" s="56">
        <f>SUM(K2:K4)/SUM(Q2:Q4)</f>
        <v>2.2477880561089365E-2</v>
      </c>
      <c r="N2" s="53">
        <f>'TOTAL to 24 YES GROW '!N2</f>
        <v>178830</v>
      </c>
      <c r="O2" s="55">
        <f t="shared" ref="O2:O37" si="3">N2/Q2</f>
        <v>0.96932083039731154</v>
      </c>
      <c r="P2" s="56">
        <f>SUM(N2:N4)/SUM(Q2:Q4)</f>
        <v>0.92761063448367154</v>
      </c>
      <c r="Q2" s="57">
        <f>SUM(E2,H2,K2,N2)</f>
        <v>184490</v>
      </c>
      <c r="R2" s="58">
        <f>SUM(Q2:Q4)</f>
        <v>536349.5</v>
      </c>
      <c r="S2" s="53" t="s">
        <v>17</v>
      </c>
      <c r="T2" s="53" t="s">
        <v>19</v>
      </c>
      <c r="U2" s="54" t="s">
        <v>10</v>
      </c>
      <c r="V2" s="53" t="s">
        <v>19</v>
      </c>
      <c r="W2" s="53">
        <v>2022</v>
      </c>
      <c r="X2" s="53">
        <v>1</v>
      </c>
      <c r="Y2" s="54" t="s">
        <v>10</v>
      </c>
      <c r="AB2" s="59">
        <v>44562</v>
      </c>
      <c r="AH2" s="53">
        <f>E2+H2</f>
        <v>5660</v>
      </c>
    </row>
    <row r="3" spans="1:34" s="53" customFormat="1" x14ac:dyDescent="0.2">
      <c r="A3" s="52">
        <v>1</v>
      </c>
      <c r="B3" s="53">
        <v>2022</v>
      </c>
      <c r="C3" s="53">
        <v>2</v>
      </c>
      <c r="D3" s="60"/>
      <c r="E3" s="53">
        <f>'TOTAL to 24 YES GROW '!E3</f>
        <v>5660</v>
      </c>
      <c r="F3" s="55">
        <f t="shared" si="0"/>
        <v>4.3775522831332757E-2</v>
      </c>
      <c r="G3" s="61"/>
      <c r="H3" s="53">
        <f>'TOTAL to 24 YES GROW '!H3</f>
        <v>0</v>
      </c>
      <c r="I3" s="55">
        <f t="shared" si="1"/>
        <v>0</v>
      </c>
      <c r="J3" s="62"/>
      <c r="K3" s="53">
        <f>'TOTAL to 24 YES GROW '!K3</f>
        <v>3356</v>
      </c>
      <c r="L3" s="55">
        <f t="shared" si="2"/>
        <v>2.5955946046281399E-2</v>
      </c>
      <c r="M3" s="62"/>
      <c r="N3" s="53">
        <f>'TOTAL to 24 YES GROW '!N3</f>
        <v>120280</v>
      </c>
      <c r="O3" s="55">
        <f t="shared" si="3"/>
        <v>0.93026853112238583</v>
      </c>
      <c r="P3" s="62"/>
      <c r="Q3" s="57">
        <f>SUM(E3,H3,K3,N3)</f>
        <v>129296</v>
      </c>
      <c r="R3" s="58"/>
      <c r="S3" s="55">
        <f>(Q3-Q2)/Q2</f>
        <v>-0.29917068675808989</v>
      </c>
      <c r="T3" s="53" t="s">
        <v>19</v>
      </c>
      <c r="U3" s="60"/>
      <c r="V3" s="53" t="s">
        <v>19</v>
      </c>
      <c r="W3" s="53">
        <v>2022</v>
      </c>
      <c r="X3" s="53">
        <v>2</v>
      </c>
      <c r="Y3" s="60"/>
      <c r="AB3" s="59">
        <v>44593</v>
      </c>
      <c r="AH3" s="53">
        <f t="shared" ref="AH3:AH37" si="4">E3+H3</f>
        <v>5660</v>
      </c>
    </row>
    <row r="4" spans="1:34" s="53" customFormat="1" x14ac:dyDescent="0.2">
      <c r="A4" s="52">
        <v>2</v>
      </c>
      <c r="B4" s="53">
        <v>2022</v>
      </c>
      <c r="C4" s="53">
        <v>3</v>
      </c>
      <c r="D4" s="63"/>
      <c r="E4" s="53">
        <f>'TOTAL to 24 YES GROW '!E4</f>
        <v>14430</v>
      </c>
      <c r="F4" s="55">
        <f t="shared" si="0"/>
        <v>6.4835428989928723E-2</v>
      </c>
      <c r="G4" s="64"/>
      <c r="H4" s="53">
        <f>'TOTAL to 24 YES GROW '!H4</f>
        <v>1020</v>
      </c>
      <c r="I4" s="55">
        <f t="shared" si="1"/>
        <v>4.5829617165438182E-3</v>
      </c>
      <c r="J4" s="62"/>
      <c r="K4" s="53">
        <f>'TOTAL to 24 YES GROW '!K4</f>
        <v>8700</v>
      </c>
      <c r="L4" s="55">
        <f t="shared" si="2"/>
        <v>3.9089967582285508E-2</v>
      </c>
      <c r="M4" s="62"/>
      <c r="N4" s="53">
        <f>'TOTAL to 24 YES GROW '!N4</f>
        <v>198413.5</v>
      </c>
      <c r="O4" s="55">
        <f t="shared" si="3"/>
        <v>0.89149164171124196</v>
      </c>
      <c r="P4" s="62"/>
      <c r="Q4" s="57">
        <f t="shared" ref="Q4:Q37" si="5">SUM(E4,H4,K4,N4)</f>
        <v>222563.5</v>
      </c>
      <c r="R4" s="58"/>
      <c r="S4" s="55">
        <f t="shared" ref="S4:S37" si="6">(Q4-Q3)/Q3</f>
        <v>0.72134868828115328</v>
      </c>
      <c r="T4" s="53" t="s">
        <v>19</v>
      </c>
      <c r="U4" s="63"/>
      <c r="V4" s="53" t="s">
        <v>19</v>
      </c>
      <c r="W4" s="53">
        <v>2022</v>
      </c>
      <c r="X4" s="53">
        <v>3</v>
      </c>
      <c r="Y4" s="63"/>
      <c r="AB4" s="59">
        <v>44621</v>
      </c>
      <c r="AH4" s="53">
        <f t="shared" si="4"/>
        <v>15450</v>
      </c>
    </row>
    <row r="5" spans="1:34" s="53" customFormat="1" x14ac:dyDescent="0.2">
      <c r="A5" s="52">
        <v>3</v>
      </c>
      <c r="B5" s="53">
        <v>2022</v>
      </c>
      <c r="C5" s="53">
        <v>4</v>
      </c>
      <c r="D5" s="54" t="s">
        <v>9</v>
      </c>
      <c r="E5" s="53">
        <f>'TOTAL to 24 YES GROW '!E5</f>
        <v>46790</v>
      </c>
      <c r="F5" s="55">
        <f t="shared" si="0"/>
        <v>0.15385328410751636</v>
      </c>
      <c r="G5" s="56">
        <f>SUM(E5:E7)/SUM(Q5:Q7)</f>
        <v>0.13325256502308452</v>
      </c>
      <c r="H5" s="53">
        <f>'TOTAL to 24 YES GROW '!H5</f>
        <v>40</v>
      </c>
      <c r="I5" s="55">
        <f t="shared" si="1"/>
        <v>1.3152663740757971E-4</v>
      </c>
      <c r="J5" s="56">
        <f>SUM(H5:H7)/SUM(Q5:Q7)</f>
        <v>5.1354133739038262E-4</v>
      </c>
      <c r="K5" s="53">
        <f>'TOTAL to 24 YES GROW '!K5</f>
        <v>5400</v>
      </c>
      <c r="L5" s="55">
        <f t="shared" si="2"/>
        <v>1.7756096050023262E-2</v>
      </c>
      <c r="M5" s="56">
        <f>SUM(K5:K7)/SUM(Q5:Q7)</f>
        <v>3.9371502533262673E-2</v>
      </c>
      <c r="N5" s="53">
        <f>'TOTAL to 24 YES GROW '!N5</f>
        <v>251890.905</v>
      </c>
      <c r="O5" s="55">
        <f t="shared" si="3"/>
        <v>0.82825909320505264</v>
      </c>
      <c r="P5" s="56">
        <f>SUM(N5:N7)/SUM(Q5:Q7)</f>
        <v>0.82686239110626247</v>
      </c>
      <c r="Q5" s="57">
        <f t="shared" si="5"/>
        <v>304120.90500000003</v>
      </c>
      <c r="R5" s="58">
        <f t="shared" ref="R5" si="7">SUM(Q5:Q7)</f>
        <v>701014.64826449996</v>
      </c>
      <c r="S5" s="55">
        <f t="shared" si="6"/>
        <v>0.36644555374084264</v>
      </c>
      <c r="T5" s="62">
        <f>(SUM(Q5:Q7)-SUM(Q2:Q4))/SUM(Q2:Q4)</f>
        <v>0.30701091035695932</v>
      </c>
      <c r="U5" s="54" t="s">
        <v>9</v>
      </c>
      <c r="V5" s="53" t="s">
        <v>19</v>
      </c>
      <c r="W5" s="53">
        <v>2022</v>
      </c>
      <c r="X5" s="53">
        <v>4</v>
      </c>
      <c r="Y5" s="54" t="s">
        <v>9</v>
      </c>
      <c r="AB5" s="59">
        <v>44652</v>
      </c>
      <c r="AH5" s="53">
        <f t="shared" si="4"/>
        <v>46830</v>
      </c>
    </row>
    <row r="6" spans="1:34" s="53" customFormat="1" x14ac:dyDescent="0.2">
      <c r="A6" s="52">
        <v>4</v>
      </c>
      <c r="B6" s="53">
        <v>2022</v>
      </c>
      <c r="C6" s="53">
        <v>5</v>
      </c>
      <c r="D6" s="60"/>
      <c r="E6" s="53">
        <f>'TOTAL to 24 YES GROW '!E6</f>
        <v>22410</v>
      </c>
      <c r="F6" s="55">
        <f t="shared" si="0"/>
        <v>0.10757455835610089</v>
      </c>
      <c r="G6" s="62"/>
      <c r="H6" s="53">
        <f>'TOTAL to 24 YES GROW '!H6</f>
        <v>128</v>
      </c>
      <c r="I6" s="55">
        <f t="shared" si="1"/>
        <v>6.1443745959754189E-4</v>
      </c>
      <c r="J6" s="62"/>
      <c r="K6" s="53">
        <f>'TOTAL to 24 YES GROW '!K6</f>
        <v>7400</v>
      </c>
      <c r="L6" s="55">
        <f t="shared" si="2"/>
        <v>3.552216563298289E-2</v>
      </c>
      <c r="M6" s="62"/>
      <c r="N6" s="53">
        <f>'TOTAL to 24 YES GROW '!N6</f>
        <v>178382.63214999999</v>
      </c>
      <c r="O6" s="55">
        <f t="shared" si="3"/>
        <v>0.85628883855131865</v>
      </c>
      <c r="P6" s="62"/>
      <c r="Q6" s="57">
        <f t="shared" si="5"/>
        <v>208320.63214999999</v>
      </c>
      <c r="R6" s="58"/>
      <c r="S6" s="55">
        <f t="shared" si="6"/>
        <v>-0.31500719376722897</v>
      </c>
      <c r="T6" s="62"/>
      <c r="U6" s="60"/>
      <c r="V6" s="53" t="s">
        <v>19</v>
      </c>
      <c r="W6" s="53">
        <v>2022</v>
      </c>
      <c r="X6" s="53">
        <v>5</v>
      </c>
      <c r="Y6" s="60"/>
      <c r="AB6" s="59">
        <v>44682</v>
      </c>
      <c r="AH6" s="53">
        <f t="shared" si="4"/>
        <v>22538</v>
      </c>
    </row>
    <row r="7" spans="1:34" s="53" customFormat="1" x14ac:dyDescent="0.2">
      <c r="A7" s="52">
        <v>5</v>
      </c>
      <c r="B7" s="53">
        <v>2022</v>
      </c>
      <c r="C7" s="53">
        <v>6</v>
      </c>
      <c r="D7" s="63"/>
      <c r="E7" s="53">
        <f>'TOTAL to 24 YES GROW '!E7</f>
        <v>24212</v>
      </c>
      <c r="F7" s="55">
        <f t="shared" si="0"/>
        <v>0.12839582407535652</v>
      </c>
      <c r="G7" s="62"/>
      <c r="H7" s="53">
        <f>'TOTAL to 24 YES GROW '!H7</f>
        <v>192</v>
      </c>
      <c r="I7" s="55">
        <f t="shared" si="1"/>
        <v>1.0181727334573126E-3</v>
      </c>
      <c r="J7" s="62"/>
      <c r="K7" s="53">
        <f>'TOTAL to 24 YES GROW '!K7</f>
        <v>14800</v>
      </c>
      <c r="L7" s="55">
        <f t="shared" si="2"/>
        <v>7.8484148204001181E-2</v>
      </c>
      <c r="M7" s="62"/>
      <c r="N7" s="53">
        <f>'TOTAL to 24 YES GROW '!N7</f>
        <v>149369.1111145</v>
      </c>
      <c r="O7" s="55">
        <f t="shared" si="3"/>
        <v>0.79210185498718499</v>
      </c>
      <c r="P7" s="62"/>
      <c r="Q7" s="57">
        <f t="shared" si="5"/>
        <v>188573.1111145</v>
      </c>
      <c r="R7" s="58"/>
      <c r="S7" s="55">
        <f t="shared" si="6"/>
        <v>-9.4793880143762749E-2</v>
      </c>
      <c r="T7" s="62"/>
      <c r="U7" s="63"/>
      <c r="V7" s="53" t="s">
        <v>19</v>
      </c>
      <c r="W7" s="53">
        <v>2022</v>
      </c>
      <c r="X7" s="53">
        <v>6</v>
      </c>
      <c r="Y7" s="63"/>
      <c r="AB7" s="59">
        <v>44713</v>
      </c>
      <c r="AH7" s="53">
        <f t="shared" si="4"/>
        <v>24404</v>
      </c>
    </row>
    <row r="8" spans="1:34" s="53" customFormat="1" x14ac:dyDescent="0.2">
      <c r="A8" s="52">
        <v>6</v>
      </c>
      <c r="B8" s="53">
        <v>2022</v>
      </c>
      <c r="C8" s="53">
        <v>7</v>
      </c>
      <c r="D8" s="54" t="s">
        <v>8</v>
      </c>
      <c r="E8" s="53">
        <f>'TOTAL to 24 YES GROW '!E8</f>
        <v>24392</v>
      </c>
      <c r="F8" s="55">
        <f t="shared" si="0"/>
        <v>6.1979609552642305E-2</v>
      </c>
      <c r="G8" s="56">
        <f>SUM(E8:E10)/SUM(Q8:Q10)</f>
        <v>9.8581997868069024E-2</v>
      </c>
      <c r="H8" s="53">
        <f>'TOTAL to 24 YES GROW '!H8</f>
        <v>0</v>
      </c>
      <c r="I8" s="55">
        <f t="shared" si="1"/>
        <v>0</v>
      </c>
      <c r="J8" s="56">
        <f>SUM(H8:H10)/SUM(Q8:Q10)</f>
        <v>0</v>
      </c>
      <c r="K8" s="53">
        <f>'TOTAL to 24 YES GROW '!K8</f>
        <v>11000</v>
      </c>
      <c r="L8" s="55">
        <f t="shared" si="2"/>
        <v>2.795079145125719E-2</v>
      </c>
      <c r="M8" s="56">
        <f>SUM(K8:K10)/SUM(Q8:Q10)</f>
        <v>3.1138567773093657E-2</v>
      </c>
      <c r="N8" s="53">
        <f>'TOTAL to 24 YES GROW '!N8</f>
        <v>358156.784447935</v>
      </c>
      <c r="O8" s="55">
        <f t="shared" si="3"/>
        <v>0.91006959899610052</v>
      </c>
      <c r="P8" s="56">
        <f>SUM(N8:N10)/SUM(Q8:Q10)</f>
        <v>0.87027943435883737</v>
      </c>
      <c r="Q8" s="57">
        <f t="shared" si="5"/>
        <v>393548.784447935</v>
      </c>
      <c r="R8" s="58">
        <f t="shared" ref="R8" si="8">SUM(Q8:Q10)</f>
        <v>738633.84365012241</v>
      </c>
      <c r="S8" s="55">
        <f t="shared" si="6"/>
        <v>1.0869825083862328</v>
      </c>
      <c r="T8" s="62">
        <f t="shared" ref="T8" si="9">(SUM(Q8:Q10)-SUM(Q5:Q7))/SUM(Q5:Q7)</f>
        <v>5.3663921971896282E-2</v>
      </c>
      <c r="U8" s="54" t="s">
        <v>8</v>
      </c>
      <c r="V8" s="53" t="s">
        <v>19</v>
      </c>
      <c r="W8" s="53">
        <v>2022</v>
      </c>
      <c r="X8" s="53">
        <v>7</v>
      </c>
      <c r="Y8" s="54" t="s">
        <v>8</v>
      </c>
      <c r="AB8" s="59">
        <v>44743</v>
      </c>
      <c r="AH8" s="53">
        <f t="shared" si="4"/>
        <v>24392</v>
      </c>
    </row>
    <row r="9" spans="1:34" s="53" customFormat="1" x14ac:dyDescent="0.2">
      <c r="A9" s="52">
        <v>7</v>
      </c>
      <c r="B9" s="53">
        <v>2022</v>
      </c>
      <c r="C9" s="53">
        <v>8</v>
      </c>
      <c r="D9" s="65"/>
      <c r="E9" s="53">
        <f>'TOTAL to 24 YES GROW '!E9</f>
        <v>24212</v>
      </c>
      <c r="F9" s="55">
        <f t="shared" si="0"/>
        <v>0.16183831212970637</v>
      </c>
      <c r="G9" s="62"/>
      <c r="H9" s="53">
        <f>'TOTAL to 24 YES GROW '!H9</f>
        <v>0</v>
      </c>
      <c r="I9" s="55">
        <f t="shared" si="1"/>
        <v>0</v>
      </c>
      <c r="J9" s="62"/>
      <c r="K9" s="53">
        <f>'TOTAL to 24 YES GROW '!K9</f>
        <v>9800</v>
      </c>
      <c r="L9" s="55">
        <f t="shared" si="2"/>
        <v>6.5505346888779223E-2</v>
      </c>
      <c r="M9" s="62"/>
      <c r="N9" s="53">
        <f>'TOTAL to 24 YES GROW '!N9</f>
        <v>115594.107981373</v>
      </c>
      <c r="O9" s="55">
        <f t="shared" si="3"/>
        <v>0.77265634098151437</v>
      </c>
      <c r="P9" s="62"/>
      <c r="Q9" s="57">
        <f t="shared" si="5"/>
        <v>149606.107981373</v>
      </c>
      <c r="R9" s="58"/>
      <c r="S9" s="55">
        <f t="shared" si="6"/>
        <v>-0.61985371599803452</v>
      </c>
      <c r="T9" s="62"/>
      <c r="U9" s="65"/>
      <c r="V9" s="53" t="s">
        <v>19</v>
      </c>
      <c r="W9" s="53">
        <v>2022</v>
      </c>
      <c r="X9" s="53">
        <v>8</v>
      </c>
      <c r="Y9" s="65"/>
      <c r="AB9" s="59">
        <v>44774</v>
      </c>
      <c r="AH9" s="53">
        <f t="shared" si="4"/>
        <v>24212</v>
      </c>
    </row>
    <row r="10" spans="1:34" s="53" customFormat="1" x14ac:dyDescent="0.2">
      <c r="A10" s="52">
        <v>8</v>
      </c>
      <c r="B10" s="53">
        <v>2022</v>
      </c>
      <c r="C10" s="53">
        <v>9</v>
      </c>
      <c r="D10" s="65"/>
      <c r="E10" s="53">
        <f>'TOTAL to 24 YES GROW '!E10</f>
        <v>24212</v>
      </c>
      <c r="F10" s="55">
        <f t="shared" si="0"/>
        <v>0.12385988286099389</v>
      </c>
      <c r="G10" s="62"/>
      <c r="H10" s="53">
        <f>'TOTAL to 24 YES GROW '!H10</f>
        <v>0</v>
      </c>
      <c r="I10" s="55">
        <f t="shared" si="1"/>
        <v>0</v>
      </c>
      <c r="J10" s="62"/>
      <c r="K10" s="53">
        <f>'TOTAL to 24 YES GROW '!K10</f>
        <v>2200</v>
      </c>
      <c r="L10" s="55">
        <f t="shared" si="2"/>
        <v>1.1254408652494077E-2</v>
      </c>
      <c r="M10" s="62"/>
      <c r="N10" s="53">
        <f>'TOTAL to 24 YES GROW '!N10</f>
        <v>169066.95122081431</v>
      </c>
      <c r="O10" s="55">
        <f t="shared" si="3"/>
        <v>0.86488570848651203</v>
      </c>
      <c r="P10" s="62"/>
      <c r="Q10" s="57">
        <f t="shared" si="5"/>
        <v>195478.95122081431</v>
      </c>
      <c r="R10" s="58"/>
      <c r="S10" s="55">
        <f t="shared" si="6"/>
        <v>0.30662413358920343</v>
      </c>
      <c r="T10" s="62"/>
      <c r="U10" s="65"/>
      <c r="V10" s="53" t="s">
        <v>19</v>
      </c>
      <c r="W10" s="53">
        <v>2022</v>
      </c>
      <c r="X10" s="53">
        <v>9</v>
      </c>
      <c r="Y10" s="65"/>
      <c r="AB10" s="59">
        <v>44805</v>
      </c>
      <c r="AH10" s="53">
        <f t="shared" si="4"/>
        <v>24212</v>
      </c>
    </row>
    <row r="11" spans="1:34" x14ac:dyDescent="0.2">
      <c r="A11" s="35">
        <v>9</v>
      </c>
      <c r="B11" s="31">
        <v>2022</v>
      </c>
      <c r="C11" s="31">
        <v>10</v>
      </c>
      <c r="D11" s="40" t="s">
        <v>7</v>
      </c>
      <c r="E11" s="31">
        <f>('TOTAL to 24 YES GROW '!E11)*(100%+(Z43))</f>
        <v>42002.199199999995</v>
      </c>
      <c r="F11" s="41">
        <f>E11/Q11</f>
        <v>0.12649107131971732</v>
      </c>
      <c r="G11" s="42">
        <f>SUM(E11:E13)/SUM(Q11:Q13)</f>
        <v>0.16978856894776453</v>
      </c>
      <c r="H11" s="31">
        <f>'TOTAL to 24 YES GROW '!H11*(100%+(Z43))</f>
        <v>302.41583423999992</v>
      </c>
      <c r="I11" s="41">
        <f t="shared" si="1"/>
        <v>9.1073571350196452E-4</v>
      </c>
      <c r="J11" s="42">
        <f>SUM(H11:H13)/SUM(Q11:Q13)</f>
        <v>1.2224776964239047E-3</v>
      </c>
      <c r="K11" s="31">
        <f>'TOTAL to 24 YES GROW '!K11*(100%+(Z43))</f>
        <v>12813.919999999998</v>
      </c>
      <c r="L11" s="41">
        <f t="shared" si="2"/>
        <v>3.8589561962868647E-2</v>
      </c>
      <c r="M11" s="42">
        <f>SUM(K11:K13)/SUM(Q11:Q13)</f>
        <v>3.4487067261967666E-2</v>
      </c>
      <c r="N11" s="31">
        <f>'TOTAL to 24 YES GROW '!N11*(100%+(Z43))</f>
        <v>276938.09759428556</v>
      </c>
      <c r="O11" s="41">
        <f t="shared" si="3"/>
        <v>0.83400863100391209</v>
      </c>
      <c r="P11" s="42">
        <f>SUM(N11:N13)/SUM(Q11:Q13)</f>
        <v>0.79450188609384398</v>
      </c>
      <c r="Q11" s="43">
        <f>SUM(E11,H11,K11,N11)</f>
        <v>332056.63262852555</v>
      </c>
      <c r="R11" s="44">
        <f t="shared" ref="R11" si="10">SUM(Q11:Q13)</f>
        <v>845733.93892127858</v>
      </c>
      <c r="S11" s="41">
        <f>(Q11-Q10)/Q10</f>
        <v>0.69868229062387477</v>
      </c>
      <c r="T11" s="46">
        <f t="shared" ref="T11" si="11">(SUM(Q11:Q13)-SUM(Q8:Q10))/SUM(Q8:Q10)</f>
        <v>0.14499754674372539</v>
      </c>
      <c r="U11" s="40" t="s">
        <v>7</v>
      </c>
      <c r="V11" s="31" t="s">
        <v>19</v>
      </c>
      <c r="W11" s="31">
        <v>2022</v>
      </c>
      <c r="X11" s="31">
        <v>10</v>
      </c>
      <c r="Y11" s="40" t="s">
        <v>7</v>
      </c>
      <c r="AB11" s="45">
        <v>44835</v>
      </c>
      <c r="AH11" s="53">
        <f t="shared" si="4"/>
        <v>42304.615034239992</v>
      </c>
    </row>
    <row r="12" spans="1:34" x14ac:dyDescent="0.2">
      <c r="A12" s="35">
        <v>10</v>
      </c>
      <c r="B12" s="31">
        <v>2022</v>
      </c>
      <c r="C12" s="31">
        <v>11</v>
      </c>
      <c r="D12" s="47"/>
      <c r="E12" s="31">
        <f>('TOTAL to 24 YES GROW '!E12)*(100%+(Z44))</f>
        <v>47292.398399999998</v>
      </c>
      <c r="F12" s="41">
        <f t="shared" si="0"/>
        <v>0.19164083819683744</v>
      </c>
      <c r="G12" s="46"/>
      <c r="H12" s="31">
        <f>'TOTAL to 24 YES GROW '!H12*(100%+(Z44))</f>
        <v>340.50526847999998</v>
      </c>
      <c r="I12" s="41">
        <f t="shared" si="1"/>
        <v>1.3798140350172296E-3</v>
      </c>
      <c r="J12" s="46"/>
      <c r="K12" s="31">
        <f>'TOTAL to 24 YES GROW '!K12*(100%+(Z44))</f>
        <v>7916.7779858799604</v>
      </c>
      <c r="L12" s="41">
        <f t="shared" si="2"/>
        <v>3.2080799882467079E-2</v>
      </c>
      <c r="M12" s="46"/>
      <c r="N12" s="31">
        <f>'TOTAL to 24 YES GROW '!N12*(100%+(Z44))</f>
        <v>191226.52139806669</v>
      </c>
      <c r="O12" s="41">
        <f t="shared" si="3"/>
        <v>0.77489854788567825</v>
      </c>
      <c r="P12" s="46"/>
      <c r="Q12" s="43">
        <f t="shared" ref="Q12:Q37" si="12">SUM(E12,H12,K12,N12)</f>
        <v>246776.20305242666</v>
      </c>
      <c r="R12" s="44"/>
      <c r="S12" s="41">
        <f t="shared" ref="S12:S23" si="13">(Q12-Q11)/Q11</f>
        <v>-0.25682495452967746</v>
      </c>
      <c r="T12" s="46"/>
      <c r="U12" s="47"/>
      <c r="V12" s="31" t="s">
        <v>19</v>
      </c>
      <c r="W12" s="31">
        <v>2022</v>
      </c>
      <c r="X12" s="31">
        <v>11</v>
      </c>
      <c r="Y12" s="47"/>
      <c r="AB12" s="45">
        <v>44866</v>
      </c>
      <c r="AH12" s="53">
        <f t="shared" si="4"/>
        <v>47632.903668480001</v>
      </c>
    </row>
    <row r="13" spans="1:34" x14ac:dyDescent="0.2">
      <c r="A13" s="35">
        <v>11</v>
      </c>
      <c r="B13" s="31">
        <v>2022</v>
      </c>
      <c r="C13" s="31">
        <v>12</v>
      </c>
      <c r="D13" s="47"/>
      <c r="E13" s="31">
        <f>('TOTAL to 24 YES GROW '!E13)*(100%+(Z45))</f>
        <v>54301.357600000003</v>
      </c>
      <c r="F13" s="41">
        <f t="shared" si="0"/>
        <v>0.20345122946571451</v>
      </c>
      <c r="G13" s="46"/>
      <c r="H13" s="31">
        <f>'TOTAL to 24 YES GROW '!H13*(100%+(Z45))</f>
        <v>390.96977471999998</v>
      </c>
      <c r="I13" s="41">
        <f t="shared" si="1"/>
        <v>1.4648488521531442E-3</v>
      </c>
      <c r="J13" s="46"/>
      <c r="K13" s="31">
        <f>'TOTAL to 24 YES GROW '!K13*(100%+(Z45))</f>
        <v>8436.1852514270267</v>
      </c>
      <c r="L13" s="41">
        <f t="shared" si="2"/>
        <v>3.16079070075286E-2</v>
      </c>
      <c r="M13" s="46"/>
      <c r="N13" s="31">
        <f>'TOTAL to 24 YES GROW '!N13*(100%+(Z45))</f>
        <v>203772.59061417938</v>
      </c>
      <c r="O13" s="41">
        <f t="shared" si="3"/>
        <v>0.7634760146746038</v>
      </c>
      <c r="P13" s="46"/>
      <c r="Q13" s="43">
        <f t="shared" si="12"/>
        <v>266901.1032403264</v>
      </c>
      <c r="R13" s="44"/>
      <c r="S13" s="41">
        <f t="shared" si="13"/>
        <v>8.1551219035590233E-2</v>
      </c>
      <c r="T13" s="46"/>
      <c r="U13" s="47"/>
      <c r="V13" s="31" t="s">
        <v>19</v>
      </c>
      <c r="W13" s="31">
        <v>2022</v>
      </c>
      <c r="X13" s="31">
        <v>12</v>
      </c>
      <c r="Y13" s="47"/>
      <c r="AB13" s="45">
        <v>44896</v>
      </c>
      <c r="AH13" s="53">
        <f t="shared" si="4"/>
        <v>54692.32737472</v>
      </c>
    </row>
    <row r="14" spans="1:34" x14ac:dyDescent="0.2">
      <c r="A14" s="35">
        <v>12</v>
      </c>
      <c r="B14" s="31">
        <v>2023</v>
      </c>
      <c r="C14" s="31">
        <v>1</v>
      </c>
      <c r="D14" s="40" t="s">
        <v>10</v>
      </c>
      <c r="E14" s="31">
        <f>('TOTAL to 24 YES GROW '!E14)*(100%+(Z46))</f>
        <v>60210.597999999998</v>
      </c>
      <c r="F14" s="41">
        <f t="shared" si="0"/>
        <v>9.8001952524622626E-2</v>
      </c>
      <c r="G14" s="42">
        <f>SUM(E14:E16)/SUM(Q14:Q16)</f>
        <v>0.15848758460069692</v>
      </c>
      <c r="H14" s="31">
        <f>'TOTAL to 24 YES GROW '!H14*(100%+(Z46))</f>
        <v>433.51630560000001</v>
      </c>
      <c r="I14" s="41">
        <f t="shared" si="1"/>
        <v>7.05614058177283E-4</v>
      </c>
      <c r="J14" s="42">
        <f>SUM(H14:H16)/SUM(Q14:Q16)</f>
        <v>1.1411106091250179E-3</v>
      </c>
      <c r="K14" s="31">
        <f>'TOTAL to 24 YES GROW '!K14*(100%+(Z46))</f>
        <v>22013.3787072019</v>
      </c>
      <c r="L14" s="41">
        <f t="shared" si="2"/>
        <v>3.5830138989314461E-2</v>
      </c>
      <c r="M14" s="42">
        <f>SUM(K14:K16)/SUM(Q14:Q16)</f>
        <v>3.340826965461241E-2</v>
      </c>
      <c r="N14" s="31">
        <f>'TOTAL to 24 YES GROW '!N14*(100%+(Z46))</f>
        <v>531724.12336236483</v>
      </c>
      <c r="O14" s="41">
        <f t="shared" si="3"/>
        <v>0.86546229442788569</v>
      </c>
      <c r="P14" s="42">
        <f>SUM(N14:N16)/SUM(Q14:Q16)</f>
        <v>0.80696303513556567</v>
      </c>
      <c r="Q14" s="43">
        <f t="shared" si="12"/>
        <v>614381.61637516669</v>
      </c>
      <c r="R14" s="44">
        <f t="shared" ref="R14" si="14">SUM(Q14:Q16)</f>
        <v>1248699.180434918</v>
      </c>
      <c r="S14" s="41">
        <f t="shared" si="13"/>
        <v>1.3019073691200054</v>
      </c>
      <c r="T14" s="46">
        <f t="shared" ref="T14" si="15">(SUM(Q14:Q16)-SUM(Q11:Q13))/SUM(Q11:Q13)</f>
        <v>0.47646809826222158</v>
      </c>
      <c r="U14" s="40" t="s">
        <v>10</v>
      </c>
      <c r="V14" s="46">
        <f>(SUM(Q14:Q25)-SUM(Q2:Q13))/SUM(Q2:Q13)</f>
        <v>1.3654961918219275</v>
      </c>
      <c r="W14" s="31">
        <v>2023</v>
      </c>
      <c r="X14" s="31">
        <v>1</v>
      </c>
      <c r="Y14" s="40" t="s">
        <v>10</v>
      </c>
      <c r="AB14" s="45">
        <v>44927</v>
      </c>
      <c r="AH14" s="53">
        <f t="shared" si="4"/>
        <v>60644.1143056</v>
      </c>
    </row>
    <row r="15" spans="1:34" x14ac:dyDescent="0.2">
      <c r="A15" s="35">
        <v>13</v>
      </c>
      <c r="B15" s="31">
        <v>2023</v>
      </c>
      <c r="C15" s="31">
        <v>2</v>
      </c>
      <c r="D15" s="47"/>
      <c r="E15" s="31">
        <f>('TOTAL to 24 YES GROW '!E15)*(100%+(Z47))</f>
        <v>65714.497499999998</v>
      </c>
      <c r="F15" s="41">
        <f t="shared" si="0"/>
        <v>0.25181655453499596</v>
      </c>
      <c r="G15" s="46"/>
      <c r="H15" s="31">
        <f>'TOTAL to 24 YES GROW '!H15*(100%+(Z47))</f>
        <v>473.14438200000001</v>
      </c>
      <c r="I15" s="41">
        <f t="shared" si="1"/>
        <v>1.8130791926519712E-3</v>
      </c>
      <c r="J15" s="46"/>
      <c r="K15" s="31">
        <f>'TOTAL to 24 YES GROW '!K15*(100%+(Z47))</f>
        <v>7743.0857639359128</v>
      </c>
      <c r="L15" s="41">
        <f t="shared" si="2"/>
        <v>2.967133970009158E-2</v>
      </c>
      <c r="M15" s="46"/>
      <c r="N15" s="31">
        <f>'TOTAL to 24 YES GROW '!N15*(100%+(Z47))</f>
        <v>187031.05709990129</v>
      </c>
      <c r="O15" s="41">
        <f t="shared" si="3"/>
        <v>0.71669902657226037</v>
      </c>
      <c r="P15" s="46"/>
      <c r="Q15" s="43">
        <f t="shared" si="12"/>
        <v>260961.78474583721</v>
      </c>
      <c r="R15" s="44"/>
      <c r="S15" s="41">
        <f t="shared" si="13"/>
        <v>-0.5752448025943484</v>
      </c>
      <c r="T15" s="46"/>
      <c r="U15" s="47"/>
      <c r="V15" s="46"/>
      <c r="W15" s="31">
        <v>2023</v>
      </c>
      <c r="X15" s="31">
        <v>2</v>
      </c>
      <c r="Y15" s="47"/>
      <c r="AB15" s="45">
        <v>44958</v>
      </c>
      <c r="AH15" s="53">
        <f t="shared" si="4"/>
        <v>66187.641881999996</v>
      </c>
    </row>
    <row r="16" spans="1:34" x14ac:dyDescent="0.2">
      <c r="A16" s="35">
        <v>14</v>
      </c>
      <c r="B16" s="31">
        <v>2023</v>
      </c>
      <c r="C16" s="31">
        <v>3</v>
      </c>
      <c r="D16" s="47"/>
      <c r="E16" s="31">
        <f>('TOTAL to 24 YES GROW '!E16)*(100%+(Z48))</f>
        <v>71978.2215</v>
      </c>
      <c r="F16" s="41">
        <f t="shared" si="0"/>
        <v>0.19278721661217776</v>
      </c>
      <c r="G16" s="46"/>
      <c r="H16" s="31">
        <f>'TOTAL to 24 YES GROW '!H16*(100%+(Z48))</f>
        <v>518.24319479999997</v>
      </c>
      <c r="I16" s="41">
        <f t="shared" si="1"/>
        <v>1.3880679596076798E-3</v>
      </c>
      <c r="J16" s="46"/>
      <c r="K16" s="31">
        <f>'TOTAL to 24 YES GROW '!K16*(100%+(Z48))</f>
        <v>11960.41446632545</v>
      </c>
      <c r="L16" s="41">
        <f t="shared" si="2"/>
        <v>3.2034898423975493E-2</v>
      </c>
      <c r="M16" s="46"/>
      <c r="N16" s="31">
        <f>'TOTAL to 24 YES GROW '!N16*(100%+(Z48))</f>
        <v>288898.90015278867</v>
      </c>
      <c r="O16" s="41">
        <f t="shared" si="3"/>
        <v>0.7737898170042391</v>
      </c>
      <c r="P16" s="46"/>
      <c r="Q16" s="43">
        <f t="shared" si="12"/>
        <v>373355.77931391413</v>
      </c>
      <c r="R16" s="44"/>
      <c r="S16" s="41">
        <f t="shared" si="13"/>
        <v>0.43069139290851588</v>
      </c>
      <c r="T16" s="46"/>
      <c r="U16" s="47"/>
      <c r="V16" s="46"/>
      <c r="W16" s="31">
        <v>2023</v>
      </c>
      <c r="X16" s="31">
        <v>3</v>
      </c>
      <c r="Y16" s="47"/>
      <c r="AB16" s="45">
        <v>44986</v>
      </c>
      <c r="AH16" s="53">
        <f t="shared" si="4"/>
        <v>72496.464694800001</v>
      </c>
    </row>
    <row r="17" spans="1:34" x14ac:dyDescent="0.2">
      <c r="A17" s="35">
        <v>15</v>
      </c>
      <c r="B17" s="31">
        <v>2023</v>
      </c>
      <c r="C17" s="31">
        <v>4</v>
      </c>
      <c r="D17" s="40" t="s">
        <v>9</v>
      </c>
      <c r="E17" s="31">
        <f>('TOTAL to 24 YES GROW '!E17)*(100%+(Z49))</f>
        <v>78404.582750000001</v>
      </c>
      <c r="F17" s="41">
        <f t="shared" si="0"/>
        <v>0.12712389256265877</v>
      </c>
      <c r="G17" s="42">
        <f>SUM(E17:E19)/SUM(Q17:Q19)</f>
        <v>0.17762687711586295</v>
      </c>
      <c r="H17" s="31">
        <f>'TOTAL to 24 YES GROW '!H17*(100%+(Z49))</f>
        <v>564.5129958</v>
      </c>
      <c r="I17" s="41">
        <f t="shared" si="1"/>
        <v>9.1529202645114309E-4</v>
      </c>
      <c r="J17" s="42">
        <f>SUM(H17:H19)/SUM(Q17:Q19)</f>
        <v>1.2789135152342134E-3</v>
      </c>
      <c r="K17" s="31">
        <f>'TOTAL to 24 YES GROW '!K17*(100%+(Z49))</f>
        <v>21379.325623764224</v>
      </c>
      <c r="L17" s="41">
        <f t="shared" si="2"/>
        <v>3.4664084653361675E-2</v>
      </c>
      <c r="M17" s="42">
        <f>SUM(K17:K19)/SUM(Q17:Q19)</f>
        <v>3.2641924589852676E-2</v>
      </c>
      <c r="N17" s="31">
        <f>'TOTAL to 24 YES GROW '!N17*(100%+(Z49))</f>
        <v>516408.83149188943</v>
      </c>
      <c r="O17" s="41">
        <f t="shared" si="3"/>
        <v>0.83729673075752842</v>
      </c>
      <c r="P17" s="42">
        <f>SUM(N17:N19)/SUM(Q17:Q19)</f>
        <v>0.78845228477905027</v>
      </c>
      <c r="Q17" s="43">
        <f t="shared" si="12"/>
        <v>616757.25286145369</v>
      </c>
      <c r="R17" s="44">
        <f t="shared" ref="R17" si="16">SUM(Q17:Q19)</f>
        <v>1420361.9001049749</v>
      </c>
      <c r="S17" s="41">
        <f t="shared" si="13"/>
        <v>0.65192903668136293</v>
      </c>
      <c r="T17" s="46">
        <f t="shared" ref="T17" si="17">(SUM(Q17:Q19)-SUM(Q14:Q16))/SUM(Q14:Q16)</f>
        <v>0.1374732380382177</v>
      </c>
      <c r="U17" s="40" t="s">
        <v>9</v>
      </c>
      <c r="V17" s="46"/>
      <c r="W17" s="31">
        <v>2023</v>
      </c>
      <c r="X17" s="31">
        <v>4</v>
      </c>
      <c r="Y17" s="40" t="s">
        <v>9</v>
      </c>
      <c r="AB17" s="45">
        <v>45017</v>
      </c>
      <c r="AH17" s="53">
        <f t="shared" si="4"/>
        <v>78969.095745800005</v>
      </c>
    </row>
    <row r="18" spans="1:34" x14ac:dyDescent="0.2">
      <c r="A18" s="35">
        <v>16</v>
      </c>
      <c r="B18" s="31">
        <v>2023</v>
      </c>
      <c r="C18" s="31">
        <v>5</v>
      </c>
      <c r="D18" s="47"/>
      <c r="E18" s="31">
        <f>('TOTAL to 24 YES GROW '!E18)*(100%+(Z50))</f>
        <v>84029.165999999997</v>
      </c>
      <c r="F18" s="41">
        <f t="shared" si="0"/>
        <v>0.20612549523005408</v>
      </c>
      <c r="G18" s="46"/>
      <c r="H18" s="31">
        <f>'TOTAL to 24 YES GROW '!H18*(100%+(Z50))</f>
        <v>605.00999520000005</v>
      </c>
      <c r="I18" s="41">
        <f t="shared" si="1"/>
        <v>1.4841035656563894E-3</v>
      </c>
      <c r="J18" s="46"/>
      <c r="K18" s="31">
        <f>'TOTAL to 24 YES GROW '!K18*(100%+(Z50))</f>
        <v>12841.634795712649</v>
      </c>
      <c r="L18" s="41">
        <f t="shared" si="2"/>
        <v>3.1500828317512566E-2</v>
      </c>
      <c r="M18" s="46"/>
      <c r="N18" s="31">
        <f>'TOTAL to 24 YES GROW '!N18*(100%+(Z50))</f>
        <v>310184.41535537801</v>
      </c>
      <c r="O18" s="41">
        <f t="shared" si="3"/>
        <v>0.76088957288677694</v>
      </c>
      <c r="P18" s="46"/>
      <c r="Q18" s="43">
        <f t="shared" si="12"/>
        <v>407660.22614629066</v>
      </c>
      <c r="R18" s="44"/>
      <c r="S18" s="41">
        <f t="shared" si="13"/>
        <v>-0.33902645772717632</v>
      </c>
      <c r="T18" s="46"/>
      <c r="U18" s="47"/>
      <c r="V18" s="46"/>
      <c r="W18" s="31">
        <v>2023</v>
      </c>
      <c r="X18" s="31">
        <v>5</v>
      </c>
      <c r="Y18" s="47"/>
      <c r="AB18" s="45">
        <v>45047</v>
      </c>
      <c r="AH18" s="53">
        <f t="shared" si="4"/>
        <v>84634.175995199999</v>
      </c>
    </row>
    <row r="19" spans="1:34" x14ac:dyDescent="0.2">
      <c r="A19" s="35">
        <v>17</v>
      </c>
      <c r="B19" s="31">
        <v>2023</v>
      </c>
      <c r="C19" s="31">
        <v>6</v>
      </c>
      <c r="D19" s="47"/>
      <c r="E19" s="31">
        <f>('TOTAL to 24 YES GROW '!E19)*(100%+(Z51))</f>
        <v>89860.699939999991</v>
      </c>
      <c r="F19" s="41">
        <f t="shared" si="0"/>
        <v>0.22695281244519222</v>
      </c>
      <c r="G19" s="46"/>
      <c r="H19" s="31">
        <f>'TOTAL to 24 YES GROW '!H19*(100%+(Z51))</f>
        <v>646.99703956799988</v>
      </c>
      <c r="I19" s="41">
        <f t="shared" si="1"/>
        <v>1.6340602496053838E-3</v>
      </c>
      <c r="J19" s="46"/>
      <c r="K19" s="31">
        <f>'TOTAL to 24 YES GROW '!K19*(100%+(Z51))</f>
        <v>12142.385614049579</v>
      </c>
      <c r="L19" s="41">
        <f t="shared" si="2"/>
        <v>3.0666894056496422E-2</v>
      </c>
      <c r="M19" s="46"/>
      <c r="N19" s="31">
        <f>'TOTAL to 24 YES GROW '!N19*(100%+(Z51))</f>
        <v>293294.33850361308</v>
      </c>
      <c r="O19" s="41">
        <f t="shared" si="3"/>
        <v>0.74074623324870603</v>
      </c>
      <c r="P19" s="46"/>
      <c r="Q19" s="43">
        <f t="shared" si="12"/>
        <v>395944.42109723063</v>
      </c>
      <c r="R19" s="44"/>
      <c r="S19" s="41">
        <f t="shared" si="13"/>
        <v>-2.873914180888415E-2</v>
      </c>
      <c r="T19" s="46"/>
      <c r="U19" s="47"/>
      <c r="V19" s="46"/>
      <c r="W19" s="31">
        <v>2023</v>
      </c>
      <c r="X19" s="31">
        <v>6</v>
      </c>
      <c r="Y19" s="47"/>
      <c r="AB19" s="45">
        <v>45078</v>
      </c>
      <c r="AH19" s="53">
        <f t="shared" si="4"/>
        <v>90507.696979567991</v>
      </c>
    </row>
    <row r="20" spans="1:34" x14ac:dyDescent="0.2">
      <c r="A20" s="35">
        <v>18</v>
      </c>
      <c r="B20" s="31">
        <v>2023</v>
      </c>
      <c r="C20" s="31">
        <v>7</v>
      </c>
      <c r="D20" s="40" t="s">
        <v>8</v>
      </c>
      <c r="E20" s="31">
        <f>('TOTAL to 24 YES GROW '!E20)*(100%+(Z52))</f>
        <v>95498.266599999988</v>
      </c>
      <c r="F20" s="41">
        <f t="shared" si="0"/>
        <v>9.5967999963450581E-2</v>
      </c>
      <c r="G20" s="42">
        <f>SUM(E20:E22)/SUM(Q20:Q22)</f>
        <v>0.15297899562220707</v>
      </c>
      <c r="H20" s="31">
        <f>'TOTAL to 24 YES GROW '!H20*(100%+(Z52))</f>
        <v>687.58751951999989</v>
      </c>
      <c r="I20" s="41">
        <f t="shared" si="1"/>
        <v>6.9096959973684411E-4</v>
      </c>
      <c r="J20" s="42">
        <f>SUM(H20:H22)/SUM(Q20:Q22)</f>
        <v>1.1014487684798909E-3</v>
      </c>
      <c r="K20" s="31">
        <f>'TOTAL to 24 YES GROW '!K20*(100%+(Z52))</f>
        <v>35735.803322162545</v>
      </c>
      <c r="L20" s="41">
        <f t="shared" si="2"/>
        <v>3.5911579277975843E-2</v>
      </c>
      <c r="M20" s="42">
        <f>SUM(K20:K22)/SUM(Q20:Q22)</f>
        <v>3.3628835800101356E-2</v>
      </c>
      <c r="N20" s="31">
        <f>'TOTAL to 24 YES GROW '!N20*(100%+(Z52))</f>
        <v>863183.65512469911</v>
      </c>
      <c r="O20" s="41">
        <f t="shared" si="3"/>
        <v>0.86742945115883674</v>
      </c>
      <c r="P20" s="42">
        <f>SUM(N20:N22)/SUM(Q20:Q22)</f>
        <v>0.81229071980921153</v>
      </c>
      <c r="Q20" s="43">
        <f t="shared" si="12"/>
        <v>995105.31256638165</v>
      </c>
      <c r="R20" s="44">
        <f t="shared" ref="R20" si="18">SUM(Q20:Q22)</f>
        <v>1983327.83233384</v>
      </c>
      <c r="S20" s="41">
        <f t="shared" si="13"/>
        <v>1.5132449392992389</v>
      </c>
      <c r="T20" s="46">
        <f t="shared" ref="T20" si="19">(SUM(Q20:Q22)-SUM(Q17:Q19))/SUM(Q17:Q19)</f>
        <v>0.39635386741031137</v>
      </c>
      <c r="U20" s="40" t="s">
        <v>8</v>
      </c>
      <c r="V20" s="46"/>
      <c r="W20" s="31">
        <v>2023</v>
      </c>
      <c r="X20" s="31">
        <v>7</v>
      </c>
      <c r="Y20" s="40" t="s">
        <v>8</v>
      </c>
      <c r="AB20" s="45">
        <v>45108</v>
      </c>
      <c r="AH20" s="53">
        <f t="shared" si="4"/>
        <v>96185.854119519994</v>
      </c>
    </row>
    <row r="21" spans="1:34" x14ac:dyDescent="0.2">
      <c r="A21" s="35">
        <v>19</v>
      </c>
      <c r="B21" s="31">
        <v>2023</v>
      </c>
      <c r="C21" s="31">
        <v>8</v>
      </c>
      <c r="D21" s="47"/>
      <c r="E21" s="31">
        <f>('TOTAL to 24 YES GROW '!E21)*(100%+(Z53))</f>
        <v>101135.83326</v>
      </c>
      <c r="F21" s="41">
        <f t="shared" si="0"/>
        <v>0.2462010480617976</v>
      </c>
      <c r="G21" s="46"/>
      <c r="H21" s="31">
        <f>'TOTAL to 24 YES GROW '!H21*(100%+(Z53))</f>
        <v>728.1779994719999</v>
      </c>
      <c r="I21" s="41">
        <f t="shared" si="1"/>
        <v>1.7726475460449426E-3</v>
      </c>
      <c r="J21" s="46"/>
      <c r="K21" s="31">
        <f>'TOTAL to 24 YES GROW '!K21*(100%+(Z53))</f>
        <v>12280.921603510566</v>
      </c>
      <c r="L21" s="41">
        <f t="shared" si="2"/>
        <v>2.98961868655995E-2</v>
      </c>
      <c r="M21" s="46"/>
      <c r="N21" s="31">
        <f>'TOTAL to 24 YES GROW '!N21*(100%+(Z53))</f>
        <v>296640.61844228418</v>
      </c>
      <c r="O21" s="41">
        <f t="shared" si="3"/>
        <v>0.72213011752655798</v>
      </c>
      <c r="P21" s="46"/>
      <c r="Q21" s="43">
        <f t="shared" si="12"/>
        <v>410785.55130526674</v>
      </c>
      <c r="R21" s="44"/>
      <c r="S21" s="41">
        <f t="shared" si="13"/>
        <v>-0.58719389182452586</v>
      </c>
      <c r="T21" s="46"/>
      <c r="U21" s="47"/>
      <c r="V21" s="46"/>
      <c r="W21" s="31">
        <v>2023</v>
      </c>
      <c r="X21" s="31">
        <v>8</v>
      </c>
      <c r="Y21" s="47"/>
      <c r="AB21" s="45">
        <v>45139</v>
      </c>
      <c r="AH21" s="53">
        <f t="shared" si="4"/>
        <v>101864.011259472</v>
      </c>
    </row>
    <row r="22" spans="1:34" x14ac:dyDescent="0.2">
      <c r="A22" s="35">
        <v>20</v>
      </c>
      <c r="B22" s="31">
        <v>2023</v>
      </c>
      <c r="C22" s="31">
        <v>9</v>
      </c>
      <c r="D22" s="47"/>
      <c r="E22" s="31">
        <f>('TOTAL to 24 YES GROW '!E22)*(100%+(Z54))</f>
        <v>106773.39992</v>
      </c>
      <c r="F22" s="41">
        <f t="shared" si="0"/>
        <v>0.18490918619975943</v>
      </c>
      <c r="G22" s="46"/>
      <c r="H22" s="31">
        <f>'TOTAL to 24 YES GROW '!H22*(100%+(Z54))</f>
        <v>768.76847942399991</v>
      </c>
      <c r="I22" s="41">
        <f t="shared" si="1"/>
        <v>1.3313461406382679E-3</v>
      </c>
      <c r="J22" s="46"/>
      <c r="K22" s="31">
        <f>'TOTAL to 24 YES GROW '!K22*(100%+(Z54))</f>
        <v>18680.281085652561</v>
      </c>
      <c r="L22" s="41">
        <f t="shared" si="2"/>
        <v>3.2350337969183345E-2</v>
      </c>
      <c r="M22" s="46"/>
      <c r="N22" s="31">
        <f>'TOTAL to 24 YES GROW '!N22*(100%+(Z54))</f>
        <v>451214.51897711493</v>
      </c>
      <c r="O22" s="41">
        <f t="shared" si="3"/>
        <v>0.78140912969041887</v>
      </c>
      <c r="P22" s="46"/>
      <c r="Q22" s="43">
        <f t="shared" si="12"/>
        <v>577436.96846219152</v>
      </c>
      <c r="R22" s="44"/>
      <c r="S22" s="41">
        <f t="shared" si="13"/>
        <v>0.40568957848539627</v>
      </c>
      <c r="T22" s="46"/>
      <c r="U22" s="47"/>
      <c r="V22" s="46"/>
      <c r="W22" s="31">
        <v>2023</v>
      </c>
      <c r="X22" s="31">
        <v>9</v>
      </c>
      <c r="Y22" s="47"/>
      <c r="AB22" s="45">
        <v>45170</v>
      </c>
      <c r="AH22" s="53">
        <f t="shared" si="4"/>
        <v>107542.168399424</v>
      </c>
    </row>
    <row r="23" spans="1:34" x14ac:dyDescent="0.2">
      <c r="A23" s="35">
        <v>21</v>
      </c>
      <c r="B23" s="31">
        <v>2023</v>
      </c>
      <c r="C23" s="31">
        <v>10</v>
      </c>
      <c r="D23" s="40" t="s">
        <v>7</v>
      </c>
      <c r="E23" s="31">
        <f>('TOTAL to 24 YES GROW '!E23)*(100%+(Z55))</f>
        <v>114206.77907999999</v>
      </c>
      <c r="F23" s="41">
        <f t="shared" si="0"/>
        <v>0.13443894208436369</v>
      </c>
      <c r="G23" s="42">
        <f>SUM(E23:E25)/SUM(Q23:Q25)</f>
        <v>0.17800218990157013</v>
      </c>
      <c r="H23" s="31">
        <f>'TOTAL to 24 YES GROW '!H23*(100%+(Z55))</f>
        <v>822.2888093759999</v>
      </c>
      <c r="I23" s="41">
        <f t="shared" si="1"/>
        <v>9.6796038300741845E-4</v>
      </c>
      <c r="J23" s="42">
        <f>SUM(H23:H25)/SUM(Q23:Q25)</f>
        <v>1.2816157672913048E-3</v>
      </c>
      <c r="K23" s="31">
        <f>'TOTAL to 24 YES GROW '!K23*(100%+(Z55))</f>
        <v>29198.55296463607</v>
      </c>
      <c r="L23" s="41">
        <f t="shared" si="2"/>
        <v>3.4371187092232407E-2</v>
      </c>
      <c r="M23" s="42">
        <f>SUM(K23:K25)/SUM(Q23:Q25)</f>
        <v>3.2626896913106516E-2</v>
      </c>
      <c r="N23" s="31">
        <f>'TOTAL to 24 YES GROW '!N23*(100%+(Z55))</f>
        <v>705279.05711681338</v>
      </c>
      <c r="O23" s="41">
        <f t="shared" si="3"/>
        <v>0.8302219104403965</v>
      </c>
      <c r="P23" s="42">
        <f>SUM(N23:N25)/SUM(Q23:Q25)</f>
        <v>0.78808929741803202</v>
      </c>
      <c r="Q23" s="43">
        <f t="shared" si="12"/>
        <v>849506.67797082546</v>
      </c>
      <c r="R23" s="44">
        <f t="shared" ref="R23" si="20">SUM(Q23:Q25)</f>
        <v>2022407.2238609272</v>
      </c>
      <c r="S23" s="41">
        <f t="shared" si="13"/>
        <v>0.47116780595672597</v>
      </c>
      <c r="T23" s="46">
        <f t="shared" ref="T23" si="21">(SUM(Q23:Q25)-SUM(Q20:Q22))/SUM(Q20:Q22)</f>
        <v>1.9703949538741324E-2</v>
      </c>
      <c r="U23" s="40" t="s">
        <v>7</v>
      </c>
      <c r="V23" s="46"/>
      <c r="W23" s="31">
        <v>2023</v>
      </c>
      <c r="X23" s="31">
        <v>10</v>
      </c>
      <c r="Y23" s="40" t="s">
        <v>7</v>
      </c>
      <c r="AB23" s="45">
        <v>45200</v>
      </c>
      <c r="AH23" s="53">
        <f t="shared" si="4"/>
        <v>115029.06788937599</v>
      </c>
    </row>
    <row r="24" spans="1:34" x14ac:dyDescent="0.2">
      <c r="A24" s="35">
        <v>22</v>
      </c>
      <c r="B24" s="31">
        <v>2023</v>
      </c>
      <c r="C24" s="31">
        <v>11</v>
      </c>
      <c r="D24" s="47"/>
      <c r="E24" s="31">
        <f>('TOTAL to 24 YES GROW '!E24)*(100%+(Z56))</f>
        <v>119934.40824</v>
      </c>
      <c r="F24" s="41">
        <f t="shared" si="0"/>
        <v>0.20229983395501633</v>
      </c>
      <c r="G24" s="46"/>
      <c r="H24" s="31">
        <f>'TOTAL to 24 YES GROW '!H24*(100%+(Z56))</f>
        <v>863.52773932799994</v>
      </c>
      <c r="I24" s="41">
        <f t="shared" si="1"/>
        <v>1.4565588044761174E-3</v>
      </c>
      <c r="J24" s="46"/>
      <c r="K24" s="31">
        <f>'TOTAL to 24 YES GROW '!K24*(100%+(Z56))</f>
        <v>18766.228354725205</v>
      </c>
      <c r="L24" s="41">
        <f t="shared" si="2"/>
        <v>3.1654009352560991E-2</v>
      </c>
      <c r="M24" s="46"/>
      <c r="N24" s="31">
        <f>'TOTAL to 24 YES GROW '!N24*(100%+(Z56))</f>
        <v>453290.53996920784</v>
      </c>
      <c r="O24" s="41">
        <f t="shared" si="3"/>
        <v>0.76458959788794667</v>
      </c>
      <c r="P24" s="46"/>
      <c r="Q24" s="43">
        <f t="shared" si="12"/>
        <v>592854.70430326101</v>
      </c>
      <c r="R24" s="44"/>
      <c r="S24" s="41">
        <f t="shared" si="6"/>
        <v>-0.30211884182078041</v>
      </c>
      <c r="T24" s="46"/>
      <c r="U24" s="47"/>
      <c r="V24" s="46"/>
      <c r="W24" s="31">
        <v>2023</v>
      </c>
      <c r="X24" s="31">
        <v>11</v>
      </c>
      <c r="Y24" s="47"/>
      <c r="AB24" s="45">
        <v>45231</v>
      </c>
      <c r="AH24" s="53">
        <f t="shared" si="4"/>
        <v>120797.935979328</v>
      </c>
    </row>
    <row r="25" spans="1:34" x14ac:dyDescent="0.2">
      <c r="A25" s="35">
        <v>23</v>
      </c>
      <c r="B25" s="31">
        <v>2023</v>
      </c>
      <c r="C25" s="31">
        <v>12</v>
      </c>
      <c r="D25" s="47"/>
      <c r="E25" s="31">
        <f>('TOTAL to 24 YES GROW '!E25)*(100%+(Z57))</f>
        <v>125851.7274</v>
      </c>
      <c r="F25" s="41">
        <f t="shared" si="0"/>
        <v>0.21696858830278903</v>
      </c>
      <c r="G25" s="46"/>
      <c r="H25" s="31">
        <f>'TOTAL to 24 YES GROW '!H25*(100%+(Z57))</f>
        <v>906.13243727999998</v>
      </c>
      <c r="I25" s="41">
        <f t="shared" si="1"/>
        <v>1.562173835780081E-3</v>
      </c>
      <c r="J25" s="46"/>
      <c r="K25" s="31">
        <f>'TOTAL to 24 YES GROW '!K25*(100%+(Z57))</f>
        <v>18020.09068987114</v>
      </c>
      <c r="L25" s="41">
        <f t="shared" si="2"/>
        <v>3.1066666456177488E-2</v>
      </c>
      <c r="M25" s="46"/>
      <c r="N25" s="31">
        <f>'TOTAL to 24 YES GROW '!N25*(100%+(Z57))</f>
        <v>435267.8910596894</v>
      </c>
      <c r="O25" s="41">
        <f t="shared" si="3"/>
        <v>0.75040257140525335</v>
      </c>
      <c r="P25" s="46"/>
      <c r="Q25" s="43">
        <f t="shared" si="12"/>
        <v>580045.84158684057</v>
      </c>
      <c r="R25" s="44"/>
      <c r="S25" s="41">
        <f t="shared" si="6"/>
        <v>-2.1605399473845387E-2</v>
      </c>
      <c r="T25" s="46"/>
      <c r="U25" s="47"/>
      <c r="V25" s="46"/>
      <c r="W25" s="31">
        <v>2023</v>
      </c>
      <c r="X25" s="31">
        <v>12</v>
      </c>
      <c r="Y25" s="47"/>
      <c r="AB25" s="45">
        <v>45261</v>
      </c>
      <c r="AH25" s="53">
        <f t="shared" si="4"/>
        <v>126757.85983728</v>
      </c>
    </row>
    <row r="26" spans="1:34" x14ac:dyDescent="0.2">
      <c r="A26" s="35">
        <v>24</v>
      </c>
      <c r="B26" s="31">
        <v>2024</v>
      </c>
      <c r="C26" s="31">
        <v>1</v>
      </c>
      <c r="D26" s="40" t="s">
        <v>10</v>
      </c>
      <c r="E26" s="31">
        <f>('TOTAL to 24 YES GROW '!E26)*(100%+(Z58))</f>
        <v>132570.2616</v>
      </c>
      <c r="F26" s="41">
        <f t="shared" si="0"/>
        <v>0.10020004114522778</v>
      </c>
      <c r="G26" s="42">
        <f>SUM(E26:E28)/SUM(Q26:Q28)</f>
        <v>0.15385619692383817</v>
      </c>
      <c r="H26" s="31">
        <f>'TOTAL to 24 YES GROW '!H26*(100%+(Z58))</f>
        <v>954.50588351999988</v>
      </c>
      <c r="I26" s="41">
        <f t="shared" si="1"/>
        <v>7.2144029624563995E-4</v>
      </c>
      <c r="J26" s="42">
        <f>SUM(H26:H28)/SUM(Q26:Q28)</f>
        <v>1.1077646178516349E-3</v>
      </c>
      <c r="K26" s="31">
        <f>'TOTAL to 24 YES GROW '!K26*(100%+(Z58))</f>
        <v>47288.833645111314</v>
      </c>
      <c r="L26" s="41">
        <f t="shared" si="2"/>
        <v>3.5742126626006336E-2</v>
      </c>
      <c r="M26" s="42">
        <f>SUM(K26:K28)/SUM(Q26:Q28)</f>
        <v>3.3593712302836601E-2</v>
      </c>
      <c r="N26" s="31">
        <f>'TOTAL to 24 YES GROW '!N26*(100%+(Z58))</f>
        <v>1142242.3585775681</v>
      </c>
      <c r="O26" s="41">
        <f t="shared" si="3"/>
        <v>0.86333639193252032</v>
      </c>
      <c r="P26" s="42">
        <f>SUM(N26:N28)/SUM(Q26:Q28)</f>
        <v>0.81144232615547374</v>
      </c>
      <c r="Q26" s="43">
        <f t="shared" si="12"/>
        <v>1323055.9597061994</v>
      </c>
      <c r="R26" s="44">
        <f t="shared" ref="R26" si="22">SUM(Q26:Q28)</f>
        <v>2707630.7209531385</v>
      </c>
      <c r="S26" s="41">
        <f t="shared" si="6"/>
        <v>1.2809506850125747</v>
      </c>
      <c r="T26" s="46">
        <f t="shared" ref="T26" si="23">(SUM(Q26:Q28)-SUM(Q23:Q25))/SUM(Q23:Q25)</f>
        <v>0.33881578794208828</v>
      </c>
      <c r="U26" s="40" t="s">
        <v>10</v>
      </c>
      <c r="V26" s="46">
        <f>(SUM(Q26:Q37)-SUM(Q14:Q25))/SUM(Q14:Q25)</f>
        <v>0.87644678396803766</v>
      </c>
      <c r="W26" s="31">
        <v>2024</v>
      </c>
      <c r="X26" s="31">
        <v>1</v>
      </c>
      <c r="Y26" s="40" t="s">
        <v>10</v>
      </c>
      <c r="AB26" s="45">
        <v>45292</v>
      </c>
      <c r="AH26" s="53">
        <f t="shared" si="4"/>
        <v>133524.76748352</v>
      </c>
    </row>
    <row r="27" spans="1:34" x14ac:dyDescent="0.2">
      <c r="A27" s="35">
        <v>25</v>
      </c>
      <c r="B27" s="31">
        <v>2024</v>
      </c>
      <c r="C27" s="31">
        <v>2</v>
      </c>
      <c r="D27" s="47"/>
      <c r="E27" s="31">
        <f>('TOTAL to 24 YES GROW '!E27)*(100%+(Z59))</f>
        <v>138349.35607499999</v>
      </c>
      <c r="F27" s="41">
        <f t="shared" si="0"/>
        <v>0.24069380098733598</v>
      </c>
      <c r="G27" s="46"/>
      <c r="H27" s="31">
        <f>'TOTAL to 24 YES GROW '!H27*(100%+(Z59))</f>
        <v>996.11536373999991</v>
      </c>
      <c r="I27" s="41">
        <f t="shared" si="1"/>
        <v>1.732995367108819E-3</v>
      </c>
      <c r="J27" s="46"/>
      <c r="K27" s="31">
        <f>'TOTAL to 24 YES GROW '!K27*(100%+(Z59))</f>
        <v>17310.898475566268</v>
      </c>
      <c r="L27" s="41">
        <f t="shared" si="2"/>
        <v>3.0116699280704803E-2</v>
      </c>
      <c r="M27" s="46"/>
      <c r="N27" s="31">
        <f>'TOTAL to 24 YES GROW '!N27*(100%+(Z59))</f>
        <v>418137.64433734951</v>
      </c>
      <c r="O27" s="41">
        <f t="shared" si="3"/>
        <v>0.72745650436485043</v>
      </c>
      <c r="P27" s="46"/>
      <c r="Q27" s="43">
        <f t="shared" si="12"/>
        <v>574794.01425165578</v>
      </c>
      <c r="R27" s="44"/>
      <c r="S27" s="41">
        <f t="shared" si="6"/>
        <v>-0.56555578013548591</v>
      </c>
      <c r="T27" s="46"/>
      <c r="U27" s="47"/>
      <c r="V27" s="46"/>
      <c r="W27" s="31">
        <v>2024</v>
      </c>
      <c r="X27" s="31">
        <v>2</v>
      </c>
      <c r="Y27" s="47"/>
      <c r="AB27" s="45">
        <v>45323</v>
      </c>
      <c r="AH27" s="53">
        <f t="shared" si="4"/>
        <v>139345.47143874</v>
      </c>
    </row>
    <row r="28" spans="1:34" x14ac:dyDescent="0.2">
      <c r="A28" s="35">
        <v>26</v>
      </c>
      <c r="B28" s="31">
        <v>2024</v>
      </c>
      <c r="C28" s="31">
        <v>3</v>
      </c>
      <c r="D28" s="47"/>
      <c r="E28" s="31">
        <f>('TOTAL to 24 YES GROW '!E28)*(100%+(Z60))</f>
        <v>145666.14772499999</v>
      </c>
      <c r="F28" s="41">
        <f t="shared" si="0"/>
        <v>0.17988344161737449</v>
      </c>
      <c r="G28" s="46"/>
      <c r="H28" s="31">
        <f>'TOTAL to 24 YES GROW '!H28*(100%+(Z60))</f>
        <v>1048.79626362</v>
      </c>
      <c r="I28" s="41">
        <f t="shared" si="1"/>
        <v>1.2951607796450964E-3</v>
      </c>
      <c r="J28" s="46"/>
      <c r="K28" s="31">
        <f>'TOTAL to 24 YES GROW '!K28*(100%+(Z60))</f>
        <v>26359.635341344216</v>
      </c>
      <c r="L28" s="41">
        <f t="shared" si="2"/>
        <v>3.2551570828464937E-2</v>
      </c>
      <c r="M28" s="46"/>
      <c r="N28" s="31">
        <f>'TOTAL to 24 YES GROW '!N28*(100%+(Z60))</f>
        <v>636706.16766531928</v>
      </c>
      <c r="O28" s="41">
        <f t="shared" si="3"/>
        <v>0.7862698267745154</v>
      </c>
      <c r="P28" s="46"/>
      <c r="Q28" s="43">
        <f t="shared" si="12"/>
        <v>809780.74699528352</v>
      </c>
      <c r="R28" s="44"/>
      <c r="S28" s="41">
        <f t="shared" si="6"/>
        <v>0.40881903241383805</v>
      </c>
      <c r="T28" s="46"/>
      <c r="U28" s="47"/>
      <c r="V28" s="46"/>
      <c r="W28" s="31">
        <v>2024</v>
      </c>
      <c r="X28" s="31">
        <v>3</v>
      </c>
      <c r="Y28" s="47"/>
      <c r="AB28" s="45">
        <v>45352</v>
      </c>
      <c r="AH28" s="53">
        <f t="shared" si="4"/>
        <v>146714.94398861998</v>
      </c>
    </row>
    <row r="29" spans="1:34" x14ac:dyDescent="0.2">
      <c r="A29" s="35">
        <v>27</v>
      </c>
      <c r="B29" s="31">
        <v>2024</v>
      </c>
      <c r="C29" s="31">
        <v>4</v>
      </c>
      <c r="D29" s="40" t="s">
        <v>9</v>
      </c>
      <c r="E29" s="31">
        <f>('TOTAL to 24 YES GROW '!E29)*(100%+(Z61))</f>
        <v>153194.5608375</v>
      </c>
      <c r="F29" s="41">
        <f t="shared" si="0"/>
        <v>0.13310091451104258</v>
      </c>
      <c r="G29" s="42">
        <f>SUM(E29:E31)/SUM(Q29:Q31)</f>
        <v>0.17383919650004123</v>
      </c>
      <c r="H29" s="31">
        <f>'TOTAL to 24 YES GROW '!H29*(100%+(Z61))</f>
        <v>1103.0008380300001</v>
      </c>
      <c r="I29" s="41">
        <f t="shared" si="1"/>
        <v>9.5832658447950669E-4</v>
      </c>
      <c r="J29" s="42">
        <f>SUM(H29:H31)/SUM(Q29:Q31)</f>
        <v>1.251642214800297E-3</v>
      </c>
      <c r="K29" s="31">
        <f>'TOTAL to 24 YES GROW '!K29*(100%+(Z61))</f>
        <v>39621.713764240099</v>
      </c>
      <c r="L29" s="41">
        <f t="shared" si="2"/>
        <v>3.4424762261038397E-2</v>
      </c>
      <c r="M29" s="42">
        <f>SUM(K29:K31)/SUM(Q29:Q31)</f>
        <v>3.2793584863842477E-2</v>
      </c>
      <c r="N29" s="31">
        <f>'TOTAL to 24 YES GROW '!N29*(100%+(Z61))</f>
        <v>957046.22618937434</v>
      </c>
      <c r="O29" s="41">
        <f t="shared" si="3"/>
        <v>0.83151599664343956</v>
      </c>
      <c r="P29" s="42">
        <f>SUM(N29:N31)/SUM(Q29:Q31)</f>
        <v>0.79211557642131603</v>
      </c>
      <c r="Q29" s="43">
        <f t="shared" si="12"/>
        <v>1150965.5016291444</v>
      </c>
      <c r="R29" s="44">
        <f t="shared" ref="R29" si="24">SUM(Q29:Q31)</f>
        <v>2747838.3388661523</v>
      </c>
      <c r="S29" s="41">
        <f t="shared" si="6"/>
        <v>0.42132979315677416</v>
      </c>
      <c r="T29" s="46">
        <f t="shared" ref="T29" si="25">(SUM(Q29:Q31)-SUM(Q26:Q28))/SUM(Q26:Q28)</f>
        <v>1.4849742101781121E-2</v>
      </c>
      <c r="U29" s="40" t="s">
        <v>9</v>
      </c>
      <c r="V29" s="46"/>
      <c r="W29" s="31">
        <v>2024</v>
      </c>
      <c r="X29" s="31">
        <v>4</v>
      </c>
      <c r="Y29" s="40" t="s">
        <v>9</v>
      </c>
      <c r="AB29" s="45">
        <v>45383</v>
      </c>
      <c r="AH29" s="53">
        <f t="shared" si="4"/>
        <v>154297.56167553001</v>
      </c>
    </row>
    <row r="30" spans="1:34" x14ac:dyDescent="0.2">
      <c r="A30" s="35">
        <v>28</v>
      </c>
      <c r="B30" s="31">
        <v>2024</v>
      </c>
      <c r="C30" s="31">
        <v>5</v>
      </c>
      <c r="D30" s="47"/>
      <c r="E30" s="31">
        <f>('TOTAL to 24 YES GROW '!E30)*(100%+(Z62))</f>
        <v>159100.37325</v>
      </c>
      <c r="F30" s="41">
        <f t="shared" si="0"/>
        <v>0.19767794608857825</v>
      </c>
      <c r="G30" s="46"/>
      <c r="H30" s="31">
        <f>'TOTAL to 24 YES GROW '!H30*(100%+(Z62))</f>
        <v>1145.5226874</v>
      </c>
      <c r="I30" s="41">
        <f t="shared" si="1"/>
        <v>1.4232812118377635E-3</v>
      </c>
      <c r="J30" s="46"/>
      <c r="K30" s="31">
        <f>'TOTAL to 24 YES GROW '!K30*(100%+(Z62))</f>
        <v>25625.560562648006</v>
      </c>
      <c r="L30" s="41">
        <f t="shared" si="2"/>
        <v>3.1839071624508143E-2</v>
      </c>
      <c r="M30" s="46"/>
      <c r="N30" s="31">
        <f>'TOTAL to 24 YES GROW '!N30*(100%+(Z62))</f>
        <v>618974.89281758468</v>
      </c>
      <c r="O30" s="41">
        <f t="shared" si="3"/>
        <v>0.76905970107507593</v>
      </c>
      <c r="P30" s="46"/>
      <c r="Q30" s="43">
        <f t="shared" si="12"/>
        <v>804846.34931763262</v>
      </c>
      <c r="R30" s="44"/>
      <c r="S30" s="41">
        <f t="shared" si="6"/>
        <v>-0.30072070085644997</v>
      </c>
      <c r="T30" s="46"/>
      <c r="U30" s="47"/>
      <c r="V30" s="46"/>
      <c r="W30" s="31">
        <v>2024</v>
      </c>
      <c r="X30" s="31">
        <v>5</v>
      </c>
      <c r="Y30" s="47"/>
      <c r="AB30" s="45">
        <v>45413</v>
      </c>
      <c r="AH30" s="53">
        <f t="shared" si="4"/>
        <v>160245.8959374</v>
      </c>
    </row>
    <row r="31" spans="1:34" x14ac:dyDescent="0.2">
      <c r="A31" s="35">
        <v>29</v>
      </c>
      <c r="B31" s="31">
        <v>2024</v>
      </c>
      <c r="C31" s="31">
        <v>6</v>
      </c>
      <c r="D31" s="47"/>
      <c r="E31" s="31">
        <f>('TOTAL to 24 YES GROW '!E31)*(100%+(Z63))</f>
        <v>165387.074853</v>
      </c>
      <c r="F31" s="41">
        <f t="shared" si="0"/>
        <v>0.20881508052523065</v>
      </c>
      <c r="G31" s="46"/>
      <c r="H31" s="31">
        <f>'TOTAL to 24 YES GROW '!H31*(100%+(Z63))</f>
        <v>1190.7869389416001</v>
      </c>
      <c r="I31" s="41">
        <f t="shared" si="1"/>
        <v>1.5034685797816608E-3</v>
      </c>
      <c r="J31" s="46"/>
      <c r="K31" s="31">
        <f>'TOTAL to 24 YES GROW '!K31*(100%+(Z63))</f>
        <v>24864.19543083902</v>
      </c>
      <c r="L31" s="41">
        <f t="shared" si="2"/>
        <v>3.1393136227244559E-2</v>
      </c>
      <c r="M31" s="46"/>
      <c r="N31" s="31">
        <f>'TOTAL to 24 YES GROW '!N31*(100%+(Z63))</f>
        <v>600584.43069659476</v>
      </c>
      <c r="O31" s="41">
        <f t="shared" si="3"/>
        <v>0.75828831466774305</v>
      </c>
      <c r="P31" s="46"/>
      <c r="Q31" s="43">
        <f t="shared" si="12"/>
        <v>792026.48791937542</v>
      </c>
      <c r="R31" s="44"/>
      <c r="S31" s="41">
        <f t="shared" si="6"/>
        <v>-1.5928333910101195E-2</v>
      </c>
      <c r="T31" s="46"/>
      <c r="U31" s="47"/>
      <c r="V31" s="46"/>
      <c r="W31" s="31">
        <v>2024</v>
      </c>
      <c r="X31" s="31">
        <v>6</v>
      </c>
      <c r="Y31" s="47"/>
      <c r="AB31" s="45">
        <v>45444</v>
      </c>
      <c r="AH31" s="53">
        <f t="shared" si="4"/>
        <v>166577.8617919416</v>
      </c>
    </row>
    <row r="32" spans="1:34" x14ac:dyDescent="0.2">
      <c r="A32" s="35">
        <v>30</v>
      </c>
      <c r="B32" s="31">
        <v>2024</v>
      </c>
      <c r="C32" s="31">
        <v>7</v>
      </c>
      <c r="D32" s="40" t="s">
        <v>8</v>
      </c>
      <c r="E32" s="31">
        <f>('TOTAL to 24 YES GROW '!E32)*(100%+(Z64))</f>
        <v>171306.51984600004</v>
      </c>
      <c r="F32" s="41">
        <f t="shared" si="0"/>
        <v>9.9340486716645068E-2</v>
      </c>
      <c r="G32" s="42">
        <f>SUM(E32:E34)/SUM(Q32:Q34)</f>
        <v>0.1497598134885747</v>
      </c>
      <c r="H32" s="31">
        <f>'TOTAL to 24 YES GROW '!H32*(100%+(Z64))</f>
        <v>1233.4069428912003</v>
      </c>
      <c r="I32" s="41">
        <f t="shared" si="1"/>
        <v>7.1525150435984455E-4</v>
      </c>
      <c r="J32" s="42">
        <f>SUM(H32:H34)/SUM(Q32:Q34)</f>
        <v>1.0782706571177379E-3</v>
      </c>
      <c r="K32" s="31">
        <f>'TOTAL to 24 YES GROW '!K32*(100%+(Z64))</f>
        <v>61694.43464305508</v>
      </c>
      <c r="L32" s="41">
        <f t="shared" si="2"/>
        <v>3.5776543535289418E-2</v>
      </c>
      <c r="M32" s="42">
        <f>SUM(K32:K34)/SUM(Q32:Q34)</f>
        <v>3.3757733163403435E-2</v>
      </c>
      <c r="N32" s="31">
        <f>'TOTAL to 24 YES GROW '!N32*(100%+(Z64))</f>
        <v>1490203.7353394947</v>
      </c>
      <c r="O32" s="41">
        <f t="shared" si="3"/>
        <v>0.86416771824370564</v>
      </c>
      <c r="P32" s="42">
        <f>SUM(N32:N34)/SUM(Q32:Q34)</f>
        <v>0.8154041826909042</v>
      </c>
      <c r="Q32" s="43">
        <f t="shared" si="12"/>
        <v>1724438.0967714409</v>
      </c>
      <c r="R32" s="44">
        <f t="shared" ref="R32" si="26">SUM(Q32:Q34)</f>
        <v>3550204.0375975911</v>
      </c>
      <c r="S32" s="41">
        <f t="shared" si="6"/>
        <v>1.1772480126283107</v>
      </c>
      <c r="T32" s="46">
        <f t="shared" ref="T32" si="27">(SUM(Q32:Q34)-SUM(Q29:Q31))/SUM(Q29:Q31)</f>
        <v>0.2919988732170179</v>
      </c>
      <c r="U32" s="40" t="s">
        <v>8</v>
      </c>
      <c r="V32" s="46"/>
      <c r="W32" s="31">
        <v>2024</v>
      </c>
      <c r="X32" s="31">
        <v>7</v>
      </c>
      <c r="Y32" s="40" t="s">
        <v>8</v>
      </c>
      <c r="AB32" s="45">
        <v>45474</v>
      </c>
      <c r="AH32" s="53">
        <f t="shared" si="4"/>
        <v>172539.92678889123</v>
      </c>
    </row>
    <row r="33" spans="1:34" x14ac:dyDescent="0.2">
      <c r="A33" s="35">
        <v>31</v>
      </c>
      <c r="B33" s="31">
        <v>2024</v>
      </c>
      <c r="C33" s="31">
        <v>8</v>
      </c>
      <c r="D33" s="47"/>
      <c r="E33" s="31">
        <f>('TOTAL to 24 YES GROW '!E33)*(100%+(Z65))</f>
        <v>177225.96483900002</v>
      </c>
      <c r="F33" s="41">
        <f t="shared" si="0"/>
        <v>0.23358466734475442</v>
      </c>
      <c r="G33" s="46"/>
      <c r="H33" s="31">
        <f>'TOTAL to 24 YES GROW '!H33*(100%+(Z65))</f>
        <v>1276.0269468408001</v>
      </c>
      <c r="I33" s="41">
        <f t="shared" si="1"/>
        <v>1.6818096048822316E-3</v>
      </c>
      <c r="J33" s="46"/>
      <c r="K33" s="31">
        <f>'TOTAL to 24 YES GROW '!K33*(100%+(Z65))</f>
        <v>23066.192578851747</v>
      </c>
      <c r="L33" s="41">
        <f t="shared" si="2"/>
        <v>3.0401351886196502E-2</v>
      </c>
      <c r="M33" s="46"/>
      <c r="N33" s="31">
        <f>'TOTAL to 24 YES GROW '!N33*(100%+(Z65))</f>
        <v>557154.41011719208</v>
      </c>
      <c r="O33" s="41">
        <f t="shared" si="3"/>
        <v>0.73433217116416694</v>
      </c>
      <c r="P33" s="46"/>
      <c r="Q33" s="43">
        <f t="shared" si="12"/>
        <v>758722.59448188462</v>
      </c>
      <c r="R33" s="44"/>
      <c r="S33" s="41">
        <f t="shared" si="6"/>
        <v>-0.56001749445086246</v>
      </c>
      <c r="T33" s="46"/>
      <c r="U33" s="47"/>
      <c r="V33" s="46"/>
      <c r="W33" s="31">
        <v>2024</v>
      </c>
      <c r="X33" s="31">
        <v>8</v>
      </c>
      <c r="Y33" s="47"/>
      <c r="AB33" s="45">
        <v>45505</v>
      </c>
      <c r="AH33" s="53">
        <f t="shared" si="4"/>
        <v>178501.99178584083</v>
      </c>
    </row>
    <row r="34" spans="1:34" x14ac:dyDescent="0.2">
      <c r="A34" s="35">
        <v>32</v>
      </c>
      <c r="B34" s="31">
        <v>2024</v>
      </c>
      <c r="C34" s="31">
        <v>9</v>
      </c>
      <c r="D34" s="47"/>
      <c r="E34" s="31">
        <f>('TOTAL to 24 YES GROW '!E34)*(100%+(Z66))</f>
        <v>183145.40983200003</v>
      </c>
      <c r="F34" s="41">
        <f t="shared" si="0"/>
        <v>0.17163820988103595</v>
      </c>
      <c r="G34" s="46"/>
      <c r="H34" s="31">
        <f>'TOTAL to 24 YES GROW '!H34*(100%+(Z66))</f>
        <v>1318.6469507904001</v>
      </c>
      <c r="I34" s="41">
        <f t="shared" si="1"/>
        <v>1.2357951111434586E-3</v>
      </c>
      <c r="J34" s="46"/>
      <c r="K34" s="31">
        <f>'TOTAL to 24 YES GROW '!K34*(100%+(Z66))</f>
        <v>35086.213354950145</v>
      </c>
      <c r="L34" s="41">
        <f t="shared" si="2"/>
        <v>3.288171326418645E-2</v>
      </c>
      <c r="M34" s="46"/>
      <c r="N34" s="31">
        <f>'TOTAL to 24 YES GROW '!N34*(100%+(Z66))</f>
        <v>847493.07620652521</v>
      </c>
      <c r="O34" s="41">
        <f t="shared" si="3"/>
        <v>0.79424428174363404</v>
      </c>
      <c r="P34" s="46"/>
      <c r="Q34" s="43">
        <f t="shared" si="12"/>
        <v>1067043.3463442659</v>
      </c>
      <c r="R34" s="44"/>
      <c r="S34" s="41">
        <f t="shared" si="6"/>
        <v>0.40636822219974467</v>
      </c>
      <c r="T34" s="46"/>
      <c r="U34" s="47"/>
      <c r="V34" s="46"/>
      <c r="W34" s="31">
        <v>2024</v>
      </c>
      <c r="X34" s="31">
        <v>9</v>
      </c>
      <c r="Y34" s="47"/>
      <c r="AB34" s="45">
        <v>45536</v>
      </c>
      <c r="AH34" s="53">
        <f t="shared" si="4"/>
        <v>184464.05678279043</v>
      </c>
    </row>
    <row r="35" spans="1:34" x14ac:dyDescent="0.2">
      <c r="A35" s="35">
        <v>33</v>
      </c>
      <c r="B35" s="31">
        <v>2024</v>
      </c>
      <c r="C35" s="31">
        <v>10</v>
      </c>
      <c r="D35" s="40" t="s">
        <v>7</v>
      </c>
      <c r="E35" s="31">
        <f>('TOTAL to 24 YES GROW '!E35)*(100%+(Z67))</f>
        <v>192085.24545000002</v>
      </c>
      <c r="F35" s="41">
        <f t="shared" si="0"/>
        <v>0.13149180065544144</v>
      </c>
      <c r="G35" s="42">
        <f>SUM(E35:E37)/SUM(Q35:Q37)</f>
        <v>0.16895924643292956</v>
      </c>
      <c r="H35" s="31">
        <f>'TOTAL to 24 YES GROW '!H35*(100%+(Z67))</f>
        <v>1383.0137672400001</v>
      </c>
      <c r="I35" s="41">
        <f t="shared" si="1"/>
        <v>9.4674096471917841E-4</v>
      </c>
      <c r="J35" s="42">
        <f>SUM(H35:H37)/SUM(Q35:Q37)</f>
        <v>1.2165065743170928E-3</v>
      </c>
      <c r="K35" s="31">
        <f>'TOTAL to 24 YES GROW '!K35*(100%+(Z67))</f>
        <v>50382.34206214673</v>
      </c>
      <c r="L35" s="41">
        <f t="shared" si="2"/>
        <v>3.4489191834958084E-2</v>
      </c>
      <c r="M35" s="42">
        <f>SUM(K35:K37)/SUM(Q35:Q37)</f>
        <v>3.2988980051373143E-2</v>
      </c>
      <c r="N35" s="31">
        <f>'TOTAL to 24 YES GROW '!N35*(100%+(Z67))</f>
        <v>1216964.7841098243</v>
      </c>
      <c r="O35" s="41">
        <f t="shared" si="3"/>
        <v>0.83307226654488131</v>
      </c>
      <c r="P35" s="42">
        <f>SUM(N35:N37)/SUM(Q35:Q37)</f>
        <v>0.79683526694138018</v>
      </c>
      <c r="Q35" s="43">
        <f t="shared" si="12"/>
        <v>1460815.3853892111</v>
      </c>
      <c r="R35" s="44">
        <f t="shared" ref="R35" si="28">SUM(Q35:Q37)</f>
        <v>3519226.6470011524</v>
      </c>
      <c r="S35" s="41">
        <f t="shared" si="6"/>
        <v>0.36903096804269891</v>
      </c>
      <c r="T35" s="46">
        <f t="shared" ref="T35" si="29">(SUM(Q35:Q37)-SUM(Q32:Q34))/SUM(Q32:Q34)</f>
        <v>-8.7255240173184367E-3</v>
      </c>
      <c r="U35" s="40" t="s">
        <v>7</v>
      </c>
      <c r="V35" s="46"/>
      <c r="W35" s="31">
        <v>2024</v>
      </c>
      <c r="X35" s="31">
        <v>10</v>
      </c>
      <c r="Y35" s="40" t="s">
        <v>7</v>
      </c>
      <c r="AB35" s="45">
        <v>45566</v>
      </c>
      <c r="AH35" s="53">
        <f t="shared" si="4"/>
        <v>193468.25921724</v>
      </c>
    </row>
    <row r="36" spans="1:34" x14ac:dyDescent="0.2">
      <c r="A36" s="35">
        <v>34</v>
      </c>
      <c r="B36" s="31">
        <v>2024</v>
      </c>
      <c r="C36" s="31">
        <v>11</v>
      </c>
      <c r="D36" s="47"/>
      <c r="E36" s="31">
        <f>('TOTAL to 24 YES GROW '!E36)*(100%+(Z68))</f>
        <v>198099.25606800002</v>
      </c>
      <c r="F36" s="41">
        <f t="shared" si="0"/>
        <v>0.19264320114458658</v>
      </c>
      <c r="G36" s="46"/>
      <c r="H36" s="31">
        <f>'TOTAL to 24 YES GROW '!H36*(100%+(Z68))</f>
        <v>1426.3146436896002</v>
      </c>
      <c r="I36" s="41">
        <f t="shared" si="1"/>
        <v>1.3870310482410233E-3</v>
      </c>
      <c r="J36" s="46"/>
      <c r="K36" s="31">
        <f>'TOTAL to 24 YES GROW '!K36*(100%+(Z68))</f>
        <v>32948.122930687612</v>
      </c>
      <c r="L36" s="41">
        <f>K36/Q36</f>
        <v>3.2040664861932917E-2</v>
      </c>
      <c r="M36" s="46"/>
      <c r="N36" s="31">
        <f>'TOTAL to 24 YES GROW '!N36*(100%+(Z68))</f>
        <v>795848.37996829976</v>
      </c>
      <c r="O36" s="41">
        <f t="shared" si="3"/>
        <v>0.77392910294523942</v>
      </c>
      <c r="P36" s="46"/>
      <c r="Q36" s="43">
        <f t="shared" si="12"/>
        <v>1028322.073610677</v>
      </c>
      <c r="R36" s="44"/>
      <c r="S36" s="41">
        <f t="shared" si="6"/>
        <v>-0.29606294957203172</v>
      </c>
      <c r="T36" s="46"/>
      <c r="U36" s="47"/>
      <c r="V36" s="46"/>
      <c r="W36" s="31">
        <v>2024</v>
      </c>
      <c r="X36" s="31">
        <v>11</v>
      </c>
      <c r="Y36" s="47"/>
      <c r="AB36" s="45">
        <v>45597</v>
      </c>
      <c r="AH36" s="53">
        <f t="shared" si="4"/>
        <v>199525.57071168962</v>
      </c>
    </row>
    <row r="37" spans="1:34" x14ac:dyDescent="0.2">
      <c r="A37" s="35">
        <v>35</v>
      </c>
      <c r="B37" s="31">
        <v>2024</v>
      </c>
      <c r="C37" s="31">
        <v>12</v>
      </c>
      <c r="D37" s="47"/>
      <c r="E37" s="31">
        <f>('TOTAL to 24 YES GROW '!E37)*(100%+(Z69))</f>
        <v>204421.38078600005</v>
      </c>
      <c r="F37" s="41">
        <f t="shared" si="0"/>
        <v>0.19845017612761232</v>
      </c>
      <c r="G37" s="46"/>
      <c r="H37" s="31">
        <f>'TOTAL to 24 YES GROW '!H37*(100%+(Z69))</f>
        <v>1471.8339416592005</v>
      </c>
      <c r="I37" s="41">
        <f t="shared" si="1"/>
        <v>1.4288412681188088E-3</v>
      </c>
      <c r="J37" s="46"/>
      <c r="K37" s="31">
        <f>'TOTAL to 24 YES GROW '!K37*(100%+(Z69))</f>
        <v>32765.232661347458</v>
      </c>
      <c r="L37" s="41">
        <f t="shared" si="2"/>
        <v>3.1808151219336209E-2</v>
      </c>
      <c r="M37" s="46"/>
      <c r="N37" s="31">
        <f>'TOTAL to 24 YES GROW '!N37*(100%+(Z69))</f>
        <v>791430.7406122575</v>
      </c>
      <c r="O37" s="41">
        <f t="shared" si="3"/>
        <v>0.76831283138493267</v>
      </c>
      <c r="P37" s="46"/>
      <c r="Q37" s="43">
        <f>SUM(E37,H37,K37,N37)</f>
        <v>1030089.1880012642</v>
      </c>
      <c r="R37" s="44"/>
      <c r="S37" s="41">
        <f t="shared" si="6"/>
        <v>1.718444479541758E-3</v>
      </c>
      <c r="T37" s="46"/>
      <c r="U37" s="47"/>
      <c r="V37" s="46"/>
      <c r="W37" s="31">
        <v>2024</v>
      </c>
      <c r="X37" s="31">
        <v>12</v>
      </c>
      <c r="Y37" s="47"/>
      <c r="AB37" s="45">
        <v>45627</v>
      </c>
      <c r="AH37" s="53">
        <f t="shared" si="4"/>
        <v>205893.21472765924</v>
      </c>
    </row>
    <row r="38" spans="1:34" s="27" customFormat="1" x14ac:dyDescent="0.2">
      <c r="A38" s="27" t="s">
        <v>21</v>
      </c>
      <c r="E38" s="27">
        <f>AVERAGE(E2:E37)</f>
        <v>96381.213515319454</v>
      </c>
      <c r="F38" s="29">
        <f t="shared" ref="F38:G38" si="30">AVERAGE(F2:F37)</f>
        <v>0.15748577835306329</v>
      </c>
      <c r="G38" s="29">
        <f t="shared" si="30"/>
        <v>0.14692858102853001</v>
      </c>
      <c r="H38" s="27">
        <f>AVERAGE(H2:H37)</f>
        <v>693.88247064363327</v>
      </c>
      <c r="I38" s="29"/>
      <c r="J38" s="29">
        <f t="shared" ref="J38:T38" si="31">AVERAGE(J2:J37)</f>
        <v>1.0912530662957492E-3</v>
      </c>
      <c r="K38" s="27">
        <f t="shared" si="31"/>
        <v>20266.621157767848</v>
      </c>
      <c r="L38" s="29">
        <f t="shared" si="31"/>
        <v>3.2968896499036601E-2</v>
      </c>
      <c r="M38" s="29">
        <f t="shared" si="31"/>
        <v>3.2742912955711828E-2</v>
      </c>
      <c r="N38" s="27">
        <f t="shared" si="31"/>
        <v>494364.61096706346</v>
      </c>
      <c r="O38" s="29">
        <f t="shared" si="31"/>
        <v>0.80841047756928686</v>
      </c>
      <c r="P38" s="29">
        <f t="shared" si="31"/>
        <v>0.81923725294946237</v>
      </c>
      <c r="Q38" s="25">
        <f t="shared" si="31"/>
        <v>611706.32811079442</v>
      </c>
      <c r="R38" s="25">
        <f>AVERAGE(R2:R37)</f>
        <v>1835118.9843323829</v>
      </c>
      <c r="S38" s="29">
        <f t="shared" si="31"/>
        <v>0.19782472710486684</v>
      </c>
      <c r="T38" s="29">
        <f t="shared" si="31"/>
        <v>0.19751003741505835</v>
      </c>
    </row>
    <row r="42" spans="1:34" x14ac:dyDescent="0.2">
      <c r="N42" s="49" t="s">
        <v>31</v>
      </c>
      <c r="O42" s="49"/>
    </row>
    <row r="43" spans="1:34" x14ac:dyDescent="0.2">
      <c r="N43" s="49"/>
      <c r="O43" s="49"/>
      <c r="W43" s="31">
        <v>1</v>
      </c>
      <c r="Z43" s="48">
        <f>14.41%*W43</f>
        <v>0.14410000000000001</v>
      </c>
    </row>
    <row r="44" spans="1:34" x14ac:dyDescent="0.2">
      <c r="N44" s="49"/>
      <c r="O44" s="49"/>
      <c r="P44" s="48">
        <f>AVERAGE(L3:L11)</f>
        <v>3.7789825830108155E-2</v>
      </c>
      <c r="Q44" s="43" t="s">
        <v>34</v>
      </c>
      <c r="W44" s="31">
        <v>2</v>
      </c>
      <c r="Z44" s="48">
        <f t="shared" ref="Z44:Z88" si="32">14.41%*W44</f>
        <v>0.28820000000000001</v>
      </c>
    </row>
    <row r="45" spans="1:34" x14ac:dyDescent="0.2">
      <c r="W45" s="31">
        <v>3</v>
      </c>
      <c r="Z45" s="48">
        <f t="shared" si="32"/>
        <v>0.43230000000000002</v>
      </c>
    </row>
    <row r="46" spans="1:34" x14ac:dyDescent="0.2">
      <c r="N46" s="49" t="s">
        <v>30</v>
      </c>
      <c r="O46" s="49"/>
      <c r="P46" s="41">
        <f>AVERAGE(K3:K11)/AVERAGE(N3:N11)</f>
        <v>4.1510504575368062E-2</v>
      </c>
      <c r="Q46" s="43" t="s">
        <v>34</v>
      </c>
      <c r="S46" s="31">
        <f>153/0.0072</f>
        <v>21250</v>
      </c>
      <c r="W46" s="31">
        <v>4</v>
      </c>
      <c r="Z46" s="48">
        <f t="shared" si="32"/>
        <v>0.57640000000000002</v>
      </c>
    </row>
    <row r="47" spans="1:34" x14ac:dyDescent="0.2">
      <c r="N47" s="49"/>
      <c r="O47" s="49"/>
      <c r="W47" s="31">
        <v>5</v>
      </c>
      <c r="Z47" s="48">
        <f t="shared" si="32"/>
        <v>0.72050000000000003</v>
      </c>
    </row>
    <row r="48" spans="1:34" x14ac:dyDescent="0.2">
      <c r="N48" s="49"/>
      <c r="O48" s="49"/>
      <c r="W48" s="31">
        <v>6</v>
      </c>
      <c r="Z48" s="48">
        <f t="shared" si="32"/>
        <v>0.86460000000000004</v>
      </c>
    </row>
    <row r="49" spans="6:26" s="43" customFormat="1" x14ac:dyDescent="0.2">
      <c r="F49" s="48"/>
      <c r="G49" s="48"/>
      <c r="H49" s="31"/>
      <c r="I49" s="48"/>
      <c r="J49" s="48"/>
      <c r="K49" s="31"/>
      <c r="L49" s="48"/>
      <c r="M49" s="31"/>
      <c r="N49" s="49"/>
      <c r="O49" s="49"/>
      <c r="P49" s="31"/>
      <c r="W49" s="31">
        <v>7</v>
      </c>
      <c r="Z49" s="48">
        <f t="shared" si="32"/>
        <v>1.0087000000000002</v>
      </c>
    </row>
    <row r="50" spans="6:26" x14ac:dyDescent="0.2">
      <c r="W50" s="31">
        <v>8</v>
      </c>
      <c r="Z50" s="48">
        <f t="shared" si="32"/>
        <v>1.1528</v>
      </c>
    </row>
    <row r="51" spans="6:26" s="43" customFormat="1" x14ac:dyDescent="0.2">
      <c r="F51" s="48"/>
      <c r="G51" s="48"/>
      <c r="H51" s="31"/>
      <c r="I51" s="48"/>
      <c r="J51" s="48"/>
      <c r="K51" s="31"/>
      <c r="L51" s="48"/>
      <c r="M51" s="31"/>
      <c r="N51" s="50" t="s">
        <v>32</v>
      </c>
      <c r="O51" s="50"/>
      <c r="P51" s="41">
        <f xml:space="preserve"> AVERAGE(H2:H10)/AVERAGE(E2:E10)</f>
        <v>7.1883236620862807E-3</v>
      </c>
      <c r="Q51" s="43" t="s">
        <v>34</v>
      </c>
      <c r="W51" s="31">
        <v>9</v>
      </c>
      <c r="Z51" s="48">
        <f t="shared" si="32"/>
        <v>1.2968999999999999</v>
      </c>
    </row>
    <row r="52" spans="6:26" x14ac:dyDescent="0.2">
      <c r="W52" s="31">
        <v>10</v>
      </c>
      <c r="Z52" s="48">
        <f t="shared" si="32"/>
        <v>1.4410000000000001</v>
      </c>
    </row>
    <row r="53" spans="6:26" x14ac:dyDescent="0.2">
      <c r="N53" s="49" t="s">
        <v>36</v>
      </c>
      <c r="O53" s="49"/>
      <c r="P53" s="48">
        <f>AVERAGE(S3:S10)</f>
        <v>0.14407192591628948</v>
      </c>
      <c r="W53" s="31">
        <v>11</v>
      </c>
      <c r="Z53" s="48">
        <f t="shared" si="32"/>
        <v>1.5851000000000002</v>
      </c>
    </row>
    <row r="54" spans="6:26" x14ac:dyDescent="0.2">
      <c r="N54" s="49"/>
      <c r="O54" s="49"/>
      <c r="W54" s="31">
        <v>12</v>
      </c>
      <c r="Z54" s="48">
        <f t="shared" si="32"/>
        <v>1.7292000000000001</v>
      </c>
    </row>
    <row r="55" spans="6:26" x14ac:dyDescent="0.2">
      <c r="W55" s="31">
        <v>13</v>
      </c>
      <c r="Z55" s="48">
        <f t="shared" si="32"/>
        <v>1.8733</v>
      </c>
    </row>
    <row r="56" spans="6:26" x14ac:dyDescent="0.2">
      <c r="W56" s="31">
        <v>14</v>
      </c>
      <c r="Z56" s="48">
        <f t="shared" si="32"/>
        <v>2.0174000000000003</v>
      </c>
    </row>
    <row r="57" spans="6:26" x14ac:dyDescent="0.2">
      <c r="W57" s="31">
        <v>15</v>
      </c>
      <c r="Z57" s="48">
        <f t="shared" si="32"/>
        <v>2.1615000000000002</v>
      </c>
    </row>
    <row r="58" spans="6:26" x14ac:dyDescent="0.2">
      <c r="N58" s="2" t="s">
        <v>28</v>
      </c>
      <c r="O58" s="17">
        <f>SUM(E2:E37)+SUM(H2:H37)</f>
        <v>3494703.4554946711</v>
      </c>
      <c r="P58" s="15">
        <f>O58/O61</f>
        <v>0.15869558892053917</v>
      </c>
      <c r="W58" s="31">
        <v>16</v>
      </c>
      <c r="Z58" s="48">
        <f t="shared" si="32"/>
        <v>2.3056000000000001</v>
      </c>
    </row>
    <row r="59" spans="6:26" x14ac:dyDescent="0.2">
      <c r="N59" s="2" t="s">
        <v>25</v>
      </c>
      <c r="O59" s="17">
        <f>SUM(N2:N37)</f>
        <v>17797125.994814284</v>
      </c>
      <c r="P59" s="15">
        <f>O59/O61</f>
        <v>0.80817311878049158</v>
      </c>
      <c r="W59" s="31">
        <v>17</v>
      </c>
      <c r="Z59" s="48">
        <f t="shared" si="32"/>
        <v>2.4497</v>
      </c>
    </row>
    <row r="60" spans="6:26" x14ac:dyDescent="0.2">
      <c r="N60" s="2" t="s">
        <v>26</v>
      </c>
      <c r="O60" s="17">
        <f>SUM(K2:K37)</f>
        <v>729598.36167964258</v>
      </c>
      <c r="P60" s="15">
        <f>O60/O61</f>
        <v>3.3131292298969134E-2</v>
      </c>
      <c r="W60" s="31">
        <v>18</v>
      </c>
      <c r="Z60" s="48">
        <f t="shared" si="32"/>
        <v>2.5937999999999999</v>
      </c>
    </row>
    <row r="61" spans="6:26" x14ac:dyDescent="0.2">
      <c r="N61" s="2" t="s">
        <v>27</v>
      </c>
      <c r="O61" s="17">
        <f>SUM(O57:O60)</f>
        <v>22021427.8119886</v>
      </c>
      <c r="P61" s="15"/>
      <c r="W61" s="31">
        <v>19</v>
      </c>
      <c r="Z61" s="48">
        <f t="shared" si="32"/>
        <v>2.7379000000000002</v>
      </c>
    </row>
    <row r="62" spans="6:26" x14ac:dyDescent="0.2">
      <c r="W62" s="31">
        <v>20</v>
      </c>
      <c r="Z62" s="48">
        <f t="shared" si="32"/>
        <v>2.8820000000000001</v>
      </c>
    </row>
    <row r="63" spans="6:26" x14ac:dyDescent="0.2">
      <c r="W63" s="31">
        <v>21</v>
      </c>
      <c r="Z63" s="48">
        <f t="shared" si="32"/>
        <v>3.0261</v>
      </c>
    </row>
    <row r="64" spans="6:26" x14ac:dyDescent="0.2">
      <c r="W64" s="31">
        <v>22</v>
      </c>
      <c r="Z64" s="48">
        <f t="shared" si="32"/>
        <v>3.1702000000000004</v>
      </c>
    </row>
    <row r="65" spans="23:26" x14ac:dyDescent="0.2">
      <c r="W65" s="31">
        <v>23</v>
      </c>
      <c r="Z65" s="48">
        <f t="shared" si="32"/>
        <v>3.3143000000000002</v>
      </c>
    </row>
    <row r="66" spans="23:26" x14ac:dyDescent="0.2">
      <c r="W66" s="31">
        <v>24</v>
      </c>
      <c r="Z66" s="48">
        <f t="shared" si="32"/>
        <v>3.4584000000000001</v>
      </c>
    </row>
    <row r="67" spans="23:26" x14ac:dyDescent="0.2">
      <c r="W67" s="31">
        <v>25</v>
      </c>
      <c r="Z67" s="48">
        <f t="shared" si="32"/>
        <v>3.6025</v>
      </c>
    </row>
    <row r="68" spans="23:26" x14ac:dyDescent="0.2">
      <c r="W68" s="31">
        <v>26</v>
      </c>
      <c r="Z68" s="48">
        <f t="shared" si="32"/>
        <v>3.7465999999999999</v>
      </c>
    </row>
    <row r="69" spans="23:26" x14ac:dyDescent="0.2">
      <c r="W69" s="31">
        <v>27</v>
      </c>
      <c r="Z69" s="48">
        <f t="shared" si="32"/>
        <v>3.8907000000000003</v>
      </c>
    </row>
    <row r="70" spans="23:26" x14ac:dyDescent="0.2">
      <c r="W70" s="31">
        <v>28</v>
      </c>
      <c r="Z70" s="48">
        <f t="shared" si="32"/>
        <v>4.0348000000000006</v>
      </c>
    </row>
    <row r="71" spans="23:26" x14ac:dyDescent="0.2">
      <c r="W71" s="31">
        <v>29</v>
      </c>
      <c r="Z71" s="48">
        <f t="shared" si="32"/>
        <v>4.1789000000000005</v>
      </c>
    </row>
    <row r="72" spans="23:26" x14ac:dyDescent="0.2">
      <c r="W72" s="31">
        <v>30</v>
      </c>
      <c r="Z72" s="48">
        <f t="shared" si="32"/>
        <v>4.3230000000000004</v>
      </c>
    </row>
    <row r="73" spans="23:26" x14ac:dyDescent="0.2">
      <c r="W73" s="31">
        <v>31</v>
      </c>
      <c r="Z73" s="48">
        <f t="shared" si="32"/>
        <v>4.4671000000000003</v>
      </c>
    </row>
    <row r="74" spans="23:26" x14ac:dyDescent="0.2">
      <c r="W74" s="31">
        <v>32</v>
      </c>
      <c r="Z74" s="48">
        <f t="shared" si="32"/>
        <v>4.6112000000000002</v>
      </c>
    </row>
    <row r="75" spans="23:26" x14ac:dyDescent="0.2">
      <c r="W75" s="31">
        <v>33</v>
      </c>
      <c r="Z75" s="48">
        <f t="shared" si="32"/>
        <v>4.7553000000000001</v>
      </c>
    </row>
    <row r="76" spans="23:26" x14ac:dyDescent="0.2">
      <c r="W76" s="31">
        <v>34</v>
      </c>
      <c r="Z76" s="48">
        <f t="shared" si="32"/>
        <v>4.8994</v>
      </c>
    </row>
    <row r="77" spans="23:26" x14ac:dyDescent="0.2">
      <c r="W77" s="31">
        <v>35</v>
      </c>
      <c r="Z77" s="48">
        <f t="shared" si="32"/>
        <v>5.0434999999999999</v>
      </c>
    </row>
    <row r="78" spans="23:26" x14ac:dyDescent="0.2">
      <c r="W78" s="31">
        <v>36</v>
      </c>
      <c r="Z78" s="48">
        <f t="shared" si="32"/>
        <v>5.1875999999999998</v>
      </c>
    </row>
    <row r="79" spans="23:26" x14ac:dyDescent="0.2">
      <c r="W79" s="31">
        <v>37</v>
      </c>
      <c r="Z79" s="48">
        <f t="shared" si="32"/>
        <v>5.3317000000000005</v>
      </c>
    </row>
    <row r="80" spans="23:26" x14ac:dyDescent="0.2">
      <c r="W80" s="31">
        <v>38</v>
      </c>
      <c r="Z80" s="48">
        <f t="shared" si="32"/>
        <v>5.4758000000000004</v>
      </c>
    </row>
    <row r="81" spans="23:26" x14ac:dyDescent="0.2">
      <c r="W81" s="31">
        <v>39</v>
      </c>
      <c r="Z81" s="48">
        <f t="shared" si="32"/>
        <v>5.6199000000000003</v>
      </c>
    </row>
    <row r="82" spans="23:26" x14ac:dyDescent="0.2">
      <c r="W82" s="31">
        <v>40</v>
      </c>
      <c r="Z82" s="48">
        <f t="shared" si="32"/>
        <v>5.7640000000000002</v>
      </c>
    </row>
    <row r="83" spans="23:26" x14ac:dyDescent="0.2">
      <c r="W83" s="31">
        <v>41</v>
      </c>
      <c r="Z83" s="48">
        <f t="shared" si="32"/>
        <v>5.9081000000000001</v>
      </c>
    </row>
    <row r="84" spans="23:26" x14ac:dyDescent="0.2">
      <c r="W84" s="31">
        <v>42</v>
      </c>
      <c r="Z84" s="48">
        <f t="shared" si="32"/>
        <v>6.0522</v>
      </c>
    </row>
    <row r="85" spans="23:26" x14ac:dyDescent="0.2">
      <c r="W85" s="31">
        <v>43</v>
      </c>
      <c r="Z85" s="48">
        <f t="shared" si="32"/>
        <v>6.1962999999999999</v>
      </c>
    </row>
    <row r="86" spans="23:26" x14ac:dyDescent="0.2">
      <c r="W86" s="31">
        <v>44</v>
      </c>
      <c r="Z86" s="48">
        <f t="shared" si="32"/>
        <v>6.3404000000000007</v>
      </c>
    </row>
    <row r="87" spans="23:26" x14ac:dyDescent="0.2">
      <c r="W87" s="31">
        <v>45</v>
      </c>
      <c r="Z87" s="48">
        <f t="shared" si="32"/>
        <v>6.4845000000000006</v>
      </c>
    </row>
    <row r="88" spans="23:26" x14ac:dyDescent="0.2">
      <c r="W88" s="31">
        <v>46</v>
      </c>
      <c r="Z88" s="48">
        <f t="shared" si="32"/>
        <v>6.6286000000000005</v>
      </c>
    </row>
    <row r="106" spans="19:19" x14ac:dyDescent="0.2">
      <c r="S106" s="51">
        <v>0</v>
      </c>
    </row>
    <row r="107" spans="19:19" x14ac:dyDescent="0.2">
      <c r="S107" s="51">
        <v>0</v>
      </c>
    </row>
    <row r="108" spans="19:19" x14ac:dyDescent="0.2">
      <c r="S108" s="51">
        <v>1020</v>
      </c>
    </row>
    <row r="109" spans="19:19" x14ac:dyDescent="0.2">
      <c r="S109" s="51">
        <v>40</v>
      </c>
    </row>
    <row r="110" spans="19:19" x14ac:dyDescent="0.2">
      <c r="S110" s="51">
        <v>128</v>
      </c>
    </row>
    <row r="111" spans="19:19" x14ac:dyDescent="0.2">
      <c r="S111" s="51">
        <v>192</v>
      </c>
    </row>
    <row r="112" spans="19:19" x14ac:dyDescent="0.2">
      <c r="S112" s="51">
        <v>0</v>
      </c>
    </row>
    <row r="113" spans="19:19" x14ac:dyDescent="0.2">
      <c r="S113" s="51">
        <v>0</v>
      </c>
    </row>
    <row r="114" spans="19:19" x14ac:dyDescent="0.2">
      <c r="S114" s="51">
        <v>0</v>
      </c>
    </row>
    <row r="115" spans="19:19" x14ac:dyDescent="0.2">
      <c r="S115" s="31">
        <f>SUM(S106:S114)/9</f>
        <v>153.33333333333334</v>
      </c>
    </row>
  </sheetData>
  <mergeCells count="113">
    <mergeCell ref="Y35:Y37"/>
    <mergeCell ref="N42:O44"/>
    <mergeCell ref="N46:O49"/>
    <mergeCell ref="N51:O51"/>
    <mergeCell ref="N53:O54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Percentages</vt:lpstr>
      <vt:lpstr>to Q3 22</vt:lpstr>
      <vt:lpstr>TOTAL to 24 NO GROW NO SHORTS</vt:lpstr>
      <vt:lpstr>TOTAL to 24 NO GROW YES SHORTS </vt:lpstr>
      <vt:lpstr>TOTAL to 24 YES GROW </vt:lpstr>
      <vt:lpstr>MESS AROUND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2022-11-07T14:51:56Z</dcterms:created>
  <dcterms:modified xsi:type="dcterms:W3CDTF">2022-11-07T23:30:00Z</dcterms:modified>
</cp:coreProperties>
</file>