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host-server\FolderRedirection\NicholasW\Desktop\"/>
    </mc:Choice>
  </mc:AlternateContent>
  <bookViews>
    <workbookView xWindow="0" yWindow="0" windowWidth="19200" windowHeight="11490" activeTab="1"/>
  </bookViews>
  <sheets>
    <sheet name="Table" sheetId="1" r:id="rId1"/>
    <sheet name="Bonus" sheetId="13" r:id="rId2"/>
    <sheet name="Filtered by Country" sheetId="3" r:id="rId3"/>
    <sheet name="Filtered by Country and Subcate" sheetId="6" r:id="rId4"/>
    <sheet name="Date Created" sheetId="7" r:id="rId5"/>
  </sheets>
  <definedNames>
    <definedName name="_xlnm._FilterDatabase" localSheetId="0" hidden="1">Table!$A$1:$T$4115</definedName>
  </definedNames>
  <calcPr calcId="162913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B8" i="13"/>
  <c r="B7" i="13"/>
  <c r="B6" i="13"/>
  <c r="B5" i="13"/>
  <c r="B4" i="13"/>
  <c r="B3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<sst xmlns="http://schemas.openxmlformats.org/spreadsheetml/2006/main" count="24820" uniqueCount="8401">
  <si>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</si>
  <si>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</si>
  <si>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</si>
  <si>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</si>
  <si>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</si>
  <si>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</si>
  <si>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</si>
  <si>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</si>
  <si>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</si>
  <si>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</si>
  <si>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</si>
  <si>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</si>
  <si>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</si>
  <si>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</si>
  <si>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</si>
  <si>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</si>
  <si>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</si>
  <si>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</si>
  <si>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</si>
  <si>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</si>
  <si>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</si>
  <si>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</si>
  <si>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</si>
  <si>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</si>
  <si>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</si>
  <si>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</si>
  <si>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</si>
  <si>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</si>
  <si>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</si>
  <si>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</si>
  <si>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</si>
  <si>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</si>
  <si>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</si>
  <si>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</si>
  <si>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</si>
  <si>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</si>
  <si>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</si>
  <si>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</si>
  <si>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</si>
  <si>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</si>
  <si>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</si>
  <si>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</si>
  <si>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</si>
  <si>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</si>
  <si>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</si>
  <si>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</si>
  <si>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</si>
  <si>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</si>
  <si>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</si>
  <si>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</si>
  <si>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</si>
  <si>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</si>
  <si>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</si>
  <si>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</si>
  <si>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</si>
  <si>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</si>
  <si>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</si>
  <si>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</si>
  <si>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</si>
  <si>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</si>
  <si>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</si>
  <si>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</si>
  <si>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</si>
  <si>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</si>
  <si>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</si>
  <si>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</si>
  <si>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</si>
  <si>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</si>
  <si>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</si>
  <si>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</si>
  <si>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</si>
  <si>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</si>
  <si>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</si>
  <si>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</si>
  <si>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</si>
  <si>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</si>
  <si>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</si>
  <si>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</si>
  <si>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</si>
  <si>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</si>
  <si>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</si>
  <si>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</si>
  <si>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</si>
  <si>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</si>
  <si>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</si>
  <si>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</si>
  <si>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</si>
  <si>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</si>
  <si>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</si>
  <si>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</si>
  <si>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</si>
  <si>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</si>
  <si>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</si>
  <si>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</si>
  <si>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</si>
  <si>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</si>
  <si>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</si>
  <si>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</si>
  <si>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</si>
  <si>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</si>
  <si>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</si>
  <si>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</si>
  <si>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</si>
  <si>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</si>
  <si>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</si>
  <si>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</si>
  <si>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</si>
  <si>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</si>
  <si>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</si>
  <si>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</si>
  <si>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</si>
  <si>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</si>
  <si>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</si>
  <si>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</si>
  <si>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</si>
  <si>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</si>
  <si>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</si>
  <si>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</si>
  <si>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</si>
  <si>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</si>
  <si>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</si>
  <si>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</si>
  <si>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</si>
  <si>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</si>
  <si>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</si>
  <si>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</si>
  <si>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</si>
  <si>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</si>
  <si>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</si>
  <si>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</si>
  <si>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</si>
  <si>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</si>
  <si>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</si>
  <si>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</si>
  <si>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</si>
  <si>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</si>
  <si>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</si>
  <si>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</si>
  <si>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</si>
  <si>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</si>
  <si>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</si>
  <si>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</si>
  <si>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</si>
  <si>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</si>
  <si>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</si>
  <si>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</si>
  <si>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</si>
  <si>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</si>
  <si>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</si>
  <si>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</si>
  <si>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</si>
  <si>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</si>
  <si>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</si>
  <si>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</si>
  <si>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</si>
  <si>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</si>
  <si>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</si>
  <si>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</si>
  <si>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</si>
  <si>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</si>
  <si>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</si>
  <si>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</si>
  <si>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</si>
  <si>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</si>
  <si>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</si>
  <si>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</si>
  <si>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</si>
  <si>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</si>
  <si>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</si>
  <si>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</si>
  <si>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</si>
  <si>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</si>
  <si>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</si>
  <si>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</si>
  <si>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</si>
  <si>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</si>
  <si>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</si>
  <si>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</si>
  <si>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</si>
  <si>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</si>
  <si>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</si>
  <si>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</si>
  <si>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</si>
  <si>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</si>
  <si>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</si>
  <si>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</si>
  <si>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</si>
  <si>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</si>
  <si>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</si>
  <si>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</si>
  <si>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</si>
  <si>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</si>
  <si>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</si>
  <si>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</si>
  <si>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</si>
  <si>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</si>
  <si>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</si>
  <si>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</si>
  <si>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</si>
  <si>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</si>
  <si>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</si>
  <si>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</si>
  <si>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</si>
  <si>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</si>
  <si>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</si>
  <si>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</si>
  <si>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</si>
  <si>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</si>
  <si>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</si>
  <si>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</si>
  <si>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</si>
  <si>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</si>
  <si>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</si>
  <si>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</si>
  <si>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</si>
  <si>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</si>
  <si>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</si>
  <si>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</si>
  <si>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</si>
  <si>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</si>
  <si>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</si>
  <si>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</si>
  <si>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</si>
  <si>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</si>
  <si>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</si>
  <si>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</si>
  <si>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</si>
  <si>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</si>
  <si>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</si>
  <si>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</si>
  <si>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</si>
  <si>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</si>
  <si>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</si>
  <si>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</si>
  <si>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</si>
  <si>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</si>
  <si>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</si>
  <si>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</si>
  <si>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</si>
  <si>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</si>
  <si>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</si>
  <si>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</si>
  <si>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</si>
  <si>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</si>
  <si>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</si>
  <si>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</si>
  <si>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</si>
  <si>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</si>
  <si>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</si>
  <si>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</si>
  <si>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</si>
  <si>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</si>
  <si>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</si>
  <si>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</si>
  <si>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</si>
  <si>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</si>
  <si>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</si>
  <si>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</si>
  <si>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</si>
  <si>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</si>
  <si>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</si>
  <si>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</si>
  <si>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</si>
  <si>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</si>
  <si>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</si>
  <si>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</si>
  <si>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</si>
  <si>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</si>
  <si>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</si>
  <si>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</si>
  <si>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</si>
  <si>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</si>
  <si>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</si>
  <si>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</si>
  <si>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</si>
  <si>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</si>
  <si>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</si>
  <si>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</si>
  <si>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</si>
  <si>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</si>
  <si>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</si>
  <si>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</si>
  <si>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</si>
  <si>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</si>
  <si>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</si>
  <si>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</si>
  <si>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</si>
  <si>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</si>
  <si>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</si>
  <si>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</si>
  <si>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</si>
  <si>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</si>
  <si>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</si>
  <si>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</si>
  <si>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</si>
  <si>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</si>
  <si>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</si>
  <si>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</si>
  <si>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</si>
  <si>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</si>
  <si>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</si>
  <si>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</si>
  <si>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</si>
  <si>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</si>
  <si>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</si>
  <si>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</si>
  <si>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</si>
  <si>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</si>
  <si>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</si>
  <si>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</si>
  <si>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</si>
  <si>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</si>
  <si>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</si>
  <si>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</si>
  <si>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</si>
  <si>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</si>
  <si>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</si>
  <si>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</si>
  <si>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</si>
  <si>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</si>
  <si>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</si>
  <si>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</si>
  <si>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</si>
  <si>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</si>
  <si>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</si>
  <si>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</si>
  <si>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</si>
  <si>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</si>
  <si>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</si>
  <si>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</si>
  <si>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</si>
  <si>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</si>
  <si>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</si>
  <si>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</si>
  <si>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</si>
  <si>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</si>
  <si>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</si>
  <si>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</si>
  <si>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</si>
  <si>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</si>
  <si>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</si>
  <si>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</si>
  <si>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</si>
  <si>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</si>
  <si>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</si>
  <si>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</si>
  <si>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</si>
  <si>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</si>
  <si>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</si>
  <si>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</si>
  <si>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</si>
  <si>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</si>
  <si>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</si>
  <si>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</si>
  <si>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</si>
  <si>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</si>
  <si>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</si>
  <si>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</si>
  <si>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</si>
  <si>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</si>
  <si>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</si>
  <si>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</si>
  <si>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</si>
  <si>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</si>
  <si>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</si>
  <si>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</si>
  <si>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</si>
  <si>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</si>
  <si>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</si>
  <si>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</si>
  <si>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</si>
  <si>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</si>
  <si>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</si>
  <si>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</si>
  <si>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</si>
  <si>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</si>
  <si>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</si>
  <si>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</si>
  <si>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</si>
  <si>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</si>
  <si>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</si>
  <si>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</si>
  <si>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</si>
  <si>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</si>
  <si>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</si>
  <si>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</si>
  <si>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</si>
  <si>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</si>
  <si>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</si>
  <si>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</si>
  <si>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</si>
  <si>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</si>
  <si>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</si>
  <si>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</si>
  <si>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</si>
  <si>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</si>
  <si>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</si>
  <si>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</si>
  <si>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</si>
  <si>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</si>
  <si>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</si>
  <si>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</si>
  <si>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</si>
  <si>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</si>
  <si>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</si>
  <si>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</si>
  <si>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</si>
  <si>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</si>
  <si>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</si>
  <si>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</si>
  <si>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</si>
  <si>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</si>
  <si>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</si>
  <si>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</si>
  <si>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</si>
  <si>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</si>
  <si>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</si>
  <si>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</si>
  <si>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</si>
  <si>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</si>
  <si>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</si>
  <si>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</si>
  <si>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</si>
  <si>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</si>
  <si>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</si>
  <si>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</si>
  <si>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</si>
  <si>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</si>
  <si>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</si>
  <si>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</si>
  <si>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</si>
  <si>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</si>
  <si>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</si>
  <si>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</si>
  <si>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</si>
  <si>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</si>
  <si>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</si>
  <si>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</si>
  <si>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</si>
  <si>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</si>
  <si>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</si>
  <si>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</si>
  <si>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</si>
  <si>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</si>
  <si>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</si>
  <si>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</si>
  <si>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</si>
  <si>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</si>
  <si>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</si>
  <si>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</si>
  <si>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</si>
  <si>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</si>
  <si>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</si>
  <si>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</si>
  <si>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</si>
  <si>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</si>
  <si>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</si>
  <si>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</si>
  <si>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</si>
  <si>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</si>
  <si>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</si>
  <si>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</si>
  <si>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</si>
  <si>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</si>
  <si>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</si>
  <si>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</si>
  <si>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</si>
  <si>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</si>
  <si>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</si>
  <si>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</si>
  <si>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</si>
  <si>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</si>
  <si>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</si>
  <si>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</si>
  <si>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</si>
  <si>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</si>
  <si>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</si>
  <si>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</si>
  <si>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</si>
  <si>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</si>
  <si>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</si>
  <si>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</si>
  <si>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</si>
  <si>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</si>
  <si>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</si>
  <si>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</si>
  <si>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</si>
  <si>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</si>
  <si>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</si>
  <si>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</si>
  <si>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</si>
  <si>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</si>
  <si>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</si>
  <si>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</si>
  <si>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</si>
  <si>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</si>
  <si>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</si>
  <si>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</si>
  <si>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</si>
  <si>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</si>
  <si>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</si>
  <si>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</si>
  <si>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</si>
  <si>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</si>
  <si>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</si>
  <si>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</si>
  <si>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</si>
  <si>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</si>
  <si>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</si>
  <si>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</si>
  <si>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</si>
  <si>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</si>
  <si>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</si>
  <si>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</si>
  <si>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</si>
  <si>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</si>
  <si>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</si>
  <si>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</si>
  <si>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</si>
  <si>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</si>
  <si>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</si>
  <si>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</si>
  <si>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</si>
  <si>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</si>
  <si>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</si>
  <si>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</si>
  <si>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</si>
  <si>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</si>
  <si>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</si>
  <si>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</si>
  <si>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</si>
  <si>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</si>
  <si>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</si>
  <si>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</si>
  <si>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</si>
  <si>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</si>
  <si>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</si>
  <si>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</si>
  <si>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</si>
  <si>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</si>
  <si>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</si>
  <si>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</si>
  <si>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</si>
  <si>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</si>
  <si>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</si>
  <si>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</si>
  <si>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</si>
  <si>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</si>
  <si>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</si>
  <si>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</si>
  <si>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</si>
  <si>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</si>
  <si>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</si>
  <si>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</si>
  <si>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</si>
  <si>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</si>
  <si>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</si>
  <si>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</si>
  <si>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</si>
  <si>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</si>
  <si>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</si>
  <si>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</si>
  <si>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</si>
  <si>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</si>
  <si>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</si>
  <si>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</si>
  <si>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</si>
  <si>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</si>
  <si>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</si>
  <si>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</si>
  <si>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</si>
  <si>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</si>
  <si>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</si>
  <si>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</si>
  <si>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</si>
  <si>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</si>
  <si>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</si>
  <si>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</si>
  <si>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</si>
  <si>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</si>
  <si>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</si>
  <si>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</si>
  <si>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</si>
  <si>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</si>
  <si>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</si>
  <si>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</si>
  <si>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</si>
  <si>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</si>
  <si>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</si>
  <si>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</si>
  <si>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</si>
  <si>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</si>
  <si>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</si>
  <si>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</si>
  <si>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</si>
  <si>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</si>
  <si>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</si>
  <si>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</si>
  <si>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</si>
  <si>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</si>
  <si>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</si>
  <si>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</si>
  <si>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</si>
  <si>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</si>
  <si>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</si>
  <si>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</si>
  <si>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</si>
  <si>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</si>
  <si>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</si>
  <si>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</si>
  <si>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</si>
  <si>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</si>
  <si>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</si>
  <si>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</si>
  <si>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</si>
  <si>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</si>
  <si>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</si>
  <si>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</si>
  <si>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</si>
  <si>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</si>
  <si>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</si>
  <si>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</si>
  <si>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</si>
  <si>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</si>
  <si>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</si>
  <si>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</si>
  <si>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</si>
  <si>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</si>
  <si>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</si>
  <si>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</si>
  <si>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</si>
  <si>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</si>
  <si>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</si>
  <si>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</si>
  <si>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</si>
  <si>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</si>
  <si>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</si>
  <si>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</si>
  <si>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</si>
  <si>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</si>
  <si>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</si>
  <si>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</si>
  <si>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</si>
  <si>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</si>
  <si>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</si>
  <si>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</si>
  <si>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</si>
  <si>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</si>
  <si>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</si>
  <si>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</si>
  <si>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</si>
  <si>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</si>
  <si>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</si>
  <si>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</si>
  <si>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</si>
  <si>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</si>
  <si>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</si>
  <si>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</si>
  <si>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</si>
  <si>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</si>
  <si>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</si>
  <si>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</si>
  <si>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</si>
  <si>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</si>
  <si>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</si>
  <si>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</si>
  <si>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</si>
  <si>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</si>
  <si>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</si>
  <si>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</si>
  <si>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</si>
  <si>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</si>
  <si>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</si>
  <si>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</si>
  <si>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</si>
  <si>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</si>
  <si>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</si>
  <si>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</si>
  <si>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</si>
  <si>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</si>
  <si>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</si>
  <si>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</si>
  <si>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</si>
  <si>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</si>
  <si>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</si>
  <si>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</si>
  <si>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</si>
  <si>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</si>
  <si>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</si>
  <si>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</si>
  <si>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</si>
  <si>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</si>
  <si>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</si>
  <si>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</si>
  <si>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</si>
  <si>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</si>
  <si>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</si>
  <si>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</si>
  <si>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</si>
  <si>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</si>
  <si>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</si>
  <si>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</si>
  <si>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</si>
  <si>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</si>
  <si>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</si>
  <si>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</si>
  <si>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</si>
  <si>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</si>
  <si>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</si>
  <si>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</si>
  <si>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</si>
  <si>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</si>
  <si>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</si>
  <si>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</si>
  <si>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</si>
  <si>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</si>
  <si>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</si>
  <si>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</si>
  <si>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</si>
  <si>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</si>
  <si>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</si>
  <si>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</si>
  <si>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</si>
  <si>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</si>
  <si>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</si>
  <si>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</si>
  <si>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</si>
  <si>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</si>
  <si>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</si>
  <si>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</si>
  <si>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</si>
  <si>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</si>
  <si>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</si>
  <si>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</si>
  <si>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</si>
  <si>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</si>
  <si>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</si>
  <si>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</si>
  <si>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</si>
  <si>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</si>
  <si>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</si>
  <si>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</si>
  <si>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</si>
  <si>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</si>
  <si>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</si>
  <si>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</si>
  <si>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</si>
  <si>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</si>
  <si>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</si>
  <si>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</si>
  <si>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</si>
  <si>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</si>
  <si>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</si>
  <si>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</si>
  <si>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</si>
  <si>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</si>
  <si>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</si>
  <si>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</si>
  <si>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</si>
  <si>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</si>
  <si>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</si>
  <si>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</si>
  <si>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</si>
  <si>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</si>
  <si>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</si>
  <si>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</si>
  <si>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</si>
  <si>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</si>
  <si>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</si>
  <si>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</si>
  <si>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</si>
  <si>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</si>
  <si>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</si>
  <si>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</si>
  <si>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</si>
  <si>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</si>
  <si>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</si>
  <si>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</si>
  <si>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</si>
  <si>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</si>
  <si>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</si>
  <si>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</si>
  <si>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</si>
  <si>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</si>
  <si>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</si>
  <si>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</si>
  <si>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</si>
  <si>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</si>
  <si>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</si>
  <si>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</si>
  <si>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</si>
  <si>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</si>
  <si>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</si>
  <si>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</si>
  <si>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</si>
  <si>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</si>
  <si>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</si>
  <si>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</si>
  <si>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</si>
  <si>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</si>
  <si>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</si>
  <si>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</si>
  <si>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</si>
  <si>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</si>
  <si>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</si>
  <si>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</si>
  <si>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</si>
  <si>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</si>
  <si>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</si>
  <si>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</si>
  <si>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</si>
  <si>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</si>
  <si>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</si>
  <si>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</si>
  <si>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</si>
  <si>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</si>
  <si>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</si>
  <si>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</si>
  <si>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</si>
  <si>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</si>
  <si>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</si>
  <si>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</si>
  <si>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</si>
  <si>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</si>
  <si>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</si>
  <si>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</si>
  <si>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</si>
  <si>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</si>
  <si>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</si>
  <si>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</si>
  <si>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</si>
  <si>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</si>
  <si>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</si>
  <si>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</si>
  <si>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</si>
  <si>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</si>
  <si>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</si>
  <si>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</si>
  <si>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</si>
  <si>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</si>
  <si>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</si>
  <si>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</si>
  <si>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</si>
  <si>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</si>
  <si>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</si>
  <si>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</si>
  <si>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</si>
  <si>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</si>
  <si>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</si>
  <si>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</si>
  <si>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</si>
  <si>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</si>
  <si>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</si>
  <si>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</si>
  <si>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</si>
  <si>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</si>
  <si>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</si>
  <si>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</si>
  <si>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</si>
  <si>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</si>
  <si>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</si>
  <si>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</si>
  <si>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</si>
  <si>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</si>
  <si>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</si>
  <si>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</si>
  <si>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</si>
  <si>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</si>
  <si>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</si>
  <si>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</si>
  <si>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</si>
  <si>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</si>
  <si>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</si>
  <si>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</si>
  <si>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</si>
  <si>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</si>
  <si>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</si>
  <si>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</si>
  <si>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</si>
  <si>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</si>
  <si>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</si>
  <si>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</si>
  <si>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</si>
  <si>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</si>
  <si>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</si>
  <si>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</si>
  <si>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</si>
  <si>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</si>
  <si>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</si>
  <si>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</si>
  <si>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</si>
  <si>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</si>
  <si>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</si>
  <si>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</si>
  <si>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</si>
  <si>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</si>
  <si>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</si>
  <si>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</si>
  <si>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</si>
  <si>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</si>
  <si>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</si>
  <si>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</si>
  <si>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</si>
  <si>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</si>
  <si>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</si>
  <si>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</si>
  <si>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</si>
  <si>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</si>
  <si>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</si>
  <si>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</si>
  <si>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</si>
  <si>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</si>
  <si>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</si>
  <si>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</si>
  <si>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</si>
  <si>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</si>
  <si>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</si>
  <si>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</si>
  <si>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</si>
  <si>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</si>
  <si>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</si>
  <si>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</si>
  <si>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</si>
  <si>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</si>
  <si>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</si>
  <si>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</si>
  <si>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</si>
  <si>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</si>
  <si>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</si>
  <si>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</si>
  <si>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</si>
  <si>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</si>
  <si>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</si>
  <si>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</si>
  <si>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</si>
  <si>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</si>
  <si>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</si>
  <si>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</si>
  <si>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</si>
  <si>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</si>
  <si>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</si>
  <si>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</si>
  <si>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</si>
  <si>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</si>
  <si>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</si>
  <si>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</si>
  <si>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</si>
  <si>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</si>
  <si>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</si>
  <si>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</si>
  <si>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</si>
  <si>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</si>
  <si>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</si>
  <si>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</si>
  <si>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</si>
  <si>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</si>
  <si>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</si>
  <si>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</si>
  <si>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</si>
  <si>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</si>
  <si>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</si>
  <si>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</si>
  <si>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</si>
  <si>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</si>
  <si>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</si>
  <si>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</si>
  <si>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</si>
  <si>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</si>
  <si>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</si>
  <si>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</si>
  <si>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</si>
  <si>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</si>
  <si>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</si>
  <si>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</si>
  <si>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</si>
  <si>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</si>
  <si>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</si>
  <si>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</si>
  <si>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</si>
  <si>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</si>
  <si>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</si>
  <si>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</si>
  <si>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</si>
  <si>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</si>
  <si>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</si>
  <si>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</si>
  <si>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</si>
  <si>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</si>
  <si>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</si>
  <si>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</si>
  <si>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</si>
  <si>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</si>
  <si>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</si>
  <si>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</si>
  <si>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</si>
  <si>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</si>
  <si>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</si>
  <si>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</si>
  <si>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</si>
  <si>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</si>
  <si>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</si>
  <si>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</si>
  <si>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</si>
  <si>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</si>
  <si>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</si>
  <si>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</si>
  <si>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</si>
  <si>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</si>
  <si>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</si>
  <si>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</si>
  <si>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</si>
  <si>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</si>
  <si>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</si>
  <si>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</si>
  <si>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</si>
  <si>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</si>
  <si>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</si>
  <si>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</si>
  <si>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</si>
  <si>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</si>
  <si>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</si>
  <si>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</si>
  <si>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</si>
  <si>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</si>
  <si>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</si>
  <si>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</si>
  <si>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</si>
  <si>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</si>
  <si>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</si>
  <si>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</si>
  <si>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</si>
  <si>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</si>
  <si>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</si>
  <si>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</si>
  <si>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</si>
  <si>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</si>
  <si>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</si>
  <si>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</si>
  <si>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</si>
  <si>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</si>
  <si>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</si>
  <si>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</si>
  <si>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</si>
  <si>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</si>
  <si>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</si>
  <si>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</si>
  <si>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</si>
  <si>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</si>
  <si>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</si>
  <si>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</si>
  <si>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</si>
  <si>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</si>
  <si>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</si>
  <si>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</si>
  <si>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</si>
  <si>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</si>
  <si>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</si>
  <si>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</si>
  <si>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</si>
  <si>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</si>
  <si>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</si>
  <si>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</si>
  <si>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</si>
  <si>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</si>
  <si>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</si>
  <si>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</si>
  <si>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</si>
  <si>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</si>
  <si>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</si>
  <si>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</si>
  <si>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</si>
  <si>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</si>
  <si>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</si>
  <si>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</si>
  <si>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</si>
  <si>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</si>
  <si>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</si>
  <si>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</si>
  <si>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</si>
  <si>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</si>
  <si>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</si>
  <si>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</si>
  <si>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</si>
  <si>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</si>
  <si>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</si>
  <si>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</si>
  <si>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</si>
  <si>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</si>
  <si>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</si>
  <si>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</si>
  <si>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</si>
  <si>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</si>
  <si>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</si>
  <si>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</si>
  <si>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</si>
  <si>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</si>
  <si>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</si>
  <si>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</si>
  <si>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</si>
  <si>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</si>
  <si>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</si>
  <si>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</si>
  <si>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</si>
  <si>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</si>
  <si>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</si>
  <si>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</si>
  <si>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</si>
  <si>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</si>
  <si>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</si>
  <si>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</si>
  <si>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</si>
  <si>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</si>
  <si>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</si>
  <si>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</si>
  <si>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</si>
  <si>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</si>
  <si>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</si>
  <si>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</si>
  <si>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</si>
  <si>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</si>
  <si>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</si>
  <si>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</si>
  <si>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</si>
  <si>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</si>
  <si>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</si>
  <si>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</si>
  <si>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</si>
  <si>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</si>
  <si>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</si>
  <si>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</si>
  <si>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</si>
  <si>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</si>
  <si>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</si>
  <si>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</si>
  <si>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</si>
  <si>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</si>
  <si>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</si>
  <si>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</si>
  <si>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</si>
  <si>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</si>
  <si>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</si>
  <si>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</si>
  <si>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</si>
  <si>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</si>
  <si>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</si>
  <si>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</si>
  <si>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</si>
  <si>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</si>
  <si>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</si>
  <si>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</si>
  <si>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</si>
  <si>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</si>
  <si>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</si>
  <si>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</si>
  <si>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</si>
  <si>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</si>
  <si>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</si>
  <si>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</si>
  <si>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</si>
  <si>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</si>
  <si>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</si>
  <si>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</si>
  <si>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</si>
  <si>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</si>
  <si>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</si>
  <si>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</si>
  <si>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</si>
  <si>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</si>
  <si>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</si>
  <si>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</si>
  <si>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</si>
  <si>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</si>
  <si>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</si>
  <si>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</si>
  <si>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</si>
  <si>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</si>
  <si>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</si>
  <si>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</si>
  <si>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</si>
  <si>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</si>
  <si>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</si>
  <si>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</si>
  <si>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</si>
  <si>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</si>
  <si>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</si>
  <si>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</si>
  <si>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</si>
  <si>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</si>
  <si>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</si>
  <si>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</si>
  <si>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</si>
  <si>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</si>
  <si>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</si>
  <si>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</si>
  <si>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</si>
  <si>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</si>
  <si>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</si>
  <si>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</si>
  <si>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</si>
  <si>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</si>
  <si>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</si>
  <si>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</si>
  <si>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</si>
  <si>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</si>
  <si>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</si>
  <si>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</si>
  <si>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</si>
  <si>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</si>
  <si>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</si>
  <si>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</si>
  <si>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</si>
  <si>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</si>
  <si>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</si>
  <si>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</si>
  <si>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</si>
  <si>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</si>
  <si>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</si>
  <si>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</si>
  <si>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</si>
  <si>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</si>
  <si>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</si>
  <si>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</si>
  <si>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</si>
  <si>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</si>
  <si>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</si>
  <si>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</si>
  <si>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</si>
  <si>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</si>
  <si>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</si>
  <si>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</si>
  <si>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</si>
  <si>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</si>
  <si>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</si>
  <si>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</si>
  <si>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</si>
  <si>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</si>
  <si>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</si>
  <si>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</si>
  <si>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</si>
  <si>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</si>
  <si>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</si>
  <si>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</si>
  <si>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</si>
  <si>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</si>
  <si>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</si>
  <si>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</si>
  <si>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</si>
  <si>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</si>
  <si>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</si>
  <si>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</si>
  <si>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</si>
  <si>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</si>
  <si>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</si>
  <si>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</si>
  <si>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</si>
  <si>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</si>
  <si>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</si>
  <si>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</si>
  <si>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</si>
  <si>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</si>
  <si>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</si>
  <si>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</si>
  <si>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</si>
  <si>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</si>
  <si>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</si>
  <si>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</si>
  <si>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</si>
  <si>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</si>
  <si>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</si>
  <si>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</si>
  <si>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</si>
  <si>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</si>
  <si>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</si>
  <si>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</si>
  <si>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</si>
  <si>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</si>
  <si>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</si>
  <si>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</si>
  <si>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</si>
  <si>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</si>
  <si>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</si>
  <si>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</si>
  <si>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</si>
  <si>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</si>
  <si>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</si>
  <si>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</si>
  <si>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</si>
  <si>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</si>
  <si>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</si>
  <si>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</si>
  <si>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</si>
  <si>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</si>
  <si>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</si>
  <si>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</si>
  <si>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</si>
  <si>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</si>
  <si>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</si>
  <si>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</si>
  <si>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</si>
  <si>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</si>
  <si>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</si>
  <si>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</si>
  <si>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</si>
  <si>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</si>
  <si>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</si>
  <si>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</si>
  <si>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</si>
  <si>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</si>
  <si>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</si>
  <si>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</si>
  <si>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</si>
  <si>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</si>
  <si>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</si>
  <si>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</si>
  <si>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</si>
  <si>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</si>
  <si>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</si>
  <si>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</si>
  <si>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</si>
  <si>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</si>
  <si>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</si>
  <si>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</si>
  <si>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</si>
  <si>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</si>
  <si>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</si>
  <si>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</si>
  <si>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</si>
  <si>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</si>
  <si>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</si>
  <si>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</si>
  <si>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</si>
  <si>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</si>
  <si>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</si>
  <si>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</si>
  <si>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</si>
  <si>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</si>
  <si>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</si>
  <si>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</si>
  <si>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</si>
  <si>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</si>
  <si>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</si>
  <si>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</si>
  <si>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</si>
  <si>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</si>
  <si>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</si>
  <si>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</si>
  <si>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</si>
  <si>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</si>
  <si>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</si>
  <si>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</si>
  <si>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</si>
  <si>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</si>
  <si>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</si>
  <si>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</si>
  <si>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</si>
  <si>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</si>
  <si>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</si>
  <si>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</si>
  <si>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</si>
  <si>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</si>
  <si>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</si>
  <si>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</si>
  <si>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</si>
  <si>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</si>
  <si>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</si>
  <si>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</si>
  <si>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</si>
  <si>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</si>
  <si>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</si>
  <si>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</si>
  <si>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</si>
  <si>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</si>
  <si>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</si>
  <si>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</si>
  <si>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</si>
  <si>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</si>
  <si>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</si>
  <si>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</si>
  <si>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</si>
  <si>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</si>
  <si>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</si>
  <si>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</si>
  <si>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</si>
  <si>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</si>
  <si>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</si>
  <si>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</si>
  <si>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</si>
  <si>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</si>
  <si>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</si>
  <si>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</si>
  <si>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</si>
  <si>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</si>
  <si>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</si>
  <si>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</si>
  <si>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</si>
  <si>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</si>
  <si>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</si>
  <si>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</si>
  <si>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</si>
  <si>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</si>
  <si>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</si>
  <si>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</si>
  <si>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</si>
  <si>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</si>
  <si>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</si>
  <si>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</si>
  <si>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</si>
  <si>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</si>
  <si>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</si>
  <si>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</si>
  <si>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</si>
  <si>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</si>
  <si>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</si>
  <si>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</si>
  <si>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</si>
  <si>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</si>
  <si>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</si>
  <si>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</si>
  <si>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</si>
  <si>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</si>
  <si>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</si>
  <si>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</si>
  <si>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</si>
  <si>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</si>
  <si>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</si>
  <si>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</si>
  <si>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</si>
  <si>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</si>
  <si>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</si>
  <si>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</si>
  <si>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</si>
  <si>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</si>
  <si>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</si>
  <si>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</si>
  <si>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</si>
  <si>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</si>
  <si>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</si>
  <si>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</si>
  <si>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</si>
  <si>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</si>
  <si>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</si>
  <si>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</si>
  <si>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</si>
  <si>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</si>
  <si>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</si>
  <si>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</si>
  <si>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</si>
  <si>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</si>
  <si>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</si>
  <si>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</si>
  <si>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</si>
  <si>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</si>
  <si>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</si>
  <si>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</si>
  <si>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</si>
  <si>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</si>
  <si>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</si>
  <si>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</si>
  <si>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</si>
  <si>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</si>
  <si>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</si>
  <si>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</si>
  <si>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</si>
  <si>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</si>
  <si>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</si>
  <si>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</si>
  <si>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</si>
  <si>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</si>
  <si>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</si>
  <si>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</si>
  <si>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</si>
  <si>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</si>
  <si>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</si>
  <si>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</si>
  <si>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</si>
  <si>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</si>
  <si>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</si>
  <si>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</si>
  <si>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</si>
  <si>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</si>
  <si>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</si>
  <si>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</si>
  <si>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</si>
  <si>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</si>
  <si>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</si>
  <si>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</si>
  <si>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</si>
  <si>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</si>
  <si>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</si>
  <si>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</si>
  <si>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</si>
  <si>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</si>
  <si>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</si>
  <si>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</si>
  <si>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</si>
  <si>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</si>
  <si>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</si>
  <si>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</si>
  <si>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</si>
  <si>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</si>
  <si>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</si>
  <si>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</si>
  <si>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</si>
  <si>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</si>
  <si>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</si>
  <si>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</si>
  <si>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</si>
  <si>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</si>
  <si>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</si>
  <si>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</si>
  <si>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</si>
  <si>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</si>
  <si>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</si>
  <si>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</si>
  <si>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</si>
  <si>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</si>
  <si>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</si>
  <si>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</si>
  <si>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</si>
  <si>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</si>
  <si>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</si>
  <si>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</si>
  <si>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</si>
  <si>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</si>
  <si>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</si>
  <si>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</si>
  <si>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</si>
  <si>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</si>
  <si>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</si>
  <si>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</si>
  <si>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</si>
  <si>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</si>
  <si>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</si>
  <si>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</si>
  <si>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</si>
  <si>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</si>
  <si>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</si>
  <si>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</si>
  <si>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</si>
  <si>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</si>
  <si>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</si>
  <si>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</si>
  <si>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</si>
  <si>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</si>
  <si>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</si>
  <si>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</si>
  <si>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</si>
  <si>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</si>
  <si>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</si>
  <si>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</si>
  <si>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</si>
  <si>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</si>
  <si>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</si>
  <si>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</si>
  <si>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</si>
  <si>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</si>
  <si>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</si>
  <si>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</si>
  <si>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</si>
  <si>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</si>
  <si>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</si>
  <si>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</si>
  <si>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</si>
  <si>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</si>
  <si>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</si>
  <si>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</si>
  <si>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</si>
  <si>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</si>
  <si>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</si>
  <si>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</si>
  <si>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</si>
  <si>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</si>
  <si>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</si>
  <si>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</si>
  <si>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</si>
  <si>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</si>
  <si>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</si>
  <si>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</si>
  <si>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</si>
  <si>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</si>
  <si>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</si>
  <si>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</si>
  <si>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</si>
  <si>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</si>
  <si>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</si>
  <si>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</si>
  <si>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</si>
  <si>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</si>
  <si>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</si>
  <si>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</si>
  <si>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</si>
  <si>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</si>
  <si>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</si>
  <si>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</si>
  <si>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</si>
  <si>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</si>
  <si>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</si>
  <si>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</si>
  <si>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</si>
  <si>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</si>
  <si>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</si>
  <si>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</si>
  <si>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</si>
  <si>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</si>
  <si>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</si>
  <si>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</si>
  <si>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</si>
  <si>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</si>
  <si>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</si>
  <si>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</si>
  <si>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</si>
  <si>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</si>
  <si>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</si>
  <si>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</si>
  <si>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</si>
  <si>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</si>
  <si>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</si>
  <si>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</si>
  <si>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</si>
  <si>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</si>
  <si>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</si>
  <si>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</si>
  <si>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</si>
  <si>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</si>
  <si>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</si>
  <si>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</si>
  <si>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</si>
  <si>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</si>
  <si>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</si>
  <si>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</si>
  <si>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</si>
  <si>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</si>
  <si>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</si>
  <si>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</si>
  <si>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</si>
  <si>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</si>
  <si>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</si>
  <si>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</si>
  <si>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</si>
  <si>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</si>
  <si>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</si>
  <si>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</si>
  <si>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</si>
  <si>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</si>
  <si>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</si>
  <si>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</si>
  <si>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</si>
  <si>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</si>
  <si>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</si>
  <si>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</si>
  <si>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</si>
  <si>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</si>
  <si>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</si>
  <si>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</si>
  <si>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</si>
  <si>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</si>
  <si>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</si>
  <si>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</si>
  <si>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</si>
  <si>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</si>
  <si>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</si>
  <si>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</si>
  <si>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</si>
  <si>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</si>
  <si>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</si>
  <si>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</si>
  <si>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</si>
  <si>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</si>
  <si>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</si>
  <si>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</si>
  <si>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</si>
  <si>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</si>
  <si>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</si>
  <si>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</si>
  <si>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</si>
  <si>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</si>
  <si>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</si>
  <si>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</si>
  <si>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</si>
  <si>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</si>
  <si>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</si>
  <si>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</si>
  <si>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</si>
  <si>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</si>
  <si>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</si>
  <si>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</si>
  <si>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</si>
  <si>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</si>
  <si>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</si>
  <si>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</si>
  <si>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</si>
  <si>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</si>
  <si>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</si>
  <si>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</si>
  <si>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</si>
  <si>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</si>
  <si>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</si>
  <si>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</si>
  <si>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</si>
  <si>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</si>
  <si>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</si>
  <si>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</si>
  <si>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</si>
  <si>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</si>
  <si>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</si>
  <si>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</si>
  <si>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</si>
  <si>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</si>
  <si>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</si>
  <si>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</si>
  <si>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</si>
  <si>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</si>
  <si>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</si>
  <si>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</si>
  <si>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</si>
  <si>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</si>
  <si>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</si>
  <si>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</si>
  <si>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</si>
  <si>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</si>
  <si>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</si>
  <si>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</si>
  <si>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</si>
  <si>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</si>
  <si>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</si>
  <si>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</si>
  <si>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</si>
  <si>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</si>
  <si>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</si>
  <si>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</si>
  <si>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</si>
  <si>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</si>
  <si>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</si>
  <si>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</si>
  <si>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</si>
  <si>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</si>
  <si>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</si>
  <si>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</si>
  <si>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</si>
  <si>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</si>
  <si>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</si>
  <si>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</si>
  <si>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</si>
  <si>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</si>
  <si>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</si>
  <si>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</si>
  <si>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</si>
  <si>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</si>
  <si>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</si>
  <si>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</si>
  <si>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</si>
  <si>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</si>
  <si>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</si>
  <si>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</si>
  <si>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</si>
  <si>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</si>
  <si>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</si>
  <si>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</si>
  <si>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</si>
  <si>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</si>
  <si>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</si>
  <si>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</si>
  <si>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</si>
  <si>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</si>
  <si>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</si>
  <si>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</si>
  <si>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</si>
  <si>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</si>
  <si>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</si>
  <si>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</si>
  <si>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</si>
  <si>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</si>
  <si>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</si>
  <si>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</si>
  <si>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</si>
  <si>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</si>
  <si>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</si>
  <si>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</si>
  <si>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</si>
  <si>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</si>
  <si>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</si>
  <si>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</si>
  <si>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</si>
  <si>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</si>
  <si>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</si>
  <si>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</si>
  <si>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</si>
  <si>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</si>
  <si>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</si>
  <si>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</si>
  <si>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</si>
  <si>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</si>
  <si>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</si>
  <si>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</si>
  <si>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</si>
  <si>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</si>
  <si>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</si>
  <si>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</si>
  <si>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</si>
  <si>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</si>
  <si>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</si>
  <si>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</si>
  <si>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</si>
  <si>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</si>
  <si>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</si>
  <si>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</si>
  <si>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</si>
  <si>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</si>
  <si>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</si>
  <si>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</si>
  <si>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</si>
  <si>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</si>
  <si>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</si>
  <si>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</si>
  <si>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</si>
  <si>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</si>
  <si>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</si>
  <si>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</si>
  <si>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</si>
  <si>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</si>
  <si>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</si>
  <si>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</si>
  <si>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</si>
  <si>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</si>
  <si>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</si>
  <si>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</si>
  <si>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</si>
  <si>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</si>
  <si>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</si>
  <si>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</si>
  <si>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</si>
  <si>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</si>
  <si>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</si>
  <si>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</si>
  <si>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</si>
  <si>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</si>
  <si>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</si>
  <si>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</si>
  <si>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</si>
  <si>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</si>
  <si>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</si>
  <si>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</si>
  <si>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</si>
  <si>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</si>
  <si>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</si>
  <si>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</si>
  <si>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</si>
  <si>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</si>
  <si>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</si>
  <si>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</si>
  <si>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</si>
  <si>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</si>
  <si>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</si>
  <si>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</si>
  <si>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</si>
  <si>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</si>
  <si>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</si>
  <si>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</si>
  <si>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</si>
  <si>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</si>
  <si>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</si>
  <si>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</si>
  <si>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</si>
  <si>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</si>
  <si>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</si>
  <si>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</si>
  <si>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</si>
  <si>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</si>
  <si>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</si>
  <si>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</si>
  <si>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</si>
  <si>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</si>
  <si>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</si>
  <si>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</si>
  <si>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</si>
  <si>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</si>
  <si>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</si>
  <si>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</si>
  <si>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</si>
  <si>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</si>
  <si>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</si>
  <si>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</si>
  <si>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</si>
  <si>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</si>
  <si>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</si>
  <si>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</si>
  <si>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</si>
  <si>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</si>
  <si>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</si>
  <si>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</si>
  <si>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</si>
  <si>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</si>
  <si>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</si>
  <si>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</si>
  <si>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</si>
  <si>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</si>
  <si>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</si>
  <si>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</si>
  <si>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</si>
  <si>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</si>
  <si>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</si>
  <si>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</si>
  <si>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</si>
  <si>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</si>
  <si>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</si>
  <si>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</si>
  <si>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</si>
  <si>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</si>
  <si>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</si>
  <si>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</si>
  <si>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</si>
  <si>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</si>
  <si>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</si>
  <si>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</si>
  <si>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</si>
  <si>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</si>
  <si>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</si>
  <si>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</si>
  <si>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</si>
  <si>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</si>
  <si>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</si>
  <si>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</si>
  <si>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</si>
  <si>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</si>
  <si>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</si>
  <si>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</si>
  <si>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</si>
  <si>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</si>
  <si>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</si>
  <si>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</si>
  <si>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</si>
  <si>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</si>
  <si>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</si>
  <si>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</si>
  <si>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</si>
  <si>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</si>
  <si>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</si>
  <si>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</si>
  <si>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</si>
  <si>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</si>
  <si>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</si>
  <si>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</si>
  <si>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</si>
  <si>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</si>
  <si>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</si>
  <si>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</si>
  <si>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</si>
  <si>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</si>
  <si>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</si>
  <si>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</si>
  <si>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</si>
  <si>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</si>
  <si>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</si>
  <si>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</si>
  <si>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</si>
  <si>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</si>
  <si>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</si>
  <si>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</si>
  <si>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</si>
  <si>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</si>
  <si>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</si>
  <si>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</si>
  <si>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</si>
  <si>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</si>
  <si>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</si>
  <si>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</si>
  <si>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</si>
  <si>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</si>
  <si>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</si>
  <si>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</si>
  <si>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</si>
  <si>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</si>
  <si>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</si>
  <si>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</si>
  <si>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</si>
  <si>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</si>
  <si>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</si>
  <si>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</si>
  <si>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</si>
  <si>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</si>
  <si>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</si>
  <si>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</si>
  <si>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</si>
  <si>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</si>
  <si>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</si>
  <si>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</si>
  <si>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</si>
  <si>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</si>
  <si>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</si>
  <si>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</si>
  <si>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</si>
  <si>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</si>
  <si>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</si>
  <si>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</si>
  <si>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</si>
  <si>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</si>
  <si>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</si>
  <si>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</si>
  <si>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</si>
  <si>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</si>
  <si>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</si>
  <si>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</si>
  <si>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</si>
  <si>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</si>
  <si>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</si>
  <si>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</si>
  <si>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</si>
  <si>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</si>
  <si>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</si>
  <si>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</si>
  <si>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</si>
  <si>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</si>
  <si>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</si>
  <si>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</si>
  <si>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</si>
  <si>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</si>
  <si>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</si>
  <si>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</si>
  <si>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</si>
  <si>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</si>
  <si>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</si>
  <si>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</si>
  <si>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</si>
  <si>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</si>
  <si>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</si>
  <si>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</si>
  <si>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</si>
  <si>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</si>
  <si>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</si>
  <si>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</si>
  <si>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</si>
  <si>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</si>
  <si>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</si>
  <si>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</si>
  <si>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</si>
  <si>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</si>
  <si>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</si>
  <si>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</si>
  <si>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</si>
  <si>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</si>
  <si>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</si>
  <si>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</si>
  <si>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</si>
  <si>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</si>
  <si>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</si>
  <si>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</si>
  <si>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</si>
  <si>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</si>
  <si>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</si>
  <si>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</si>
  <si>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</si>
  <si>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</si>
  <si>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</si>
  <si>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</si>
  <si>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</si>
  <si>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</si>
  <si>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</si>
  <si>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</si>
  <si>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</si>
  <si>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</si>
  <si>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</si>
  <si>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</si>
  <si>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</si>
  <si>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</si>
  <si>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</si>
  <si>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</si>
  <si>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</si>
  <si>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</si>
  <si>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</si>
  <si>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</si>
  <si>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</si>
  <si>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</si>
  <si>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</si>
  <si>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</si>
  <si>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</si>
  <si>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</si>
  <si>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</si>
  <si>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</si>
  <si>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</si>
  <si>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</si>
  <si>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</si>
  <si>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</si>
  <si>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</si>
  <si>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</si>
  <si>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</si>
  <si>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</si>
  <si>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</si>
  <si>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</si>
  <si>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</si>
  <si>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</si>
  <si>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</si>
  <si>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</si>
  <si>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</si>
  <si>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</si>
  <si>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</si>
  <si>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</si>
  <si>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</si>
  <si>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</si>
  <si>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</si>
  <si>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</si>
  <si>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</si>
  <si>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</si>
  <si>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</si>
  <si>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</si>
  <si>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</si>
  <si>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</si>
  <si>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</si>
  <si>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</si>
  <si>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</si>
  <si>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</si>
  <si>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</si>
  <si>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</si>
  <si>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</si>
  <si>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</si>
  <si>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</si>
  <si>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</si>
  <si>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</si>
  <si>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</si>
  <si>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</si>
  <si>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</si>
  <si>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</si>
  <si>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</si>
  <si>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</si>
  <si>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</si>
  <si>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</si>
  <si>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</si>
  <si>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</si>
  <si>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</si>
  <si>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</si>
  <si>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</si>
  <si>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</si>
  <si>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</si>
  <si>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</si>
  <si>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</si>
  <si>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</si>
  <si>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</si>
  <si>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</si>
  <si>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</si>
  <si>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</si>
  <si>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</si>
  <si>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</si>
  <si>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</si>
  <si>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</si>
  <si>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</si>
  <si>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</si>
  <si>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</si>
  <si>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</si>
  <si>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</si>
  <si>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</si>
  <si>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</si>
  <si>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</si>
  <si>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</si>
  <si>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</si>
  <si>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</si>
  <si>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</si>
  <si>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</si>
  <si>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</si>
  <si>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</si>
  <si>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</si>
  <si>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</si>
  <si>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</si>
  <si>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</si>
  <si>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</si>
  <si>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</si>
  <si>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</si>
  <si>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</si>
  <si>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</si>
  <si>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</si>
  <si>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</si>
  <si>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</si>
  <si>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</si>
  <si>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</si>
  <si>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</si>
  <si>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</si>
  <si>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</si>
  <si>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</si>
  <si>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</si>
  <si>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</si>
  <si>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</si>
  <si>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</si>
  <si>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</si>
  <si>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</si>
  <si>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</si>
  <si>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</si>
  <si>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</si>
  <si>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</si>
  <si>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</si>
  <si>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</si>
  <si>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</si>
  <si>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</si>
  <si>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</si>
  <si>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</si>
  <si>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</si>
  <si>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</si>
  <si>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</si>
  <si>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</si>
  <si>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</si>
  <si>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</si>
  <si>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</si>
  <si>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</si>
  <si>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</si>
  <si>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</si>
  <si>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</si>
  <si>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</si>
  <si>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</si>
  <si>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</si>
  <si>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</si>
  <si>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</si>
  <si>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</si>
  <si>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</si>
  <si>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</si>
  <si>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</si>
  <si>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</si>
  <si>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</si>
  <si>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</si>
  <si>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</si>
  <si>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</si>
  <si>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</si>
  <si>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</si>
  <si>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</si>
  <si>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</si>
  <si>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</si>
  <si>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</si>
  <si>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</si>
  <si>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</si>
  <si>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</si>
  <si>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</si>
  <si>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</si>
  <si>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</si>
  <si>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</si>
  <si>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</si>
  <si>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</si>
  <si>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</si>
  <si>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</si>
  <si>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</si>
  <si>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</si>
  <si>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</si>
  <si>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</si>
  <si>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</si>
  <si>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</si>
  <si>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</si>
  <si>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</si>
  <si>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</si>
  <si>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</si>
  <si>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</si>
  <si>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</si>
  <si>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</si>
  <si>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</si>
  <si>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</si>
  <si>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</si>
  <si>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</si>
  <si>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</si>
  <si>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</si>
  <si>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</si>
  <si>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</si>
  <si>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</si>
  <si>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</si>
  <si>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</si>
  <si>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</si>
  <si>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</si>
  <si>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</si>
  <si>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</si>
  <si>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</si>
  <si>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</si>
  <si>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</si>
  <si>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</si>
  <si>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</si>
  <si>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</si>
  <si>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</si>
  <si>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</si>
  <si>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</si>
  <si>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</si>
  <si>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</si>
  <si>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</si>
  <si>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</si>
  <si>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</si>
  <si>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</si>
  <si>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</si>
  <si>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</si>
  <si>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</si>
  <si>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</si>
  <si>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</si>
  <si>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</si>
  <si>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</si>
  <si>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</si>
  <si>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</si>
  <si>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</si>
  <si>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</si>
  <si>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</si>
  <si>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</si>
  <si>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</si>
  <si>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</si>
  <si>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</si>
  <si>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</si>
  <si>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</si>
  <si>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</si>
  <si>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</si>
  <si>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</si>
  <si>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</si>
  <si>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</si>
  <si>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</si>
  <si>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</si>
  <si>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</si>
  <si>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</si>
  <si>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</si>
  <si>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</si>
  <si>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</si>
  <si>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</si>
  <si>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</si>
  <si>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</si>
  <si>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</si>
  <si>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</si>
  <si>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</si>
  <si>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</si>
  <si>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</si>
  <si>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</si>
  <si>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</si>
  <si>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</si>
  <si>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</si>
  <si>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</si>
  <si>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</si>
  <si>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</si>
  <si>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</si>
  <si>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</si>
  <si>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</si>
  <si>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</si>
  <si>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</si>
  <si>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</si>
  <si>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</si>
  <si>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</si>
  <si>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</si>
  <si>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</si>
  <si>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</si>
  <si>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</si>
  <si>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</si>
  <si>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</si>
  <si>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</si>
  <si>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</si>
  <si>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</si>
  <si>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</si>
  <si>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</si>
  <si>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</si>
  <si>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</si>
  <si>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</si>
  <si>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</si>
  <si>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</si>
  <si>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</si>
  <si>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</si>
  <si>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</si>
  <si>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</si>
  <si>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</si>
  <si>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</si>
  <si>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</si>
  <si>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</si>
  <si>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</si>
  <si>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</si>
  <si>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</si>
  <si>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</si>
  <si>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</si>
  <si>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</si>
  <si>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</si>
  <si>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</si>
  <si>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</si>
  <si>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</si>
  <si>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</si>
  <si>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</si>
  <si>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</si>
  <si>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</si>
  <si>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</si>
  <si>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</si>
  <si>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</si>
  <si>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</si>
  <si>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</si>
  <si>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</si>
  <si>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</si>
  <si>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</si>
  <si>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</si>
  <si>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</si>
  <si>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</si>
  <si>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</si>
  <si>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</si>
  <si>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</si>
  <si>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</si>
  <si>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</si>
  <si>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</si>
  <si>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</si>
  <si>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</si>
  <si>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</si>
  <si>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</si>
  <si>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</si>
  <si>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</si>
  <si>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</si>
  <si>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</si>
  <si>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</si>
  <si>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</si>
  <si>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</si>
  <si>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</si>
  <si>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</si>
  <si>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</si>
  <si>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</si>
  <si>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</si>
  <si>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</si>
  <si>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</si>
  <si>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</si>
  <si>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</si>
  <si>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</si>
  <si>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</si>
  <si>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</si>
  <si>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</si>
  <si>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</si>
  <si>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</si>
  <si>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</si>
  <si>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</si>
  <si>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</si>
  <si>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</si>
  <si>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</si>
  <si>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</si>
  <si>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</si>
  <si>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</si>
  <si>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</si>
  <si>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</si>
  <si>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</si>
  <si>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</si>
  <si>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</si>
  <si>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</si>
  <si>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</si>
  <si>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</si>
  <si>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</si>
  <si>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</si>
  <si>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</si>
  <si>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</si>
  <si>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</si>
  <si>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</si>
  <si>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</si>
  <si>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</si>
  <si>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</si>
  <si>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</si>
  <si>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</si>
  <si>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</si>
  <si>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</si>
  <si>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</si>
  <si>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</si>
  <si>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</si>
  <si>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</si>
  <si>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</si>
  <si>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</si>
  <si>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</si>
  <si>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</si>
  <si>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</si>
  <si>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</si>
  <si>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</si>
  <si>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</si>
  <si>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</si>
  <si>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</si>
  <si>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</si>
  <si>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</si>
  <si>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</si>
  <si>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</si>
  <si>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</si>
  <si>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</si>
  <si>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</si>
  <si>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</si>
  <si>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</si>
  <si>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</si>
  <si>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</si>
  <si>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</si>
  <si>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</si>
  <si>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</si>
  <si>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</si>
  <si>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</si>
  <si>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</si>
  <si>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</si>
  <si>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</si>
  <si>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</si>
  <si>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</si>
  <si>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</si>
  <si>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</si>
  <si>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</si>
  <si>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</si>
  <si>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</si>
  <si>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</si>
  <si>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</si>
  <si>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</si>
  <si>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</si>
  <si>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</si>
  <si>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</si>
  <si>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</si>
  <si>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</si>
  <si>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</si>
  <si>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</si>
  <si>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</si>
  <si>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</si>
  <si>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</si>
  <si>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</si>
  <si>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</si>
  <si>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</si>
  <si>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</si>
  <si>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</si>
  <si>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</si>
  <si>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</si>
  <si>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</si>
  <si>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</si>
  <si>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</si>
  <si>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</si>
  <si>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</si>
  <si>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</si>
  <si>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</si>
  <si>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</si>
  <si>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</si>
  <si>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</si>
  <si>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</si>
  <si>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</si>
  <si>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</si>
  <si>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</si>
  <si>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</si>
  <si>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</si>
  <si>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</si>
  <si>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</si>
  <si>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</si>
  <si>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</si>
  <si>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</si>
  <si>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</si>
  <si>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</si>
  <si>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</si>
  <si>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</si>
  <si>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</si>
  <si>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</si>
  <si>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</si>
  <si>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</si>
  <si>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</si>
  <si>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</si>
  <si>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</si>
  <si>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</si>
  <si>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</si>
  <si>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</si>
  <si>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</si>
  <si>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</si>
  <si>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</si>
  <si>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</si>
  <si>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</si>
  <si>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</si>
  <si>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</si>
  <si>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</si>
  <si>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</si>
  <si>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</si>
  <si>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</si>
  <si>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</si>
  <si>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</si>
  <si>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</si>
  <si>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</si>
  <si>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</si>
  <si>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</si>
  <si>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</si>
  <si>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</si>
  <si>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</si>
  <si>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</si>
  <si>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</si>
  <si>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</si>
  <si>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</si>
  <si>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</si>
  <si>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</si>
  <si>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</si>
  <si>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</si>
  <si>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</si>
  <si>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</si>
  <si>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</si>
  <si>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</si>
  <si>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</si>
  <si>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</si>
  <si>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</si>
  <si>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</si>
  <si>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</si>
  <si>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</si>
  <si>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</si>
  <si>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</si>
  <si>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</si>
  <si>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</si>
  <si>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</si>
  <si>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</si>
  <si>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</si>
  <si>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</si>
  <si>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</si>
  <si>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</si>
  <si>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</si>
  <si>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</si>
  <si>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</si>
  <si>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</si>
  <si>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</si>
  <si>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</si>
  <si>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</si>
  <si>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</si>
  <si>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</si>
  <si>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</si>
  <si>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</si>
  <si>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</si>
  <si>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</si>
  <si>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</si>
  <si>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</si>
  <si>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</si>
  <si>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</si>
  <si>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</si>
  <si>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</si>
  <si>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</si>
  <si>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</si>
  <si>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</si>
  <si>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</si>
  <si>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</si>
  <si>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</si>
  <si>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</si>
  <si>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</si>
  <si>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</si>
  <si>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</si>
  <si>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</si>
  <si>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</si>
  <si>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</si>
  <si>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</si>
  <si>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</si>
  <si>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</si>
  <si>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</si>
  <si>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</si>
  <si>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</si>
  <si>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</si>
  <si>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</si>
  <si>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</si>
  <si>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</si>
  <si>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</si>
  <si>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</si>
  <si>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</si>
  <si>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</si>
  <si>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</si>
  <si>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</si>
  <si>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</si>
  <si>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</si>
  <si>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</si>
  <si>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</si>
  <si>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</si>
  <si>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</si>
  <si>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</si>
  <si>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</si>
  <si>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</si>
  <si>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</si>
  <si>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</si>
  <si>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</si>
  <si>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</si>
  <si>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</si>
  <si>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</si>
  <si>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</si>
  <si>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</si>
  <si>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</si>
  <si>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</si>
  <si>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</si>
  <si>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</si>
  <si>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</si>
  <si>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</si>
  <si>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</si>
  <si>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</si>
  <si>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</si>
  <si>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</si>
  <si>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</si>
  <si>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</si>
  <si>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</si>
  <si>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</si>
  <si>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</si>
  <si>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</si>
  <si>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</si>
  <si>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</si>
  <si>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</si>
  <si>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</si>
  <si>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</si>
  <si>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</si>
  <si>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</si>
  <si>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</si>
  <si>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</si>
  <si>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</si>
  <si>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</si>
  <si>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</si>
  <si>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</si>
  <si>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</si>
  <si>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</si>
  <si>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</si>
  <si>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</si>
  <si>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</si>
  <si>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</si>
  <si>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</si>
  <si>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</si>
  <si>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</si>
  <si>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</si>
  <si>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</si>
  <si>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</si>
  <si>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</si>
  <si>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</si>
  <si>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</si>
  <si>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</si>
  <si>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</si>
  <si>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</si>
  <si>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</si>
  <si>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</si>
  <si>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</si>
  <si>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</si>
  <si>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</si>
  <si>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</si>
  <si>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</si>
  <si>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</si>
  <si>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</si>
  <si>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</si>
  <si>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</si>
  <si>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</si>
  <si>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</si>
  <si>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</si>
  <si>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</si>
  <si>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</si>
  <si>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</si>
  <si>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</si>
  <si>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</si>
  <si>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</si>
  <si>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</si>
  <si>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</si>
  <si>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</si>
  <si>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</si>
  <si>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</si>
  <si>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</si>
  <si>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</si>
  <si>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</si>
  <si>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</si>
  <si>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</si>
  <si>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</si>
  <si>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</si>
  <si>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</si>
  <si>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</si>
  <si>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</si>
  <si>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</si>
  <si>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</si>
  <si>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</si>
  <si>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</si>
  <si>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</si>
  <si>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</si>
  <si>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</si>
  <si>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</si>
  <si>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</si>
  <si>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</si>
  <si>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</si>
  <si>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</si>
  <si>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</si>
  <si>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</si>
  <si>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</si>
  <si>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</si>
  <si>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</si>
  <si>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</si>
  <si>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</si>
  <si>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</si>
  <si>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</si>
  <si>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</si>
  <si>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</si>
  <si>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</si>
  <si>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</si>
  <si>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</si>
  <si>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</si>
  <si>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</si>
  <si>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</si>
  <si>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</si>
  <si>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</si>
  <si>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</si>
  <si>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</si>
  <si>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</si>
  <si>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</si>
  <si>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</si>
  <si>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</si>
  <si>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</si>
  <si>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</si>
  <si>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</si>
  <si>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</si>
  <si>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</si>
  <si>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</si>
  <si>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</si>
  <si>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</si>
  <si>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</si>
  <si>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</si>
  <si>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</si>
  <si>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</si>
  <si>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</si>
  <si>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</si>
  <si>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</si>
  <si>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</si>
  <si>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</si>
  <si>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</si>
  <si>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</si>
  <si>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</si>
  <si>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</si>
  <si>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</si>
  <si>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</si>
  <si>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</si>
  <si>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</si>
  <si>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</si>
  <si>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</si>
  <si>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</si>
  <si>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</si>
  <si>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</si>
  <si>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</si>
  <si>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</si>
  <si>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</si>
  <si>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</si>
  <si>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</si>
  <si>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</si>
  <si>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</si>
  <si>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</si>
  <si>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</si>
  <si>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</si>
  <si>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</si>
  <si>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</si>
  <si>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</si>
  <si>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</si>
  <si>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</si>
  <si>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</si>
  <si>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</si>
  <si>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</si>
  <si>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</si>
  <si>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</si>
  <si>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</si>
  <si>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</si>
  <si>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</si>
  <si>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</si>
  <si>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</si>
  <si>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</si>
  <si>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</si>
  <si>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</si>
  <si>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</si>
  <si>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</si>
  <si>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</si>
  <si>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</si>
  <si>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</si>
  <si>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</si>
  <si>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</si>
  <si>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</si>
  <si>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</si>
  <si>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</si>
  <si>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</si>
  <si>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</si>
  <si>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</si>
  <si>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</si>
  <si>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</si>
  <si>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</si>
  <si>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</si>
  <si>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</si>
  <si>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</si>
  <si>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</si>
  <si>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</si>
  <si>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</si>
  <si>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</si>
  <si>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</si>
  <si>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</si>
  <si>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</si>
  <si>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</si>
  <si>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</si>
  <si>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</si>
  <si>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</si>
  <si>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</si>
  <si>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</si>
  <si>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</si>
  <si>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</si>
  <si>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</si>
  <si>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</si>
  <si>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</si>
  <si>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</si>
  <si>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</si>
  <si>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</si>
  <si>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</si>
  <si>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</si>
  <si>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</si>
  <si>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</si>
  <si>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</si>
  <si>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</si>
  <si>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</si>
  <si>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</si>
  <si>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</si>
  <si>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</si>
  <si>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</si>
  <si>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</si>
  <si>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</si>
  <si>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</si>
  <si>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</si>
  <si>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</si>
  <si>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</si>
  <si>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</si>
  <si>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</si>
  <si>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</si>
  <si>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</si>
  <si>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</si>
  <si>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</si>
  <si>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</si>
  <si>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</si>
  <si>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</si>
  <si>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</si>
  <si>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</si>
  <si>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</si>
  <si>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</si>
  <si>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</si>
  <si>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</si>
  <si>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</si>
  <si>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</si>
  <si>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</si>
  <si>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</si>
  <si>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</si>
  <si>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</si>
  <si>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</si>
  <si>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</si>
  <si>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</si>
  <si>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</si>
  <si>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</si>
  <si>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</si>
  <si>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</si>
  <si>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</si>
  <si>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</si>
  <si>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</si>
  <si>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</si>
  <si>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</si>
  <si>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</si>
  <si>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</si>
  <si>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</si>
  <si>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</si>
  <si>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</si>
  <si>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</si>
  <si>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</si>
  <si>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</si>
  <si>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</si>
  <si>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</si>
  <si>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</si>
  <si>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</si>
  <si>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</si>
  <si>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</si>
  <si>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</si>
  <si>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</si>
  <si>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</si>
  <si>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</si>
  <si>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</si>
  <si>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</si>
  <si>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</si>
  <si>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</si>
  <si>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</si>
  <si>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</si>
  <si>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</si>
  <si>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</si>
  <si>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</si>
  <si>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</si>
  <si>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</si>
  <si>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</si>
  <si>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</si>
  <si>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</si>
  <si>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</si>
  <si>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</si>
  <si>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</si>
  <si>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</si>
  <si>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</si>
  <si>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</si>
  <si>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</si>
  <si>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</si>
  <si>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</si>
  <si>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</si>
  <si>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</si>
  <si>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</si>
  <si>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</si>
  <si>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</si>
  <si>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</si>
  <si>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</si>
  <si>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</si>
  <si>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</si>
  <si>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</si>
  <si>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</si>
  <si>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</si>
  <si>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</si>
  <si>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</si>
  <si>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</si>
  <si>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</si>
  <si>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</si>
  <si>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</si>
  <si>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</si>
  <si>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</si>
  <si>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</si>
  <si>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</si>
  <si>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</si>
  <si>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</si>
  <si>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</si>
  <si>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</si>
  <si>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</si>
  <si>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</si>
  <si>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</si>
  <si>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</si>
  <si>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</si>
  <si>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</si>
  <si>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</si>
  <si>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</si>
  <si>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</si>
  <si>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</si>
  <si>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</si>
  <si>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</si>
  <si>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</si>
  <si>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</si>
  <si>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</si>
  <si>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</si>
  <si>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</si>
  <si>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</si>
  <si>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</si>
  <si>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</si>
  <si>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</si>
  <si>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</si>
  <si>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</si>
  <si>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</si>
  <si>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</si>
  <si>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</si>
  <si>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</si>
  <si>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</si>
  <si>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</si>
  <si>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</si>
  <si>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</si>
  <si>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</si>
  <si>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</si>
  <si>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</si>
  <si>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</si>
  <si>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</si>
  <si>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</si>
  <si>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</si>
  <si>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</si>
  <si>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</si>
  <si>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</si>
  <si>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</si>
  <si>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</si>
  <si>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</si>
  <si>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</si>
  <si>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</si>
  <si>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</si>
  <si>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</si>
  <si>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</si>
  <si>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</si>
  <si>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</si>
  <si>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</si>
  <si>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</si>
  <si>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</si>
  <si>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</si>
  <si>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</si>
  <si>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</si>
  <si>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</si>
  <si>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</si>
  <si>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</si>
  <si>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</si>
  <si>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</si>
  <si>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</si>
  <si>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</si>
  <si>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</si>
  <si>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</si>
  <si>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</si>
  <si>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</si>
  <si>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</si>
  <si>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</si>
  <si>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</si>
  <si>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</si>
  <si>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</si>
  <si>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</si>
  <si>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</si>
  <si>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</si>
  <si>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</si>
  <si>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</si>
  <si>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</si>
  <si>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</si>
  <si>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</si>
  <si>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</si>
  <si>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</si>
  <si>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</si>
  <si>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</si>
  <si>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</si>
  <si>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</si>
  <si>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</si>
  <si>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</si>
  <si>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</si>
  <si>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</si>
  <si>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</si>
  <si>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</si>
  <si>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</si>
  <si>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</si>
  <si>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</si>
  <si>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</si>
  <si>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</si>
  <si>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</si>
  <si>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</si>
  <si>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</si>
  <si>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</si>
  <si>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</si>
  <si>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</si>
  <si>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</si>
  <si>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</si>
  <si>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</si>
  <si>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</si>
  <si>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</si>
  <si>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</si>
  <si>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</si>
  <si>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</si>
  <si>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</si>
  <si>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</si>
  <si>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</si>
  <si>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</si>
  <si>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</si>
  <si>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</si>
  <si>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</si>
  <si>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</si>
  <si>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</si>
  <si>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</si>
  <si>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</si>
  <si>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</si>
  <si>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</si>
  <si>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</si>
  <si>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</si>
  <si>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</si>
  <si>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</si>
  <si>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</si>
  <si>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</si>
  <si>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</si>
  <si>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</si>
  <si>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</si>
  <si>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</si>
  <si>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</si>
  <si>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</si>
  <si>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</si>
  <si>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</si>
  <si>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</si>
  <si>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</si>
  <si>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</si>
  <si>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</si>
  <si>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</si>
  <si>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</si>
  <si>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</si>
  <si>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</si>
  <si>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</si>
  <si>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</si>
  <si>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</si>
  <si>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</si>
  <si>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</si>
  <si>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</si>
  <si>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</si>
  <si>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</si>
  <si>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</si>
  <si>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</si>
  <si>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</si>
  <si>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</si>
  <si>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</si>
  <si>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</si>
  <si>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</si>
  <si>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</si>
  <si>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</si>
  <si>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</si>
  <si>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</si>
  <si>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</si>
  <si>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</si>
  <si>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</si>
  <si>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</si>
  <si>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</si>
  <si>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</si>
  <si>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</si>
  <si>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</si>
  <si>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</si>
  <si>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</si>
  <si>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</si>
  <si>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</si>
  <si>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</si>
  <si>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</si>
  <si>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</si>
  <si>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</si>
  <si>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</si>
  <si>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</si>
  <si>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</si>
  <si>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</si>
  <si>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</si>
  <si>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</si>
  <si>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</si>
  <si>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</si>
  <si>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</si>
  <si>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</si>
  <si>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</si>
  <si>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</si>
  <si>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</si>
  <si>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</si>
  <si>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</si>
  <si>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</si>
  <si>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</si>
  <si>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</si>
  <si>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</si>
  <si>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</si>
  <si>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</si>
  <si>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</si>
  <si>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</si>
  <si>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</si>
  <si>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</si>
  <si>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</si>
  <si>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</si>
  <si>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</si>
  <si>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</si>
  <si>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</si>
  <si>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</si>
  <si>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</si>
  <si>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</si>
  <si>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</si>
  <si>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</si>
  <si>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</si>
  <si>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</si>
  <si>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</si>
  <si>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</si>
  <si>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</si>
  <si>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</si>
  <si>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</si>
  <si>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</si>
  <si>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</si>
  <si>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</si>
  <si>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</si>
  <si>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</si>
  <si>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</si>
  <si>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</si>
  <si>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</si>
  <si>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</si>
  <si>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</si>
  <si>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</si>
  <si>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</si>
  <si>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</si>
  <si>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</si>
  <si>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</si>
  <si>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</si>
  <si>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</si>
  <si>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</si>
  <si>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</si>
  <si>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</si>
  <si>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</si>
  <si>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</si>
  <si>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</si>
  <si>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</si>
  <si>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</si>
  <si>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</si>
  <si>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</si>
  <si>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</si>
  <si>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</si>
  <si>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</si>
  <si>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</si>
  <si>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</si>
  <si>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</si>
  <si>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</si>
  <si>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</si>
  <si>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</si>
  <si>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</si>
  <si>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</si>
  <si>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</si>
  <si>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</si>
  <si>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</si>
  <si>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</si>
  <si>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</si>
  <si>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</si>
  <si>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</si>
  <si>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</si>
  <si>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</si>
  <si>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</si>
  <si>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</si>
  <si>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</si>
  <si>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</si>
  <si>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</si>
  <si>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</si>
  <si>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</si>
  <si>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</si>
  <si>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</si>
  <si>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</si>
  <si>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</si>
  <si>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</si>
  <si>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</si>
  <si>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</si>
  <si>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</si>
  <si>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</si>
  <si>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</si>
  <si>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</si>
  <si>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</si>
  <si>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</si>
  <si>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</si>
  <si>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</si>
  <si>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</si>
  <si>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</si>
  <si>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</si>
  <si>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</si>
  <si>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</si>
  <si>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</si>
  <si>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</si>
  <si>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</si>
  <si>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</si>
  <si>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</si>
  <si>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</si>
  <si>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</si>
  <si>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</si>
  <si>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</si>
  <si>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</si>
  <si>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</si>
  <si>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</si>
  <si>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</si>
  <si>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</si>
  <si>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</si>
  <si>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</si>
  <si>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</si>
  <si>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</si>
  <si>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</si>
  <si>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</si>
  <si>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</si>
  <si>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</si>
  <si>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</si>
  <si>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</si>
  <si>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</si>
  <si>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</si>
  <si>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</si>
  <si>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</si>
  <si>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</si>
  <si>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</si>
  <si>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</si>
  <si>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</si>
  <si>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</si>
  <si>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</si>
  <si>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</si>
  <si>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</si>
  <si>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</si>
  <si>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</si>
  <si>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</si>
  <si>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</si>
  <si>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</si>
  <si>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</si>
  <si>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</si>
  <si>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</si>
  <si>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</si>
  <si>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</si>
  <si>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</si>
  <si>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</si>
  <si>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</si>
  <si>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</si>
  <si>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</si>
  <si>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</si>
  <si>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</si>
  <si>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</si>
  <si>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</si>
  <si>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</si>
  <si>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</si>
  <si>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</si>
  <si>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</si>
  <si>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</si>
  <si>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</si>
  <si>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</si>
  <si>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</si>
  <si>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</si>
  <si>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</si>
  <si>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</si>
  <si>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</si>
  <si>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</si>
  <si>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</si>
  <si>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</si>
  <si>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</si>
  <si>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</si>
  <si>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</si>
  <si>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</si>
  <si>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</si>
  <si>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</si>
  <si>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</si>
  <si>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</si>
  <si>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</si>
  <si>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</si>
  <si>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</si>
  <si>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</si>
  <si>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</si>
  <si>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</si>
  <si>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</si>
  <si>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</si>
  <si>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</si>
  <si>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</si>
  <si>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</si>
  <si>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</si>
  <si>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</si>
  <si>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</si>
  <si>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</si>
  <si>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</si>
  <si>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</si>
  <si>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</si>
  <si>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</si>
  <si>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</si>
  <si>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</si>
  <si>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</si>
  <si>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</si>
  <si>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</si>
  <si>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</si>
  <si>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</si>
  <si>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</si>
  <si>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</si>
  <si>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</si>
  <si>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</si>
  <si>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</si>
  <si>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</si>
  <si>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</si>
  <si>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</si>
  <si>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</si>
  <si>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</si>
  <si>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</si>
  <si>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</si>
  <si>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</si>
  <si>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</si>
  <si>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</si>
  <si>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</si>
  <si>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</si>
  <si>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</si>
  <si>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</si>
  <si>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</si>
  <si>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</si>
  <si>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</si>
  <si>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</si>
  <si>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</si>
  <si>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</si>
  <si>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</si>
  <si>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</si>
  <si>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</si>
  <si>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</si>
  <si>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</si>
  <si>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</si>
  <si>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</si>
  <si>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</si>
  <si>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</si>
  <si>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</si>
  <si>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</si>
  <si>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</si>
  <si>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</si>
  <si>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</si>
  <si>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</si>
  <si>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</si>
  <si>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</si>
  <si>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</si>
  <si>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</si>
  <si>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</si>
  <si>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</si>
  <si>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</si>
  <si>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</si>
  <si>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</si>
  <si>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</si>
  <si>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</si>
  <si>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</si>
  <si>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</si>
  <si>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</si>
  <si>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</si>
  <si>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</si>
  <si>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</si>
  <si>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</si>
  <si>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</si>
  <si>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</si>
  <si>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</si>
  <si>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</si>
  <si>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</si>
  <si>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</si>
  <si>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</si>
  <si>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</si>
  <si>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</si>
  <si>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</si>
  <si>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</si>
  <si>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</si>
  <si>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</si>
  <si>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</si>
  <si>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</si>
  <si>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</si>
  <si>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</si>
  <si>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</si>
  <si>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</si>
  <si>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</si>
  <si>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</si>
  <si>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</si>
  <si>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</si>
  <si>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</si>
  <si>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</si>
  <si>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</si>
  <si>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</si>
  <si>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</si>
  <si>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</si>
  <si>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</si>
  <si>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</si>
  <si>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</si>
  <si>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</si>
  <si>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</si>
  <si>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</si>
  <si>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</si>
  <si>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</si>
  <si>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</si>
  <si>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</si>
  <si>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</si>
  <si>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</si>
  <si>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</si>
  <si>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</si>
  <si>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</si>
  <si>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</si>
  <si>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</si>
  <si>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</si>
  <si>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</si>
  <si>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</si>
  <si>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</si>
  <si>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</si>
  <si>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</si>
  <si>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</si>
  <si>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</si>
  <si>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</si>
  <si>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</si>
  <si>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</si>
  <si>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</si>
  <si>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</si>
  <si>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</si>
  <si>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</si>
  <si>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</si>
  <si>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</si>
  <si>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</si>
  <si>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</si>
  <si>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</si>
  <si>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</si>
  <si>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</si>
  <si>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</si>
  <si>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</si>
  <si>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</si>
  <si>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</si>
  <si>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</si>
  <si>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</si>
  <si>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</si>
  <si>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</si>
  <si>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</si>
  <si>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</si>
  <si>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</si>
  <si>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</si>
  <si>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</si>
  <si>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</si>
  <si>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</si>
  <si>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</si>
  <si>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</si>
  <si>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</si>
  <si>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</si>
  <si>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</si>
  <si>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</si>
  <si>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</si>
  <si>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</si>
  <si>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</si>
  <si>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</si>
  <si>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</si>
  <si>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</si>
  <si>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</si>
  <si>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</si>
  <si>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</si>
  <si>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</si>
  <si>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</si>
  <si>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</si>
  <si>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</si>
  <si>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</si>
  <si>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</si>
  <si>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</si>
  <si>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</si>
  <si>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</si>
  <si>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</si>
  <si>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</si>
  <si>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</si>
  <si>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</si>
  <si>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</si>
  <si>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</si>
  <si>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</si>
  <si>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</si>
  <si>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</si>
  <si>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</si>
  <si>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</si>
  <si>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</si>
  <si>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</si>
  <si>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</si>
  <si>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</si>
  <si>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</si>
  <si>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</si>
  <si>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</si>
  <si>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</si>
  <si>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</si>
  <si>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</si>
  <si>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</si>
  <si>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</si>
  <si>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</si>
  <si>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</si>
  <si>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</si>
  <si>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</si>
  <si>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</si>
  <si>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</si>
  <si>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</si>
  <si>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</si>
  <si>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</si>
  <si>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</si>
  <si>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</si>
  <si>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</si>
  <si>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</si>
  <si>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</si>
  <si>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</si>
  <si>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</si>
  <si>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</si>
  <si>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</si>
  <si>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</si>
  <si>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</si>
  <si>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</si>
  <si>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</si>
  <si>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</si>
  <si>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</si>
  <si>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</si>
  <si>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</si>
  <si>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</si>
  <si>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</si>
  <si>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</si>
  <si>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</si>
  <si>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</si>
  <si>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</si>
  <si>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</si>
  <si>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</si>
  <si>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</si>
  <si>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</si>
  <si>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</si>
  <si>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</si>
  <si>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</si>
  <si>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</si>
  <si>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</si>
  <si>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</si>
  <si>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</si>
  <si>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</si>
  <si>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</si>
  <si>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</si>
  <si>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</si>
  <si>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</si>
  <si>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</si>
  <si>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</si>
  <si>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</si>
  <si>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</si>
  <si>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</si>
  <si>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</si>
  <si>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</si>
  <si>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</si>
  <si>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</si>
  <si>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</si>
  <si>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</si>
  <si>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</si>
  <si>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</si>
  <si>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</si>
  <si>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</si>
  <si>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</si>
  <si>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</si>
  <si>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</si>
  <si>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</si>
  <si>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</si>
  <si>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</si>
  <si>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</si>
  <si>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</si>
  <si>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</si>
  <si>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</si>
  <si>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</si>
  <si>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</si>
  <si>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</si>
  <si>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</si>
  <si>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</si>
  <si>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</si>
  <si>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</si>
  <si>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</si>
  <si>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</si>
  <si>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</si>
  <si>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</si>
  <si>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</si>
  <si>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</si>
  <si>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</si>
  <si>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</si>
  <si>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</si>
  <si>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</si>
  <si>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</si>
  <si>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</si>
  <si>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</si>
  <si>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</si>
  <si>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</si>
  <si>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</si>
  <si>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</si>
  <si>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</si>
  <si>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</si>
  <si>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</si>
  <si>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</si>
  <si>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</si>
  <si>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</si>
  <si>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</si>
  <si>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</si>
  <si>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</si>
  <si>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</si>
  <si>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</si>
  <si>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</si>
  <si>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</si>
  <si>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</si>
  <si>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</si>
  <si>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</si>
  <si>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</si>
  <si>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</si>
  <si>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</si>
  <si>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</si>
  <si>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</si>
  <si>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</si>
  <si>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</si>
  <si>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</si>
  <si>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</si>
  <si>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</si>
  <si>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</si>
  <si>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</si>
  <si>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</si>
  <si>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</si>
  <si>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</si>
  <si>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</si>
  <si>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</si>
  <si>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</si>
  <si>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</si>
  <si>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</si>
  <si>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</si>
  <si>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</si>
  <si>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</si>
  <si>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</si>
  <si>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</si>
  <si>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</si>
  <si>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</si>
  <si>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</si>
  <si>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</si>
  <si>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</si>
  <si>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</si>
  <si>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</si>
  <si>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</si>
  <si>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</si>
  <si>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</si>
  <si>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</si>
  <si>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</si>
  <si>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</si>
  <si>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</si>
  <si>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</si>
  <si>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</si>
  <si>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</si>
  <si>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</si>
  <si>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</si>
  <si>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</si>
  <si>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</si>
  <si>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</si>
  <si>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</si>
  <si>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</si>
  <si>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</si>
  <si>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</si>
  <si>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</si>
  <si>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</si>
  <si>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</si>
  <si>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</si>
  <si>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</si>
  <si>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</si>
  <si>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</si>
  <si>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</si>
  <si>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</si>
  <si>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</si>
  <si>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</si>
  <si>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</si>
  <si>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</si>
  <si>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</si>
  <si>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</si>
  <si>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</si>
  <si>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</si>
  <si>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</si>
  <si>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</si>
  <si>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</si>
  <si>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</si>
  <si>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</si>
  <si>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</si>
  <si>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</si>
  <si>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</si>
  <si>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</si>
  <si>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</si>
  <si>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</si>
  <si>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</si>
  <si>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</si>
  <si>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</si>
  <si>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</si>
  <si>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</si>
  <si>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</si>
  <si>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</si>
  <si>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</si>
  <si>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</si>
  <si>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</si>
  <si>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</si>
  <si>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</si>
  <si>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</si>
  <si>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</si>
  <si>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</si>
  <si>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</si>
  <si>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</si>
  <si>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</si>
  <si>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</si>
  <si>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</si>
  <si>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</si>
  <si>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</si>
  <si>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</si>
  <si>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</si>
  <si>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</si>
  <si>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</si>
  <si>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</si>
  <si>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</si>
  <si>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</si>
  <si>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</si>
  <si>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</si>
  <si>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</si>
  <si>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</si>
  <si>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</si>
  <si>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</si>
  <si>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</si>
  <si>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</si>
  <si>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</si>
  <si>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</si>
  <si>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</si>
  <si>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</si>
  <si>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</si>
  <si>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</si>
  <si>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</si>
  <si>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</si>
  <si>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</si>
  <si>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</si>
  <si>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</si>
  <si>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</si>
  <si>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</si>
  <si>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</si>
  <si>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</si>
  <si>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</si>
  <si>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</si>
  <si>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</si>
  <si>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</si>
  <si>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</si>
  <si>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</si>
  <si>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</si>
  <si>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</si>
  <si>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</si>
  <si>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</si>
  <si>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</si>
  <si>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</si>
  <si>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</si>
  <si>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</si>
  <si>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</si>
  <si>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</si>
  <si>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</si>
  <si>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</si>
  <si>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</si>
  <si>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</si>
  <si>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</si>
  <si>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</si>
  <si>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</si>
  <si>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</si>
  <si>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</si>
  <si>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</si>
  <si>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</si>
  <si>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</si>
  <si>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</si>
  <si>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</si>
  <si>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</si>
  <si>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</si>
  <si>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</si>
  <si>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</si>
  <si>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</si>
  <si>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</si>
  <si>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</si>
  <si>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</si>
  <si>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</si>
  <si>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</si>
  <si>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</si>
  <si>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</si>
  <si>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</si>
  <si>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</si>
  <si>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</si>
  <si>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</si>
  <si>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</si>
  <si>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</si>
  <si>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</si>
  <si>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</si>
  <si>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</si>
  <si>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</si>
  <si>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</si>
  <si>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</si>
  <si>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</si>
  <si>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</si>
  <si>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</si>
  <si>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</si>
  <si>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</si>
  <si>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</si>
  <si>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</si>
  <si>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</si>
  <si>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</si>
  <si>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</si>
  <si>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</si>
  <si>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</si>
  <si>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</si>
  <si>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</si>
  <si>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</si>
  <si>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</si>
  <si>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</si>
  <si>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</si>
  <si>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</si>
  <si>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</si>
  <si>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</si>
  <si>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</si>
  <si>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</si>
  <si>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</si>
  <si>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</si>
  <si>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</si>
  <si>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</si>
  <si>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</si>
  <si>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</si>
  <si>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</si>
  <si>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</si>
  <si>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</si>
  <si>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</si>
  <si>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</si>
  <si>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</si>
  <si>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</si>
  <si>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</si>
  <si>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</si>
  <si>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</si>
  <si>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</si>
  <si>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</si>
  <si>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</si>
  <si>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</si>
  <si>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</si>
  <si>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</si>
  <si>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</si>
  <si>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</si>
  <si>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</si>
  <si>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</si>
  <si>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</si>
  <si>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</si>
  <si>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</si>
  <si>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</si>
  <si>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</si>
  <si>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</si>
  <si>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</si>
  <si>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</si>
  <si>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</si>
  <si>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</si>
  <si>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</si>
  <si>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</si>
  <si>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</si>
  <si>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</si>
  <si>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</si>
  <si>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</si>
  <si>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</si>
  <si>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</si>
  <si>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</si>
  <si>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</si>
  <si>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</si>
  <si>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</si>
  <si>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</si>
  <si>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</si>
  <si>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</si>
  <si>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</si>
  <si>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</si>
  <si>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</si>
  <si>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</si>
  <si>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</si>
  <si>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</si>
  <si>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</si>
  <si>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</si>
  <si>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</si>
  <si>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</si>
  <si>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</si>
  <si>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</si>
  <si>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</si>
  <si>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</si>
  <si>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</si>
  <si>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</si>
  <si>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</si>
  <si>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</si>
  <si>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</si>
  <si>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</si>
  <si>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</si>
  <si>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</si>
  <si>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</si>
  <si>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</si>
  <si>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</si>
  <si>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</si>
  <si>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</si>
  <si>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</si>
  <si>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</si>
  <si>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</si>
  <si>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</si>
  <si>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</si>
  <si>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</si>
  <si>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</si>
  <si>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</si>
  <si>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</si>
  <si>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</si>
  <si>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</si>
  <si>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</si>
  <si>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</si>
  <si>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</si>
  <si>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</si>
  <si>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</si>
  <si>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</si>
  <si>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</si>
  <si>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</si>
  <si>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</si>
  <si>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</si>
  <si>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</si>
  <si>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</si>
  <si>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</si>
  <si>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</si>
  <si>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</si>
  <si>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</si>
  <si>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</si>
  <si>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</si>
  <si>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</si>
  <si>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</si>
  <si>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</si>
  <si>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</si>
  <si>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</si>
  <si>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</si>
  <si>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</si>
  <si>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</si>
  <si>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</si>
  <si>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</si>
  <si>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</si>
  <si>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</si>
  <si>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</si>
  <si>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</si>
  <si>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</si>
  <si>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</si>
  <si>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</si>
  <si>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</si>
  <si>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</si>
  <si>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</si>
  <si>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</si>
  <si>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</si>
  <si>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</si>
  <si>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</si>
  <si>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</si>
  <si>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</si>
  <si>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</si>
  <si>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</si>
  <si>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</si>
  <si>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</si>
  <si>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</si>
  <si>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</si>
  <si>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</si>
  <si>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</si>
  <si>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</si>
  <si>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</si>
  <si>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</si>
  <si>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</si>
  <si>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</si>
  <si>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</si>
  <si>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</si>
  <si>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</si>
  <si>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</si>
  <si>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</si>
  <si>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</si>
  <si>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</si>
  <si>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</si>
  <si>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</si>
  <si>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</si>
  <si>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</si>
  <si>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</si>
  <si>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</si>
  <si>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</si>
  <si>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</si>
  <si>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</si>
  <si>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</si>
  <si>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</si>
  <si>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</si>
  <si>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</si>
  <si>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</si>
  <si>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</si>
  <si>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</si>
  <si>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</si>
  <si>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</si>
  <si>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</si>
  <si>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</si>
  <si>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</si>
  <si>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</si>
  <si>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</si>
  <si>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</si>
  <si>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</si>
  <si>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</si>
  <si>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</si>
  <si>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</si>
  <si>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</si>
  <si>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</si>
  <si>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</si>
  <si>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</si>
  <si>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</si>
  <si>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</si>
  <si>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</si>
  <si>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</si>
  <si>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</si>
  <si>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</si>
  <si>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</si>
  <si>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</si>
  <si>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</si>
  <si>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</si>
  <si>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</si>
  <si>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</si>
  <si>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</si>
  <si>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</si>
  <si>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</si>
  <si>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</si>
  <si>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</si>
  <si>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</si>
  <si>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</si>
  <si>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</si>
  <si>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</si>
  <si>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</si>
  <si>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</si>
  <si>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</si>
  <si>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</si>
  <si>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</si>
  <si>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</si>
  <si>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</si>
  <si>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</si>
  <si>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</si>
  <si>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</si>
  <si>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</si>
  <si>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</si>
  <si>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</si>
  <si>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</si>
  <si>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</si>
  <si>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</si>
  <si>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</si>
  <si>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</si>
  <si>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</si>
  <si>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</si>
  <si>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</si>
  <si>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</si>
  <si>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</si>
  <si>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</si>
  <si>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</si>
  <si>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</si>
  <si>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</si>
  <si>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</si>
  <si>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</si>
  <si>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</si>
  <si>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</si>
  <si>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</si>
  <si>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</si>
  <si>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</si>
  <si>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</si>
  <si>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</si>
  <si>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</si>
  <si>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</si>
  <si>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</si>
  <si>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</si>
  <si>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</si>
  <si>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</si>
  <si>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</si>
  <si>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</si>
  <si>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</si>
  <si>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</si>
  <si>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</si>
  <si>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</si>
  <si>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</si>
  <si>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</si>
  <si>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</si>
  <si>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</si>
  <si>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</si>
  <si>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</si>
  <si>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</si>
  <si>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</si>
  <si>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</si>
  <si>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</si>
  <si>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</si>
  <si>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</si>
  <si>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</si>
  <si>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</si>
  <si>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</si>
  <si>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</si>
  <si>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</si>
  <si>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</si>
  <si>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</si>
  <si>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</si>
  <si>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</si>
  <si>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</si>
  <si>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</si>
  <si>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</si>
  <si>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</si>
  <si>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</si>
  <si>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</si>
  <si>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</si>
  <si>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</si>
  <si>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</si>
  <si>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</si>
  <si>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</si>
  <si>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</si>
  <si>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</si>
  <si>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</si>
  <si>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</si>
  <si>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</si>
  <si>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</si>
  <si>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</si>
  <si>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</si>
  <si>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</si>
  <si>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</si>
  <si>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</si>
  <si>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</si>
  <si>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</si>
  <si>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</si>
  <si>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</si>
  <si>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</si>
  <si>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</si>
  <si>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</si>
  <si>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</si>
  <si>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</si>
  <si>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</si>
  <si>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</si>
  <si>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</si>
  <si>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</si>
  <si>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</si>
  <si>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</si>
  <si>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</si>
  <si>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</si>
  <si>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</si>
  <si>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</si>
  <si>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</si>
  <si>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</si>
  <si>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</si>
  <si>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</si>
  <si>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</si>
  <si>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</si>
  <si>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</si>
  <si>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</si>
  <si>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</si>
  <si>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</si>
  <si>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</si>
  <si>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</si>
  <si>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</si>
  <si>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</si>
  <si>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</si>
  <si>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</si>
  <si>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</si>
  <si>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</si>
  <si>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</si>
  <si>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</si>
  <si>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</si>
  <si>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</si>
  <si>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</si>
  <si>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</si>
  <si>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</si>
  <si>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</si>
  <si>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</si>
  <si>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</si>
  <si>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</si>
  <si>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</si>
  <si>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</si>
  <si>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</si>
  <si>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</si>
  <si>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</si>
  <si>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</si>
  <si>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</si>
  <si>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</si>
  <si>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</si>
  <si>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</si>
  <si>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</si>
  <si>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</si>
  <si>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</si>
  <si>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</si>
  <si>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</si>
  <si>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</si>
  <si>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</si>
  <si>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</si>
  <si>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</si>
  <si>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</si>
  <si>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</si>
  <si>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</si>
  <si>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</si>
  <si>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</si>
  <si>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</si>
  <si>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</si>
  <si>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</si>
  <si>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</si>
  <si>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</si>
  <si>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</si>
  <si>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</si>
  <si>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</si>
  <si>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</si>
  <si>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</si>
  <si>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</si>
  <si>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</si>
  <si>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</si>
  <si>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</si>
  <si>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</si>
  <si>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</si>
  <si>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</si>
  <si>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</si>
  <si>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</si>
  <si>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</si>
  <si>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</si>
  <si>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</si>
  <si>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</si>
  <si>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</si>
  <si>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</si>
  <si>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</si>
  <si>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</si>
  <si>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</si>
  <si>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</si>
  <si>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</si>
  <si>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</si>
  <si>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</si>
  <si>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</si>
  <si>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</si>
  <si>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</si>
  <si>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</si>
  <si>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</si>
  <si>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</si>
  <si>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</si>
  <si>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</si>
  <si>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</si>
  <si>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</si>
  <si>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</si>
  <si>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</si>
  <si>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</si>
  <si>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</si>
  <si>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</si>
  <si>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</si>
  <si>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</si>
  <si>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</si>
  <si>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</si>
  <si>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</si>
  <si>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</si>
  <si>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</si>
  <si>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</si>
  <si>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</si>
  <si>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</si>
  <si>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</si>
  <si>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</si>
  <si>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</si>
  <si>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</si>
  <si>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</si>
  <si>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</si>
  <si>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</si>
  <si>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</si>
  <si>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</si>
  <si>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</si>
  <si>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</si>
  <si>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</si>
  <si>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</si>
  <si>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</si>
  <si>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</si>
  <si>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</si>
  <si>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</si>
  <si>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</si>
  <si>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</si>
  <si>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</si>
  <si>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</si>
  <si>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</si>
  <si>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</si>
  <si>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</si>
  <si>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</si>
  <si>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</si>
  <si>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</si>
  <si>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</si>
  <si>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</si>
  <si>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</si>
  <si>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</si>
  <si>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</si>
  <si>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</si>
  <si>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</si>
  <si>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</si>
  <si>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</si>
  <si>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</si>
  <si>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</si>
  <si>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</si>
  <si>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</si>
  <si>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</si>
  <si>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</si>
  <si>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</si>
  <si>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</si>
  <si>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</si>
  <si>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</si>
  <si>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</si>
  <si>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</si>
  <si>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</si>
  <si>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</si>
  <si>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</si>
  <si>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</si>
  <si>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</si>
  <si>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</si>
  <si>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</si>
  <si>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</si>
  <si>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</si>
  <si>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</si>
  <si>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</si>
  <si>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</si>
  <si>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</si>
  <si>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</si>
  <si>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</si>
  <si>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</si>
  <si>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</si>
  <si>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</si>
  <si>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</si>
  <si>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</si>
  <si>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</si>
  <si>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</si>
  <si>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</si>
  <si>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</si>
  <si>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</si>
  <si>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</si>
  <si>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</si>
  <si>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</si>
  <si>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</si>
  <si>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</si>
  <si>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</si>
  <si>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</si>
  <si>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</si>
  <si>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</si>
  <si>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</si>
  <si>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</si>
  <si>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</si>
  <si>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</si>
  <si>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</si>
  <si>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</si>
  <si>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</si>
  <si>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</si>
  <si>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</si>
  <si>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</si>
  <si>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</si>
  <si>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</si>
  <si>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</si>
  <si>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</si>
  <si>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</si>
  <si>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</si>
  <si>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</si>
  <si>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</si>
  <si>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</si>
  <si>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</si>
  <si>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</si>
  <si>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</si>
  <si>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</si>
  <si>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</si>
  <si>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</si>
  <si>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</si>
  <si>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</si>
  <si>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</si>
  <si>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</si>
  <si>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</si>
  <si>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</si>
  <si>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</si>
  <si>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</si>
  <si>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</si>
  <si>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</si>
  <si>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</si>
  <si>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</si>
  <si>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</si>
  <si>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</si>
  <si>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</si>
  <si>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</si>
  <si>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</si>
  <si>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</si>
  <si>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</si>
  <si>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</si>
  <si>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</si>
  <si>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</si>
  <si>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</si>
  <si>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</si>
  <si>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</si>
  <si>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</si>
  <si>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</si>
  <si>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</si>
  <si>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</si>
  <si>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</si>
  <si>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</si>
  <si>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</si>
  <si>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</si>
  <si>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</si>
  <si>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</si>
  <si>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</si>
  <si>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</si>
  <si>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</si>
  <si>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</si>
  <si>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</si>
  <si>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</si>
  <si>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</si>
  <si>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</si>
  <si>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</si>
  <si>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</si>
  <si>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</si>
  <si>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</si>
  <si>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</si>
  <si>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</si>
  <si>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</si>
  <si>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</si>
  <si>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</si>
  <si>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</si>
  <si>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</si>
  <si>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</si>
  <si>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</si>
  <si>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</si>
  <si>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</si>
  <si>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</si>
  <si>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</si>
  <si>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</si>
  <si>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</si>
  <si>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</si>
  <si>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</si>
  <si>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</si>
  <si>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</si>
  <si>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</si>
  <si>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</si>
  <si>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</si>
  <si>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</si>
  <si>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</si>
  <si>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</si>
  <si>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</si>
  <si>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</si>
  <si>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</si>
  <si>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</si>
  <si>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</si>
  <si>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</si>
  <si>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</si>
  <si>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</si>
  <si>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</si>
  <si>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</si>
  <si>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</si>
  <si>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</si>
  <si>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</si>
  <si>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</si>
  <si>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</si>
  <si>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</si>
  <si>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</si>
  <si>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</si>
  <si>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</si>
  <si>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</si>
  <si>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</si>
  <si>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</si>
  <si>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</si>
  <si>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</si>
  <si>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</si>
  <si>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</si>
  <si>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</si>
  <si>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</si>
  <si>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</si>
  <si>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</si>
  <si>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</si>
  <si>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</si>
  <si>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</si>
  <si>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</si>
  <si>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</si>
  <si>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</si>
  <si>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</si>
  <si>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</si>
  <si>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</si>
  <si>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</si>
  <si>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</si>
  <si>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</si>
  <si>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</si>
  <si>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</si>
  <si>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</si>
  <si>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</si>
  <si>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</si>
  <si>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</si>
  <si>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</si>
  <si>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</si>
  <si>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</si>
  <si>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</si>
  <si>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</si>
  <si>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</si>
  <si>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</si>
  <si>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</si>
  <si>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</si>
  <si>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</si>
  <si>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</si>
  <si>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</si>
  <si>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</si>
  <si>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</si>
  <si>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</si>
  <si>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</si>
  <si>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</si>
  <si>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</si>
  <si>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</si>
  <si>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</si>
  <si>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</si>
  <si>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</si>
  <si>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</si>
  <si>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</si>
  <si>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</si>
  <si>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</si>
  <si>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</si>
  <si>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</si>
  <si>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</si>
  <si>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</si>
  <si>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</si>
  <si>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</si>
  <si>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</si>
  <si>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</si>
  <si>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</si>
  <si>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</si>
  <si>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</si>
  <si>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</si>
  <si>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</si>
  <si>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</si>
  <si>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</si>
  <si>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</si>
  <si>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</si>
  <si>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</si>
  <si>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</si>
  <si>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</si>
  <si>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</si>
  <si>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</si>
  <si>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</si>
  <si>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</si>
  <si>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</si>
  <si>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</si>
  <si>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</si>
  <si>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</si>
  <si>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</si>
  <si>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</si>
  <si>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</si>
  <si>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</si>
  <si>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</si>
  <si>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</si>
  <si>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</si>
  <si>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</si>
  <si>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</si>
  <si>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</si>
  <si>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</si>
  <si>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</si>
  <si>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</si>
  <si>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</si>
  <si>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</si>
  <si>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</si>
  <si>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</si>
  <si>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</si>
  <si>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</si>
  <si>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</si>
  <si>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</si>
  <si>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</si>
  <si>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</si>
  <si>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</si>
  <si>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</si>
  <si>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</si>
  <si>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</si>
  <si>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</si>
  <si>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</si>
  <si>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</si>
  <si>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</si>
  <si>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</si>
  <si>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</si>
  <si>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</si>
  <si>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</si>
  <si>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</si>
  <si>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</si>
  <si>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</si>
  <si>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</si>
  <si>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</si>
  <si>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</si>
  <si>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</si>
  <si>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</si>
  <si>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</si>
  <si>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</si>
  <si>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</si>
  <si>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</si>
  <si>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</si>
  <si>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</si>
  <si>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</si>
  <si>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</si>
  <si>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</si>
  <si>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</si>
  <si>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</si>
  <si>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</si>
  <si>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</si>
  <si>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</si>
  <si>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</si>
  <si>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</si>
  <si>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</si>
  <si>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</si>
  <si>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</si>
  <si>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</si>
  <si>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</si>
  <si>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</si>
  <si>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</si>
  <si>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</si>
  <si>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</si>
  <si>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</si>
  <si>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</si>
  <si>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</si>
  <si>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</si>
  <si>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</si>
  <si>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</si>
  <si>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</si>
  <si>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</si>
  <si>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</si>
  <si>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</si>
  <si>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</si>
  <si>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</si>
  <si>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</si>
  <si>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</si>
  <si>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</si>
  <si>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</si>
  <si>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</si>
  <si>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</si>
  <si>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</si>
  <si>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</si>
  <si>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</si>
  <si>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</si>
  <si>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</si>
  <si>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</si>
  <si>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</si>
  <si>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</si>
  <si>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</si>
  <si>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</si>
  <si>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</si>
  <si>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</si>
  <si>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</si>
  <si>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</si>
  <si>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</si>
  <si>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</si>
  <si>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</si>
  <si>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</si>
  <si>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</si>
  <si>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</si>
  <si>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</si>
  <si>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</si>
  <si>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</si>
  <si>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</si>
  <si>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</si>
  <si>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</si>
  <si>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</si>
  <si>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</si>
  <si>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</si>
  <si>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</si>
  <si>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</si>
  <si>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</si>
  <si>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</si>
  <si>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</si>
  <si>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</si>
  <si>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</si>
  <si>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</si>
  <si>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</si>
  <si>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</si>
  <si>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</si>
  <si>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</si>
  <si>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</si>
  <si>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</si>
  <si>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</si>
  <si>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</si>
  <si>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</si>
  <si>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</si>
  <si>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</si>
  <si>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</si>
  <si>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</si>
  <si>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</si>
  <si>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</si>
  <si>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</si>
  <si>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</si>
  <si>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</si>
  <si>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</si>
  <si>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</si>
  <si>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</si>
  <si>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</si>
  <si>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</si>
  <si>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</si>
  <si>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</si>
  <si>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</si>
  <si>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</si>
  <si>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</si>
  <si>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</si>
  <si>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</si>
  <si>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</si>
  <si>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</si>
  <si>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</si>
  <si>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</si>
  <si>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</si>
  <si>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</si>
  <si>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</si>
  <si>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</si>
  <si>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</si>
  <si>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</si>
  <si>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</si>
  <si>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</si>
  <si>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</si>
  <si>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</si>
  <si>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</si>
  <si>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</si>
  <si>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</si>
  <si>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</si>
  <si>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</si>
  <si>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</si>
  <si>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</si>
  <si>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</si>
  <si>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</si>
  <si>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</si>
  <si>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</si>
  <si>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</si>
  <si>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</si>
  <si>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</si>
  <si>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</si>
  <si>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</si>
  <si>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</si>
  <si>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</si>
  <si>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</si>
  <si>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</si>
  <si>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</si>
  <si>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</si>
  <si>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</si>
  <si>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</si>
  <si>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</si>
  <si>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</si>
  <si>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</si>
  <si>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</si>
  <si>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</si>
  <si>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</si>
  <si>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</si>
  <si>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</si>
  <si>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</si>
  <si>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</si>
  <si>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</si>
  <si>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</si>
  <si>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</si>
  <si>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</si>
  <si>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</si>
  <si>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</si>
  <si>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</si>
  <si>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</si>
  <si>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</si>
  <si>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</si>
  <si>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</si>
  <si>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</si>
  <si>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</si>
  <si>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</si>
  <si>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</si>
  <si>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</si>
  <si>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</si>
  <si>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</si>
  <si>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</si>
  <si>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</si>
  <si>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</si>
  <si>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</si>
  <si>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</si>
  <si>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</si>
  <si>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</si>
  <si>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</si>
  <si>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</si>
  <si>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</si>
  <si>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</si>
  <si>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</si>
  <si>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</si>
  <si>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</si>
  <si>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</si>
  <si>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</si>
  <si>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</si>
  <si>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</si>
  <si>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</si>
  <si>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</si>
  <si>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</si>
  <si>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</si>
  <si>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</si>
  <si>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</si>
  <si>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</si>
  <si>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</si>
  <si>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</si>
  <si>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</si>
  <si>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</si>
  <si>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</si>
  <si>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</si>
  <si>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</si>
  <si>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</si>
  <si>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</si>
  <si>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</si>
  <si>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</si>
  <si>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</si>
  <si>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</si>
  <si>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</si>
  <si>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</si>
  <si>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</si>
  <si>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</si>
  <si>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</si>
  <si>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</si>
  <si>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</si>
  <si>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</si>
  <si>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</si>
  <si>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</si>
  <si>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</si>
  <si>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</si>
  <si>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</si>
  <si>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</si>
  <si>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</si>
  <si>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</si>
  <si>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</si>
  <si>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</si>
  <si>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</si>
  <si>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</si>
  <si>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</si>
  <si>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</si>
  <si>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</si>
  <si>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</si>
  <si>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</si>
  <si>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</si>
  <si>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</si>
  <si>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</si>
  <si>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</si>
  <si>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</si>
  <si>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</si>
  <si>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</si>
  <si>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</si>
  <si>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</si>
  <si>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</si>
  <si>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</si>
  <si>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</si>
  <si>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</si>
  <si>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</si>
  <si>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</si>
  <si>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</si>
  <si>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</si>
  <si>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</si>
  <si>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</si>
  <si>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</si>
  <si>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</si>
  <si>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</si>
  <si>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</si>
  <si>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</si>
  <si>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</si>
  <si>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</si>
  <si>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</si>
  <si>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</si>
  <si>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</si>
  <si>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</si>
  <si>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</si>
  <si>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</si>
  <si>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</si>
  <si>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</si>
  <si>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</si>
  <si>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</si>
  <si>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</si>
  <si>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</si>
  <si>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</si>
  <si>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</si>
  <si>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</si>
  <si>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</si>
  <si>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</si>
  <si>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</si>
  <si>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</si>
  <si>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</si>
  <si>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</si>
  <si>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</si>
  <si>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</si>
  <si>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</si>
  <si>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</si>
  <si>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</si>
  <si>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</si>
  <si>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</si>
  <si>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</si>
  <si>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</si>
  <si>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</si>
  <si>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</si>
  <si>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</si>
  <si>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</si>
  <si>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</si>
  <si>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</si>
  <si>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</si>
  <si>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</si>
  <si>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</si>
  <si>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</si>
  <si>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</si>
  <si>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</si>
  <si>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</si>
  <si>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</si>
  <si>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</si>
  <si>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</si>
  <si>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</si>
  <si>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</si>
  <si>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</si>
  <si>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</si>
  <si>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</si>
  <si>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</si>
  <si>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</si>
  <si>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</si>
  <si>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</si>
  <si>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</si>
  <si>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</si>
  <si>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</si>
  <si>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</si>
  <si>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</si>
  <si>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</si>
  <si>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</si>
  <si>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</si>
  <si>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</si>
  <si>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</si>
  <si>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</si>
  <si>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</si>
  <si>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</si>
  <si>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</si>
  <si>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</si>
  <si>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</si>
  <si>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</si>
  <si>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</si>
  <si>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</si>
  <si>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</si>
  <si>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</si>
  <si>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</si>
  <si>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</si>
  <si>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</si>
  <si>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</si>
  <si>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</si>
  <si>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</si>
  <si>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</si>
  <si>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</si>
  <si>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</si>
  <si>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</si>
  <si>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</si>
  <si>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</si>
  <si>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</si>
  <si>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</si>
  <si>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</si>
  <si>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</si>
  <si>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</si>
  <si>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</si>
  <si>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</si>
  <si>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</si>
  <si>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</si>
  <si>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</si>
  <si>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</si>
  <si>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</si>
  <si>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</si>
  <si>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</si>
  <si>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</si>
  <si>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</si>
  <si>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</si>
  <si>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</si>
  <si>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</si>
  <si>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</si>
  <si>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</si>
  <si>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</si>
  <si>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</si>
  <si>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</si>
  <si>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</si>
  <si>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</si>
  <si>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</si>
  <si>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</si>
  <si>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</si>
  <si>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</si>
  <si>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</si>
  <si>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</si>
  <si>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</si>
  <si>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</si>
  <si>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</si>
  <si>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</si>
  <si>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</si>
  <si>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</si>
  <si>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</si>
  <si>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</si>
  <si>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</si>
  <si>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</si>
  <si>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</si>
  <si>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</si>
  <si>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</si>
  <si>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</si>
  <si>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</si>
  <si>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</si>
  <si>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</si>
  <si>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</si>
  <si>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</si>
  <si>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</si>
  <si>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</si>
  <si>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</si>
  <si>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</si>
  <si>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</si>
  <si>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</si>
  <si>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</si>
  <si>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</si>
  <si>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</si>
  <si>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</si>
  <si>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</si>
  <si>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</si>
  <si>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</si>
  <si>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</si>
  <si>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</si>
  <si>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</si>
  <si>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</si>
  <si>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</si>
  <si>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</si>
  <si>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</si>
  <si>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</si>
  <si>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</si>
  <si>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</si>
  <si>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</si>
  <si>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</si>
  <si>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</si>
  <si>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</si>
  <si>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</si>
  <si>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</si>
  <si>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</si>
  <si>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</si>
  <si>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</si>
  <si>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</si>
  <si>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</si>
  <si>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</si>
  <si>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</si>
  <si>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</si>
  <si>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</si>
  <si>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</si>
  <si>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</si>
  <si>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</si>
  <si>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</si>
  <si>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</si>
  <si>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</si>
  <si>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</si>
  <si>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</si>
  <si>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</si>
  <si>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</si>
  <si>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</si>
  <si>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</si>
  <si>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</si>
  <si>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</si>
  <si>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</si>
  <si>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</si>
  <si>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</si>
  <si>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</si>
  <si>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</si>
  <si>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</si>
  <si>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</si>
  <si>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</si>
  <si>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</si>
  <si>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</si>
  <si>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</si>
  <si>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</si>
  <si>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</si>
  <si>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</si>
  <si>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</si>
  <si>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</si>
  <si>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</si>
  <si>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</si>
  <si>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</si>
  <si>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</si>
  <si>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</si>
  <si>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</si>
  <si>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</si>
  <si>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</si>
  <si>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</si>
  <si>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</si>
  <si>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</si>
  <si>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</si>
  <si>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</si>
  <si>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</si>
  <si>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</si>
  <si>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</si>
  <si>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</si>
  <si>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</si>
  <si>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</si>
  <si>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</si>
  <si>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</si>
  <si>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</si>
  <si>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</si>
  <si>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</si>
  <si>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</si>
  <si>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</si>
  <si>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</si>
  <si>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</si>
  <si>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</si>
  <si>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</si>
  <si>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</si>
  <si>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</si>
  <si>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</si>
  <si>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</si>
  <si>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</si>
  <si>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</si>
  <si>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</si>
  <si>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</si>
  <si>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</si>
  <si>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</si>
  <si>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</si>
  <si>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</si>
  <si>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</si>
  <si>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</si>
  <si>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</si>
  <si>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</si>
  <si>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</si>
  <si>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</si>
  <si>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</si>
  <si>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</si>
  <si>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</si>
  <si>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</si>
  <si>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</si>
  <si>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</si>
  <si>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</si>
  <si>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</si>
  <si>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</si>
  <si>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</si>
  <si>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</si>
  <si>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</si>
  <si>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</si>
  <si>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</si>
  <si>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</si>
  <si>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</si>
  <si>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</si>
  <si>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</si>
  <si>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</si>
  <si>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</si>
  <si>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</si>
  <si>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</si>
  <si>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</si>
  <si>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</si>
  <si>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</si>
  <si>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</si>
  <si>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</si>
  <si>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</si>
  <si>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</si>
  <si>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</si>
  <si>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</si>
  <si>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</si>
  <si>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</si>
  <si>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</si>
  <si>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</si>
  <si>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</si>
  <si>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</si>
  <si>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</si>
  <si>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</si>
  <si>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</si>
  <si>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</si>
  <si>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</si>
  <si>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</si>
  <si>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</si>
  <si>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</si>
  <si>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</si>
  <si>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</si>
  <si>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</si>
  <si>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</si>
  <si>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</si>
  <si>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</si>
  <si>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</si>
  <si>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</si>
  <si>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</si>
  <si>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</si>
  <si>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</si>
  <si>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</si>
  <si>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</si>
  <si>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</si>
  <si>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</si>
  <si>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</si>
  <si>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</si>
  <si>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</si>
  <si>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</si>
  <si>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</si>
  <si>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</si>
  <si>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</si>
  <si>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</si>
  <si>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</si>
  <si>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</si>
  <si>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</si>
  <si>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</si>
  <si>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</si>
  <si>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</si>
  <si>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</si>
  <si>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</si>
  <si>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</si>
  <si>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</si>
  <si>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</si>
  <si>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</si>
  <si>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</si>
  <si>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</si>
  <si>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</si>
  <si>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</si>
  <si>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</si>
  <si>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</si>
  <si>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</si>
  <si>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</si>
  <si>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</si>
  <si>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</si>
  <si>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</si>
  <si>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</si>
  <si>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</si>
  <si>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</si>
  <si>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</si>
  <si>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</si>
  <si>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</si>
  <si>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</si>
  <si>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</si>
  <si>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</si>
  <si>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</si>
  <si>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</si>
  <si>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</si>
  <si>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</si>
  <si>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</si>
  <si>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</si>
  <si>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</si>
  <si>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</si>
  <si>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</si>
  <si>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</si>
  <si>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</si>
  <si>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</si>
  <si>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</si>
  <si>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</si>
  <si>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</si>
  <si>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</si>
  <si>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</si>
  <si>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</si>
  <si>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</si>
  <si>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</si>
  <si>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</si>
  <si>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</si>
  <si>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</si>
  <si>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</si>
  <si>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</si>
  <si>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</si>
  <si>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</si>
  <si>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</si>
  <si>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</si>
  <si>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</si>
  <si>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</si>
  <si>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</si>
  <si>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</si>
  <si>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</si>
  <si>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</si>
  <si>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</si>
  <si>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</si>
  <si>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</si>
  <si>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</si>
  <si>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</si>
  <si>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</si>
  <si>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</si>
  <si>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</si>
  <si>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</si>
  <si>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</si>
  <si>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</si>
  <si>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</si>
  <si>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</si>
  <si>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</si>
  <si>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</si>
  <si>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</si>
  <si>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</si>
  <si>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</si>
  <si>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</si>
  <si>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</si>
  <si>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</si>
  <si>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</si>
  <si>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</si>
  <si>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</si>
  <si>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</si>
  <si>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</si>
  <si>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</si>
  <si>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</si>
  <si>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</si>
  <si>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</si>
  <si>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</si>
  <si>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</si>
  <si>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</si>
  <si>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</si>
  <si>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</si>
  <si>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</si>
  <si>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</si>
  <si>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</si>
  <si>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</si>
  <si>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</si>
  <si>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</si>
  <si>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</si>
  <si>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</si>
  <si>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</si>
  <si>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</si>
  <si>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</si>
  <si>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</si>
  <si>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</si>
  <si>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</si>
  <si>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</si>
  <si>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</si>
  <si>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</si>
  <si>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</si>
  <si>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</si>
  <si>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</si>
  <si>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</si>
  <si>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</si>
  <si>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</si>
  <si>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</si>
  <si>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</si>
  <si>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</si>
  <si>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</si>
  <si>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</si>
  <si>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</si>
  <si>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</si>
  <si>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</si>
  <si>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</si>
  <si>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</si>
  <si>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</si>
  <si>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</si>
  <si>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</si>
  <si>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</si>
  <si>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</si>
  <si>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</si>
  <si>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</si>
  <si>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</si>
  <si>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</si>
  <si>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</si>
  <si>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</si>
  <si>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</si>
  <si>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</si>
  <si>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</si>
  <si>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</si>
  <si>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</si>
  <si>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</si>
  <si>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</si>
  <si>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</si>
  <si>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</si>
  <si>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</si>
  <si>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</si>
  <si>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</si>
  <si>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</si>
  <si>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</si>
  <si>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</si>
  <si>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</si>
  <si>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</si>
  <si>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</si>
  <si>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</si>
  <si>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</si>
  <si>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</si>
  <si>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</si>
  <si>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</si>
  <si>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</si>
  <si>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</si>
  <si>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</si>
  <si>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</si>
  <si>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</si>
  <si>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</si>
  <si>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</si>
  <si>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</si>
  <si>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</si>
  <si>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</si>
  <si>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</si>
  <si>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</si>
  <si>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</si>
  <si>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</si>
  <si>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</si>
  <si>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</si>
  <si>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</si>
  <si>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</si>
  <si>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</si>
  <si>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</si>
  <si>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</si>
  <si>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</si>
  <si>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</si>
  <si>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</si>
  <si>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</si>
  <si>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</si>
  <si>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</si>
  <si>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</si>
  <si>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</si>
  <si>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</si>
  <si>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</si>
  <si>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</si>
  <si>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</si>
  <si>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</si>
  <si>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</si>
  <si>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</si>
  <si>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</si>
  <si>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</si>
  <si>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</si>
  <si>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</si>
  <si>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</si>
  <si>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</si>
  <si>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</si>
  <si>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</si>
  <si>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</si>
  <si>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</si>
  <si>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</si>
  <si>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</si>
  <si>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</si>
  <si>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</si>
  <si>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</si>
  <si>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</si>
  <si>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</si>
  <si>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</si>
  <si>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</si>
  <si>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</si>
  <si>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</si>
  <si>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</si>
  <si>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</si>
  <si>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</si>
  <si>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</si>
  <si>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</si>
  <si>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</si>
  <si>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</si>
  <si>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</si>
  <si>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</si>
  <si>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</si>
  <si>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</si>
  <si>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</si>
  <si>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</si>
  <si>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</si>
  <si>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</si>
  <si>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</si>
  <si>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</si>
  <si>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</si>
  <si>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</si>
  <si>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</si>
  <si>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</si>
  <si>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</si>
  <si>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</si>
  <si>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</si>
  <si>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</si>
  <si>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</si>
  <si>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</si>
  <si>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</si>
  <si>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</si>
  <si>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</si>
  <si>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</si>
  <si>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</si>
  <si>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</si>
  <si>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</si>
  <si>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</si>
  <si>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</si>
  <si>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</si>
  <si>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</si>
  <si>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</si>
  <si>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</si>
  <si>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</si>
  <si>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</si>
  <si>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</si>
  <si>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</si>
  <si>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</si>
  <si>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</si>
  <si>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</si>
  <si>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</si>
  <si>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</si>
  <si>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</si>
  <si>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</si>
  <si>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</si>
  <si>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</si>
  <si>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</si>
  <si>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</si>
  <si>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</si>
  <si>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</si>
  <si>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</si>
  <si>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</si>
  <si>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</si>
  <si>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</si>
  <si>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</si>
  <si>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</si>
  <si>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</si>
  <si>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</si>
  <si>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</si>
  <si>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</si>
  <si>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</si>
  <si>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</si>
  <si>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</si>
  <si>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</si>
  <si>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</si>
  <si>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</si>
  <si>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</si>
  <si>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</si>
  <si>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</si>
  <si>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</si>
  <si>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</si>
  <si>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</si>
  <si>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</si>
  <si>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</si>
  <si>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</si>
  <si>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</si>
  <si>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</si>
  <si>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</si>
  <si>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</si>
  <si>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</si>
  <si>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</si>
  <si>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</si>
  <si>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</si>
  <si>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</si>
  <si>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</si>
  <si>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</si>
  <si>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</si>
  <si>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</si>
  <si>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</si>
  <si>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</si>
  <si>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</si>
  <si>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</si>
  <si>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</si>
  <si>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</si>
  <si>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</si>
  <si>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</si>
  <si>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</si>
  <si>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</si>
  <si>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</si>
  <si>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</si>
  <si>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</si>
  <si>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</si>
  <si>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</si>
  <si>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</si>
  <si>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</si>
  <si>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</si>
  <si>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</si>
  <si>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</si>
  <si>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</si>
  <si>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</si>
  <si>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</si>
  <si>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</si>
  <si>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</si>
  <si>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</si>
  <si>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</si>
  <si>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</si>
  <si>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</si>
  <si>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</si>
  <si>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</si>
  <si>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</si>
  <si>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</si>
  <si>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</si>
  <si>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</si>
  <si>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</si>
  <si>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</si>
  <si>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</si>
  <si>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</si>
  <si>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</si>
  <si>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</si>
  <si>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</si>
  <si>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</si>
  <si>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</si>
  <si>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</si>
  <si>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</si>
  <si>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</si>
  <si>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</si>
  <si>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</si>
  <si>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</si>
  <si>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</si>
  <si>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</si>
  <si>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</si>
  <si>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</si>
  <si>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</si>
  <si>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</si>
  <si>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</si>
  <si>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</si>
  <si>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</si>
  <si>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</si>
  <si>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</si>
  <si>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</si>
  <si>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</si>
  <si>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</si>
  <si>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</si>
  <si>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</si>
  <si>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</si>
  <si>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</si>
  <si>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</si>
  <si>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</si>
  <si>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</si>
  <si>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</si>
  <si>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</si>
  <si>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</si>
  <si>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</si>
  <si>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</si>
  <si>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</si>
  <si>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</si>
  <si>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</si>
  <si>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</si>
  <si>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</si>
  <si>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</si>
  <si>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</si>
  <si>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</si>
  <si>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</si>
  <si>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</si>
  <si>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</si>
  <si>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</si>
  <si>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</si>
  <si>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</si>
  <si>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</si>
  <si>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</si>
  <si>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</si>
  <si>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</si>
  <si>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</si>
  <si>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</si>
  <si>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</si>
  <si>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</si>
  <si>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</si>
  <si>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</si>
  <si>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</si>
  <si>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</si>
  <si>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</si>
  <si>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</si>
  <si>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</si>
  <si>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</si>
  <si>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</si>
  <si>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</si>
  <si>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</si>
  <si>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</si>
  <si>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</si>
  <si>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</si>
  <si>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</si>
  <si>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</si>
  <si>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</si>
  <si>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</si>
  <si>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</si>
  <si>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</si>
  <si>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</si>
  <si>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</si>
  <si>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</si>
  <si>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</si>
  <si>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</si>
  <si>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</si>
  <si>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</si>
  <si>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</si>
  <si>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</si>
  <si>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</si>
  <si>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</si>
  <si>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</si>
  <si>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</si>
  <si>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</si>
  <si>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</si>
  <si>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</si>
  <si>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</si>
  <si>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</si>
  <si>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</si>
  <si>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</si>
  <si>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</si>
  <si>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</si>
  <si>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</si>
  <si>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</si>
  <si>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</si>
  <si>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</si>
  <si>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</si>
  <si>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</si>
  <si>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</si>
  <si>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</si>
  <si>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</si>
  <si>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</si>
  <si>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</si>
  <si>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</si>
  <si>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</si>
  <si>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</si>
  <si>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</si>
  <si>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</si>
  <si>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</si>
  <si>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</si>
  <si>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</si>
  <si>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</si>
  <si>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</si>
  <si>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</si>
  <si>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</si>
  <si>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</si>
  <si>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</si>
  <si>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</si>
  <si>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</si>
  <si>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</si>
  <si>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</si>
  <si>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</si>
  <si>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</si>
  <si>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</si>
  <si>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</si>
  <si>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</si>
  <si>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</si>
  <si>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</si>
  <si>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</si>
  <si>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</si>
  <si>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</si>
  <si>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</si>
  <si>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</si>
  <si>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</si>
  <si>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</si>
  <si>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</si>
  <si>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</si>
  <si>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</si>
  <si>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</si>
  <si>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</si>
  <si>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</si>
  <si>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</si>
  <si>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</si>
  <si>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</si>
  <si>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</si>
  <si>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</si>
  <si>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</si>
  <si>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</si>
  <si>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</si>
  <si>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</si>
  <si>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</si>
  <si>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</si>
  <si>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</si>
  <si>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</si>
  <si>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</si>
  <si>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</si>
  <si>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</si>
  <si>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</si>
  <si>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</si>
  <si>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</si>
  <si>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</si>
  <si>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</si>
  <si>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</si>
  <si>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</si>
  <si>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</si>
  <si>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</si>
  <si>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</si>
  <si>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</si>
  <si>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</si>
  <si>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</si>
  <si>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</si>
  <si>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</si>
  <si>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</si>
  <si>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</si>
  <si>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</si>
  <si>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</si>
  <si>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</si>
  <si>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</si>
  <si>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</si>
  <si>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</si>
  <si>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</si>
  <si>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</si>
  <si>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</si>
  <si>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</si>
  <si>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</si>
  <si>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</si>
  <si>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</si>
  <si>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</si>
  <si>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</si>
  <si>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</si>
  <si>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</si>
  <si>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</si>
  <si>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</si>
  <si>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</si>
  <si>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</si>
  <si>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</si>
  <si>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</si>
  <si>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</si>
  <si>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</si>
  <si>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</si>
  <si>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</si>
  <si>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</si>
  <si>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</si>
  <si>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</si>
  <si>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</si>
  <si>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</si>
  <si>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</si>
  <si>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</si>
  <si>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</si>
  <si>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</si>
  <si>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</si>
  <si>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</si>
  <si>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</si>
  <si>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</si>
  <si>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</si>
  <si>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</si>
  <si>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</si>
  <si>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</si>
  <si>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</si>
  <si>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</si>
  <si>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</si>
  <si>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</si>
  <si>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</si>
  <si>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</si>
  <si>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</si>
  <si>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</si>
  <si>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</si>
  <si>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</si>
  <si>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</si>
  <si>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</si>
  <si>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</si>
  <si>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</si>
  <si>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</si>
  <si>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</si>
  <si>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</si>
  <si>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</si>
  <si>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</si>
  <si>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</si>
  <si>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</si>
  <si>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</si>
  <si>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</si>
  <si>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</si>
  <si>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</si>
  <si>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</si>
  <si>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</si>
  <si>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</si>
  <si>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</si>
  <si>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</si>
  <si>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</si>
  <si>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</si>
  <si>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</si>
  <si>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</si>
  <si>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</si>
  <si>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</si>
  <si>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</si>
  <si>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</si>
  <si>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</si>
  <si>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</si>
  <si>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</si>
  <si>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</si>
  <si>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</si>
  <si>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</si>
  <si>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</si>
  <si>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</si>
  <si>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</si>
  <si>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</si>
  <si>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</si>
  <si>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</si>
  <si>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</si>
  <si>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</si>
  <si>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</si>
  <si>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</si>
  <si>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</si>
  <si>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</si>
  <si>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</si>
  <si>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</si>
  <si>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</si>
  <si>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</si>
  <si>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</si>
  <si>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</si>
  <si>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</si>
  <si>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</si>
  <si>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</si>
  <si>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</si>
  <si>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</si>
  <si>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</si>
  <si>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</si>
  <si>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</si>
  <si>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</si>
  <si>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</si>
  <si>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</si>
  <si>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</si>
  <si>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</si>
  <si>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</si>
  <si>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</si>
  <si>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</si>
  <si>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</si>
  <si>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</si>
  <si>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</si>
  <si>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</si>
  <si>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</si>
  <si>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</si>
  <si>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</si>
  <si>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</si>
  <si>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</si>
  <si>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</si>
  <si>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</si>
  <si>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</si>
  <si>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</si>
  <si>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</si>
  <si>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</si>
  <si>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</si>
  <si>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</si>
  <si>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</si>
  <si>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</si>
  <si>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</si>
  <si>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</si>
  <si>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</si>
  <si>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</si>
  <si>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</si>
  <si>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</si>
  <si>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</si>
  <si>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</si>
  <si>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</si>
  <si>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</si>
  <si>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</si>
  <si>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</si>
  <si>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</si>
  <si>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</si>
  <si>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</si>
  <si>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</si>
  <si>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</si>
  <si>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</si>
  <si>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</si>
  <si>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</si>
  <si>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</si>
  <si>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</si>
  <si>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</si>
  <si>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</si>
  <si>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</si>
  <si>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</si>
  <si>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</si>
  <si>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</si>
  <si>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</si>
  <si>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</si>
  <si>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</si>
  <si>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</si>
  <si>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</si>
  <si>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</si>
  <si>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</si>
  <si>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</si>
  <si>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</si>
  <si>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</si>
  <si>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</si>
  <si>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</si>
  <si>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</si>
  <si>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</si>
  <si>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</si>
  <si>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</si>
  <si>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</si>
  <si>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</si>
  <si>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</si>
  <si>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</si>
  <si>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</si>
  <si>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</si>
  <si>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</si>
  <si>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</si>
  <si>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</si>
  <si>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</si>
  <si>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</si>
  <si>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</si>
  <si>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</si>
  <si>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</si>
  <si>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</si>
  <si>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</si>
  <si>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</si>
  <si>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</si>
  <si>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</si>
  <si>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</si>
  <si>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</si>
  <si>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</si>
  <si>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</si>
  <si>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</si>
  <si>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</si>
  <si>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</si>
  <si>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</si>
  <si>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</si>
  <si>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</si>
  <si>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</si>
  <si>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</si>
  <si>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</si>
  <si>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</si>
  <si>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</si>
  <si>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</si>
  <si>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</si>
  <si>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</si>
  <si>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</si>
  <si>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</si>
  <si>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</si>
  <si>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</si>
  <si>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</si>
  <si>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</si>
  <si>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</si>
  <si>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</si>
  <si>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</si>
  <si>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</si>
  <si>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</si>
  <si>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</si>
  <si>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</si>
  <si>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</si>
  <si>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</si>
  <si>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</si>
  <si>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</si>
  <si>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</si>
  <si>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</si>
  <si>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</si>
  <si>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</si>
  <si>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</si>
  <si>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</si>
  <si>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</si>
  <si>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</si>
  <si>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</si>
  <si>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</si>
  <si>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</si>
  <si>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</si>
  <si>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</si>
  <si>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</si>
  <si>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</si>
  <si>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</si>
  <si>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</si>
  <si>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</si>
  <si>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</si>
  <si>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</si>
  <si>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</si>
  <si>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</si>
  <si>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</si>
  <si>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</si>
  <si>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</si>
  <si>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</si>
  <si>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</si>
  <si>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</si>
  <si>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</si>
  <si>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</si>
  <si>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</si>
  <si>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</si>
  <si>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</si>
  <si>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</si>
  <si>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</si>
  <si>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</si>
  <si>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</si>
  <si>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</si>
  <si>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</si>
  <si>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</si>
  <si>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</si>
  <si>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</si>
  <si>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</si>
  <si>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</si>
  <si>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</si>
  <si>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</si>
  <si>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</si>
  <si>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</si>
  <si>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</si>
  <si>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</si>
  <si>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</si>
  <si>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</si>
  <si>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</si>
  <si>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</si>
  <si>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</si>
  <si>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</si>
  <si>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</si>
  <si>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</si>
  <si>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</si>
  <si>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</si>
  <si>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</si>
  <si>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</si>
  <si>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</si>
  <si>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</si>
  <si>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</si>
  <si>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</si>
  <si>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</si>
  <si>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</si>
  <si>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</si>
  <si>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</si>
  <si>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</si>
  <si>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</si>
  <si>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</si>
  <si>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</si>
  <si>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</si>
  <si>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</si>
  <si>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</si>
  <si>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</si>
  <si>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</si>
  <si>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</si>
  <si>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</si>
  <si>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</si>
  <si>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</si>
  <si>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</si>
  <si>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</si>
  <si>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</si>
  <si>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</si>
  <si>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</si>
  <si>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</si>
  <si>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</si>
  <si>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</si>
  <si>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</si>
  <si>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</si>
  <si>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</si>
  <si>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</si>
  <si>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</si>
  <si>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</si>
  <si>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</si>
  <si>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</si>
  <si>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</si>
  <si>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</si>
  <si>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</si>
  <si>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</si>
  <si>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</si>
  <si>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</si>
  <si>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</si>
  <si>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</si>
  <si>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</si>
  <si>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</si>
  <si>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</si>
  <si>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</si>
  <si>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</si>
  <si>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</si>
  <si>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</si>
  <si>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</si>
  <si>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</si>
  <si>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</si>
  <si>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</si>
  <si>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</si>
  <si>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</si>
  <si>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</si>
  <si>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</si>
  <si>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</si>
  <si>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</si>
  <si>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</si>
  <si>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</si>
  <si>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</si>
  <si>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</si>
  <si>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</si>
  <si>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</si>
  <si>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</si>
  <si>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</si>
  <si>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</si>
  <si>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</si>
  <si>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</si>
  <si>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</si>
  <si>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</si>
  <si>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</si>
  <si>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</si>
  <si>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</si>
  <si>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</si>
  <si>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</si>
  <si>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</si>
  <si>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</si>
  <si>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</si>
  <si>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</si>
  <si>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</si>
  <si>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</si>
  <si>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</si>
  <si>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</si>
  <si>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</si>
  <si>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</si>
  <si>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</si>
  <si>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</si>
  <si>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</si>
  <si>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</si>
  <si>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</si>
  <si>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</si>
  <si>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</si>
  <si>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</si>
  <si>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</si>
  <si>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</si>
  <si>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</si>
  <si>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</si>
  <si>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</si>
  <si>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</si>
  <si>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</si>
  <si>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</si>
  <si>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</si>
  <si>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</si>
  <si>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</si>
  <si>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</si>
  <si>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</si>
  <si>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</si>
  <si>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</si>
  <si>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</si>
  <si>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</si>
  <si>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</si>
  <si>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</si>
  <si>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</si>
  <si>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</si>
  <si>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</si>
  <si>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</si>
  <si>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</si>
  <si>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</si>
  <si>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</si>
  <si>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</si>
  <si>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</si>
  <si>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</si>
  <si>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</si>
  <si>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</si>
  <si>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</si>
  <si>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</si>
  <si>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</si>
  <si>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</si>
  <si>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</si>
  <si>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</si>
  <si>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</si>
  <si>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</si>
  <si>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</si>
  <si>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</si>
  <si>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</si>
  <si>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</si>
  <si>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</si>
  <si>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</si>
  <si>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</si>
  <si>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</si>
  <si>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</si>
  <si>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</si>
  <si>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</si>
  <si>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</si>
  <si>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</si>
  <si>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</si>
  <si>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</si>
  <si>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</si>
  <si>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</si>
  <si>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</si>
  <si>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</si>
  <si>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</si>
  <si>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</si>
  <si>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</si>
  <si>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</si>
  <si>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</si>
  <si>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</si>
  <si>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</si>
  <si>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</si>
  <si>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</si>
  <si>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</si>
  <si>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</si>
  <si>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</si>
  <si>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</si>
  <si>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</si>
  <si>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</si>
  <si>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</si>
  <si>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</si>
  <si>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</si>
  <si>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</si>
  <si>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</si>
  <si>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</si>
  <si>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</si>
  <si>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</si>
  <si>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</si>
  <si>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</si>
  <si>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</si>
  <si>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</si>
  <si>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</si>
  <si>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</si>
  <si>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</si>
  <si>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</si>
  <si>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</si>
  <si>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</si>
  <si>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</si>
  <si>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</si>
  <si>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</si>
  <si>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</si>
  <si>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</si>
  <si>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</si>
  <si>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</si>
  <si>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</si>
  <si>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</si>
  <si>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</si>
  <si>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</si>
  <si>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</si>
  <si>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</si>
  <si>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</si>
  <si>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</si>
  <si>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</si>
  <si>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</si>
  <si>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</si>
  <si>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</si>
  <si>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</si>
  <si>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</si>
  <si>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</si>
  <si>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</si>
  <si>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</si>
  <si>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</si>
  <si>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</si>
  <si>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</si>
  <si>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</si>
  <si>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</si>
  <si>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</si>
  <si>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</si>
  <si>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</si>
  <si>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</si>
  <si>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</si>
  <si>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</si>
  <si>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</si>
  <si>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</si>
  <si>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</si>
  <si>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</si>
  <si>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</si>
  <si>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</si>
  <si>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</si>
  <si>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</si>
  <si>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</si>
  <si>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</si>
  <si>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</si>
  <si>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</si>
  <si>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</si>
  <si>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</si>
  <si>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</si>
  <si>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</si>
  <si>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</si>
  <si>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</si>
  <si>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</si>
  <si>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</si>
  <si>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</si>
  <si>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</si>
  <si>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</si>
  <si>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</si>
  <si>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</si>
  <si>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</si>
  <si>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</si>
  <si>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</si>
  <si>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</si>
  <si>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</si>
  <si>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</si>
  <si>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</si>
  <si>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</si>
  <si>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</si>
  <si>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</si>
  <si>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</si>
  <si>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</si>
  <si>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</si>
  <si>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</si>
  <si>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</si>
  <si>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</si>
  <si>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</si>
  <si>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</si>
  <si>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</si>
  <si>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</si>
  <si>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</si>
  <si>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</si>
  <si>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</si>
  <si>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</si>
  <si>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</si>
  <si>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</si>
  <si>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</si>
  <si>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</si>
  <si>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</si>
  <si>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</si>
  <si>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</si>
  <si>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</si>
  <si>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</si>
  <si>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</si>
  <si>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</si>
  <si>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</si>
  <si>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</si>
  <si>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</si>
  <si>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</si>
  <si>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</si>
  <si>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</si>
  <si>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</si>
  <si>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</si>
  <si>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</si>
  <si>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</si>
  <si>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</si>
  <si>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</si>
  <si>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</si>
  <si>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</si>
  <si>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</si>
  <si>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</si>
  <si>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</si>
  <si>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</si>
  <si>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</si>
  <si>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</si>
  <si>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</si>
  <si>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</si>
  <si>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</si>
  <si>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</si>
  <si>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</si>
  <si>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</si>
  <si>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</si>
  <si>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</si>
  <si>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</si>
  <si>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</si>
  <si>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</si>
  <si>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</si>
  <si>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</si>
  <si>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</si>
  <si>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</si>
  <si>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</si>
  <si>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</si>
  <si>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</si>
  <si>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</si>
  <si>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</si>
  <si>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</si>
  <si>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</si>
  <si>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</si>
  <si>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</si>
  <si>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</si>
  <si>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</si>
  <si>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</si>
  <si>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</si>
  <si>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</si>
  <si>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</si>
  <si>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</si>
  <si>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</si>
  <si>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</si>
  <si>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</si>
  <si>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</si>
  <si>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</si>
  <si>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</si>
  <si>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</si>
  <si>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</si>
  <si>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</si>
  <si>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</si>
  <si>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</si>
  <si>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</si>
  <si>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</si>
  <si>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</si>
  <si>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</si>
  <si>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</si>
  <si>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</si>
  <si>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</si>
  <si>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</si>
  <si>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</si>
  <si>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</si>
  <si>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</si>
  <si>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</si>
  <si>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</si>
  <si>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</si>
  <si>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</si>
  <si>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</si>
  <si>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</si>
  <si>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</si>
  <si>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</si>
  <si>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</si>
  <si>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</si>
  <si>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</si>
  <si>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</si>
  <si>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</si>
  <si>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</si>
  <si>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</si>
  <si>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</si>
  <si>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</si>
  <si>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</si>
  <si>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</si>
  <si>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</si>
  <si>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</si>
  <si>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</si>
  <si>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</si>
  <si>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</si>
  <si>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</si>
  <si>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</si>
  <si>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</si>
  <si>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</si>
  <si>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</si>
  <si>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</si>
  <si>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</si>
  <si>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</si>
  <si>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</si>
  <si>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</si>
  <si>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</si>
  <si>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</si>
  <si>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</si>
  <si>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</si>
  <si>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</si>
  <si>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</si>
  <si>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</si>
  <si>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</si>
  <si>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</si>
  <si>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</si>
  <si>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</si>
  <si>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</si>
  <si>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</si>
  <si>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</si>
  <si>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</si>
  <si>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</si>
  <si>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</si>
  <si>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</si>
  <si>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</si>
  <si>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</si>
  <si>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</si>
  <si>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</si>
  <si>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</si>
  <si>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</si>
  <si>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</si>
  <si>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</si>
  <si>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</si>
  <si>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</si>
  <si>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</si>
  <si>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</si>
  <si>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</si>
  <si>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</si>
  <si>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</si>
  <si>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</si>
  <si>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</si>
  <si>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</si>
  <si>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</si>
  <si>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</si>
  <si>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</si>
  <si>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</si>
  <si>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</si>
  <si>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</si>
  <si>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</si>
  <si>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</si>
  <si>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</si>
  <si>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</si>
  <si>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</si>
  <si>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</si>
  <si>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</si>
  <si>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</si>
  <si>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</si>
  <si>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</si>
  <si>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</si>
  <si>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</si>
  <si>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</si>
  <si>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</si>
  <si>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</si>
  <si>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</si>
  <si>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</si>
  <si>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</si>
  <si>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</si>
  <si>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</si>
  <si>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</si>
  <si>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</si>
  <si>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</si>
  <si>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</si>
  <si>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</si>
  <si>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</si>
  <si>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</si>
  <si>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</si>
  <si>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</si>
  <si>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</si>
  <si>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</si>
  <si>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</si>
  <si>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</si>
  <si>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</si>
  <si>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</si>
  <si>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</si>
  <si>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</si>
  <si>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</si>
  <si>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</si>
  <si>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</si>
  <si>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</si>
  <si>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</si>
  <si>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</si>
  <si>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</si>
  <si>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</si>
  <si>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</si>
  <si>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</si>
  <si>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</si>
  <si>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</si>
  <si>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</si>
  <si>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</si>
  <si>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</si>
  <si>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</si>
  <si>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</si>
  <si>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</si>
  <si>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</si>
  <si>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</si>
  <si>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</si>
  <si>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</si>
  <si>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</si>
  <si>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</si>
  <si>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</si>
  <si>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</si>
  <si>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</si>
  <si>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</si>
  <si>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</si>
  <si>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</si>
  <si>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</si>
  <si>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</si>
  <si>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</si>
  <si>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</si>
  <si>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</si>
  <si>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</si>
  <si>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</si>
  <si>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</si>
  <si>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</si>
  <si>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</si>
  <si>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</si>
  <si>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</si>
  <si>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</si>
  <si>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</si>
  <si>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</si>
  <si>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</si>
  <si>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</si>
  <si>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</si>
  <si>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</si>
  <si>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</si>
  <si>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</si>
  <si>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</si>
  <si>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</si>
  <si>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</si>
  <si>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</si>
  <si>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</si>
  <si>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</si>
  <si>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</si>
  <si>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</si>
  <si>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</si>
  <si>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</si>
  <si>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</si>
  <si>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</si>
  <si>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</si>
  <si>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</si>
  <si>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</si>
  <si>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</si>
  <si>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</si>
  <si>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</si>
  <si>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</si>
  <si>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</si>
  <si>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</si>
  <si>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</si>
  <si>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</si>
  <si>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</si>
  <si>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</si>
  <si>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</si>
  <si>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</si>
  <si>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</si>
  <si>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</si>
  <si>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</si>
  <si>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</si>
  <si>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</si>
  <si>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</si>
  <si>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</si>
  <si>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</si>
  <si>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</si>
  <si>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</si>
  <si>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</si>
  <si>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</si>
  <si>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</si>
  <si>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</si>
  <si>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</si>
  <si>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</si>
  <si>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</si>
  <si>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</si>
  <si>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</si>
  <si>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</si>
  <si>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</si>
  <si>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</si>
  <si>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</si>
  <si>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</si>
  <si>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</si>
  <si>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</si>
  <si>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</si>
  <si>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</si>
  <si>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</si>
  <si>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</si>
  <si>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</si>
  <si>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</si>
  <si>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</si>
  <si>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</si>
  <si>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</si>
  <si>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</si>
  <si>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</si>
  <si>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</si>
  <si>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</si>
  <si>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</si>
  <si>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</si>
  <si>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</si>
  <si>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</si>
  <si>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</si>
  <si>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</si>
  <si>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</si>
  <si>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</si>
  <si>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</si>
  <si>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</si>
  <si>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</si>
  <si>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</si>
  <si>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</si>
  <si>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</si>
  <si>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</si>
  <si>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</si>
  <si>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</si>
  <si>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</si>
  <si>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</si>
  <si>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</si>
  <si>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</si>
  <si>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</si>
  <si>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</si>
  <si>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</si>
  <si>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</si>
  <si>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</si>
  <si>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</si>
  <si>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</si>
  <si>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</si>
  <si>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</si>
  <si>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</si>
  <si>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</si>
  <si>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</si>
  <si>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</si>
  <si>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</si>
  <si>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</si>
  <si>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</si>
  <si>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</si>
  <si>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</si>
  <si>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</si>
  <si>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</si>
  <si>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</si>
  <si>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</si>
  <si>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</si>
  <si>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</si>
  <si>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</si>
  <si>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</si>
  <si>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</si>
  <si>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</si>
  <si>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</si>
  <si>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</si>
  <si>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</si>
  <si>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</si>
  <si>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</si>
  <si>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</si>
  <si>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</si>
  <si>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</si>
  <si>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</si>
  <si>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</si>
  <si>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</si>
  <si>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</si>
  <si>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</si>
  <si>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</si>
  <si>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</si>
  <si>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</si>
  <si>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</si>
  <si>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</si>
  <si>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</si>
  <si>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</si>
  <si>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</si>
  <si>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</si>
  <si>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</si>
  <si>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</si>
  <si>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</si>
  <si>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</si>
  <si>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</si>
  <si>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</si>
  <si>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</si>
  <si>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</si>
  <si>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</si>
  <si>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</si>
  <si>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</si>
  <si>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</si>
  <si>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</si>
  <si>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</si>
  <si>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</si>
  <si>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</si>
  <si>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</si>
  <si>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</si>
  <si>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</si>
  <si>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</si>
  <si>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</si>
  <si>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</si>
  <si>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</si>
  <si>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</si>
  <si>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</si>
  <si>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</si>
  <si>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</si>
  <si>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</si>
  <si>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</si>
  <si>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</si>
  <si>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</si>
  <si>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</si>
  <si>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</si>
  <si>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</si>
  <si>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</si>
  <si>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</si>
  <si>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</si>
  <si>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</si>
  <si>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</si>
  <si>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</si>
  <si>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</si>
  <si>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</si>
  <si>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</si>
  <si>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</si>
  <si>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</si>
  <si>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</si>
  <si>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</si>
  <si>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</si>
  <si>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</si>
  <si>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</si>
  <si>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</si>
  <si>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</si>
  <si>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</si>
  <si>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</si>
  <si>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</si>
  <si>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</si>
  <si>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</si>
  <si>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</si>
  <si>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</si>
  <si>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</si>
  <si>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</si>
  <si>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</si>
  <si>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</si>
  <si>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</si>
  <si>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</si>
  <si>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</si>
  <si>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</si>
  <si>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</si>
  <si>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</si>
  <si>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</si>
  <si>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</si>
  <si>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</si>
  <si>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</si>
  <si>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</si>
  <si>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</si>
  <si>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</si>
  <si>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</si>
  <si>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</si>
  <si>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</si>
  <si>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</si>
  <si>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</si>
  <si>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</si>
  <si>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</si>
  <si>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</si>
  <si>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</si>
  <si>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</si>
  <si>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</si>
  <si>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</si>
  <si>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</si>
  <si>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</si>
  <si>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</si>
  <si>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</si>
  <si>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</si>
  <si>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</si>
  <si>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</si>
  <si>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</si>
  <si>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</si>
  <si>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</si>
  <si>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</si>
  <si>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</si>
  <si>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</si>
  <si>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</si>
  <si>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</si>
  <si>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</si>
  <si>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</si>
  <si>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</si>
  <si>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</si>
  <si>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</si>
  <si>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</si>
  <si>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</si>
  <si>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</si>
  <si>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</si>
  <si>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</si>
  <si>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</si>
  <si>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</si>
  <si>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</si>
  <si>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</si>
  <si>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</si>
  <si>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</si>
  <si>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</si>
  <si>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</si>
  <si>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</si>
  <si>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</si>
  <si>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</si>
  <si>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</si>
  <si>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</si>
  <si>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</si>
  <si>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</si>
  <si>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</si>
  <si>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</si>
  <si>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</si>
  <si>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</si>
  <si>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</si>
  <si>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</si>
  <si>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</si>
  <si>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</si>
  <si>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</si>
  <si>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</si>
  <si>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</si>
  <si>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</si>
  <si>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</si>
  <si>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</si>
  <si>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</si>
  <si>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</si>
  <si>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</si>
  <si>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</si>
  <si>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</si>
  <si>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</si>
  <si>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</si>
  <si>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</si>
  <si>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</si>
  <si>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</si>
  <si>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</si>
  <si>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</si>
  <si>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</si>
  <si>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</si>
  <si>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</si>
  <si>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</si>
  <si>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</si>
  <si>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</si>
  <si>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</si>
  <si>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</si>
  <si>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</si>
  <si>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</si>
  <si>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</si>
  <si>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</si>
  <si>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</si>
  <si>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</si>
  <si>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</si>
  <si>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</si>
  <si>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</si>
  <si>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</si>
  <si>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</si>
  <si>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</si>
  <si>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</si>
  <si>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</si>
  <si>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</si>
  <si>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</si>
  <si>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</si>
  <si>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</si>
  <si>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</si>
  <si>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</si>
  <si>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</si>
  <si>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</si>
  <si>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</si>
  <si>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</si>
  <si>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</si>
  <si>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</si>
  <si>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</si>
  <si>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</si>
  <si>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</si>
  <si>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</si>
  <si>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</si>
  <si>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</si>
  <si>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</si>
  <si>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</si>
  <si>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</si>
  <si>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</si>
  <si>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</si>
  <si>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</si>
  <si>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</si>
  <si>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</si>
  <si>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</si>
  <si>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</si>
  <si>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</si>
  <si>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</si>
  <si>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</si>
  <si>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</si>
  <si>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</si>
  <si>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</si>
  <si>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</si>
  <si>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</si>
  <si>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</si>
  <si>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</si>
  <si>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</si>
  <si>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</si>
  <si>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</si>
  <si>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</si>
  <si>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</si>
  <si>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</si>
  <si>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</si>
  <si>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</si>
  <si>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</si>
  <si>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</si>
  <si>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</si>
  <si>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</si>
  <si>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</si>
  <si>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</si>
  <si>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</si>
  <si>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</si>
  <si>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</si>
  <si>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</si>
  <si>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</si>
  <si>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</si>
  <si>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</si>
  <si>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</si>
  <si>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</si>
  <si>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</si>
  <si>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</si>
  <si>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</si>
  <si>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</si>
  <si>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</si>
  <si>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</si>
  <si>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</si>
  <si>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</si>
  <si>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</si>
  <si>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</si>
  <si>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</si>
  <si>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</si>
  <si>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</si>
  <si>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</si>
  <si>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</si>
  <si>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</si>
  <si>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</si>
  <si>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</si>
  <si>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</si>
  <si>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</si>
  <si>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</si>
  <si>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</si>
  <si>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</si>
  <si>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</si>
  <si>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</si>
  <si>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</si>
  <si>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</si>
  <si>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</si>
  <si>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</si>
  <si>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</si>
  <si>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</si>
  <si>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</si>
  <si>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</si>
  <si>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</si>
  <si>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</si>
  <si>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</si>
  <si>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</si>
  <si>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</si>
  <si>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</si>
  <si>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</si>
  <si>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</si>
  <si>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</si>
  <si>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</si>
  <si>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</si>
  <si>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</si>
  <si>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</si>
  <si>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</si>
  <si>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</si>
  <si>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</si>
  <si>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</si>
  <si>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</si>
  <si>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</si>
  <si>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</si>
  <si>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</si>
  <si>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</si>
  <si>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</si>
  <si>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</si>
  <si>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</si>
  <si>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</si>
  <si>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</si>
  <si>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</si>
  <si>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</si>
  <si>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</si>
  <si>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</si>
  <si>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</si>
  <si>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</si>
  <si>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</si>
  <si>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</si>
  <si>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</si>
  <si>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</si>
  <si>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</si>
  <si>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</si>
  <si>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</si>
  <si>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</si>
  <si>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</si>
  <si>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</si>
  <si>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</si>
  <si>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</si>
  <si>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</si>
  <si>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</si>
  <si>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</si>
  <si>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</si>
  <si>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</si>
  <si>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</si>
  <si>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</si>
  <si>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</si>
  <si>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</si>
  <si>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</si>
  <si>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</si>
  <si>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</si>
  <si>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</si>
  <si>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</si>
  <si>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</si>
  <si>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</si>
  <si>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</si>
  <si>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</si>
  <si>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</si>
  <si>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</si>
  <si>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</si>
  <si>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</si>
  <si>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</si>
  <si>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</si>
  <si>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</si>
  <si>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</si>
  <si>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</si>
  <si>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</si>
  <si>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</si>
  <si>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</si>
  <si>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</si>
  <si>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</si>
  <si>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</si>
  <si>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</si>
  <si>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</si>
  <si>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</si>
  <si>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</si>
  <si>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</si>
  <si>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</si>
  <si>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</si>
  <si>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</si>
  <si>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</si>
  <si>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</si>
  <si>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</si>
  <si>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</si>
  <si>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</si>
  <si>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</si>
  <si>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</si>
  <si>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</si>
  <si>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</si>
  <si>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</si>
  <si>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</si>
  <si>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</si>
  <si>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</si>
  <si>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</si>
  <si>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</si>
  <si>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</si>
  <si>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</si>
  <si>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</si>
  <si>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</si>
  <si>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</si>
  <si>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</si>
  <si>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</si>
  <si>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</si>
  <si>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</si>
  <si>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</si>
  <si>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</si>
  <si>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</si>
  <si>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</si>
  <si>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</si>
  <si>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</si>
  <si>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</si>
  <si>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</si>
  <si>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</si>
  <si>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</si>
  <si>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</si>
  <si>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</si>
  <si>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</si>
  <si>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</si>
  <si>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</si>
  <si>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</si>
  <si>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</si>
  <si>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</si>
  <si>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</si>
  <si>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</si>
  <si>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</si>
  <si>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</si>
  <si>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</si>
  <si>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</si>
  <si>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</si>
  <si>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</si>
  <si>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</si>
  <si>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</si>
  <si>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</si>
  <si>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</si>
  <si>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</si>
  <si>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</si>
  <si>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</si>
  <si>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</si>
  <si>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</si>
  <si>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</si>
  <si>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</si>
  <si>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</si>
  <si>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</si>
  <si>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</si>
  <si>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</si>
  <si>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</si>
  <si>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</si>
  <si>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</si>
  <si>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</si>
  <si>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</si>
  <si>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</si>
  <si>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</si>
  <si>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</si>
  <si>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</si>
  <si>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</si>
  <si>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</si>
  <si>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</si>
  <si>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</si>
  <si>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</si>
  <si>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</si>
  <si>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</si>
  <si>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</si>
  <si>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</si>
  <si>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</si>
  <si>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</si>
  <si>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</si>
  <si>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</si>
  <si>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</si>
  <si>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</si>
  <si>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</si>
  <si>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</si>
  <si>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</si>
  <si>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</si>
  <si>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</si>
  <si>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</si>
  <si>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</si>
  <si>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</si>
  <si>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</si>
  <si>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</si>
  <si>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</si>
  <si>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</si>
  <si>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</si>
  <si>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</si>
  <si>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</si>
  <si>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</si>
  <si>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</si>
  <si>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</si>
  <si>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</si>
  <si>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</si>
  <si>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</si>
  <si>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</si>
  <si>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</si>
  <si>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</si>
  <si>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</si>
  <si>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</si>
  <si>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</si>
  <si>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</si>
  <si>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</si>
  <si>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</si>
  <si>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</si>
  <si>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</si>
  <si>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</si>
  <si>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</si>
  <si>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</si>
  <si>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</si>
  <si>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</si>
  <si>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</si>
  <si>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</si>
  <si>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</si>
  <si>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</si>
  <si>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</si>
  <si>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</si>
  <si>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</si>
  <si>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</si>
  <si>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</si>
  <si>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</si>
  <si>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</si>
  <si>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</si>
  <si>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</si>
  <si>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</si>
  <si>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</si>
  <si>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</si>
  <si>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</si>
  <si>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</si>
  <si>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</si>
  <si>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</si>
  <si>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</si>
  <si>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</si>
  <si>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</si>
  <si>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</si>
  <si>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</si>
  <si>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</si>
  <si>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</si>
  <si>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</si>
  <si>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</si>
  <si>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</si>
  <si>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</si>
  <si>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</si>
  <si>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</si>
  <si>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</si>
  <si>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</si>
  <si>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</si>
  <si>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</si>
  <si>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</si>
  <si>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</si>
  <si>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</si>
  <si>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</si>
  <si>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</si>
  <si>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</si>
  <si>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</si>
  <si>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</si>
  <si>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</si>
  <si>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</si>
  <si>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</si>
  <si>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</si>
  <si>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</si>
  <si>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</si>
  <si>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</si>
  <si>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</si>
  <si>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</si>
  <si>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</si>
  <si>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</si>
  <si>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</si>
  <si>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</si>
  <si>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</si>
  <si>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</si>
  <si>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</si>
  <si>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</si>
  <si>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</si>
  <si>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</si>
  <si>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</si>
  <si>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</si>
  <si>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</si>
  <si>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</si>
  <si>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</si>
  <si>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</si>
  <si>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</si>
  <si>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</si>
  <si>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</si>
  <si>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</si>
  <si>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</si>
  <si>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</si>
  <si>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</si>
  <si>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</si>
  <si>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</si>
  <si>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</si>
  <si>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</si>
  <si>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</si>
  <si>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</si>
  <si>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</si>
  <si>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</si>
  <si>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</si>
  <si>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</si>
  <si>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</si>
  <si>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</si>
  <si>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</si>
  <si>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</si>
  <si>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</si>
  <si>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</si>
  <si>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</si>
  <si>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</si>
  <si>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</si>
  <si>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</si>
  <si>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</si>
  <si>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</si>
  <si>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</si>
  <si>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</si>
  <si>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</si>
  <si>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</si>
  <si>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</si>
  <si>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</si>
  <si>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</si>
  <si>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</si>
  <si>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</si>
  <si>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</si>
  <si>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</si>
  <si>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</si>
  <si>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</si>
  <si>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</si>
  <si>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</si>
  <si>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</si>
  <si>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</si>
  <si>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</si>
  <si>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</si>
  <si>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</si>
  <si>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</si>
  <si>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</si>
  <si>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</si>
  <si>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</si>
  <si>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</si>
  <si>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</si>
  <si>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</si>
  <si>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</si>
  <si>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</si>
  <si>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</si>
  <si>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</si>
  <si>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</si>
  <si>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</si>
  <si>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</si>
  <si>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</si>
  <si>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</si>
  <si>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</si>
  <si>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</si>
  <si>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</si>
  <si>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</si>
  <si>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</si>
  <si>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</si>
  <si>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</si>
  <si>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</si>
  <si>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</si>
  <si>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</si>
  <si>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</si>
  <si>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</si>
  <si>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</si>
  <si>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</si>
  <si>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</si>
  <si>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</si>
  <si>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</si>
  <si>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</si>
  <si>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</si>
  <si>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</si>
  <si>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</si>
  <si>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</si>
  <si>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</si>
  <si>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</si>
  <si>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</si>
  <si>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</si>
  <si>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</si>
  <si>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</si>
  <si>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</si>
  <si>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</si>
  <si>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</si>
  <si>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</si>
  <si>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</si>
  <si>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</si>
  <si>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</si>
  <si>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</si>
  <si>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</si>
  <si>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</si>
  <si>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</si>
  <si>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</si>
  <si>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</si>
  <si>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</si>
  <si>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</si>
  <si>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</si>
  <si>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</si>
  <si>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</si>
  <si>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</si>
  <si>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</si>
  <si>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</si>
  <si>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</si>
  <si>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</si>
  <si>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</si>
  <si>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</si>
  <si>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</si>
  <si>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</si>
  <si>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</si>
  <si>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</si>
  <si>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</si>
  <si>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</si>
  <si>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</si>
  <si>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</si>
  <si>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</si>
  <si>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</si>
  <si>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</si>
  <si>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</si>
  <si>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</si>
  <si>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</si>
  <si>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</si>
  <si>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</si>
  <si>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</si>
  <si>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</si>
  <si>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</si>
  <si>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</si>
  <si>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</si>
  <si>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</si>
  <si>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</si>
  <si>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</si>
  <si>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</si>
  <si>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</si>
  <si>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</si>
  <si>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</si>
  <si>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</si>
  <si>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</si>
  <si>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</si>
  <si>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</si>
  <si>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</si>
  <si>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</si>
  <si>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</si>
  <si>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</si>
  <si>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</si>
  <si>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</si>
  <si>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</si>
  <si>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</si>
  <si>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</si>
  <si>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</si>
  <si>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</si>
  <si>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</si>
  <si>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</si>
  <si>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</si>
  <si>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</si>
  <si>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</si>
  <si>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</si>
  <si>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</si>
  <si>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</si>
  <si>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</si>
  <si>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</si>
  <si>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</si>
  <si>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</si>
  <si>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</si>
  <si>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</si>
  <si>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</si>
  <si>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</si>
  <si>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</si>
  <si>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</si>
  <si>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</si>
  <si>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</si>
  <si>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</si>
  <si>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</si>
  <si>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</si>
  <si>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</si>
  <si>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</si>
  <si>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</si>
  <si>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</si>
  <si>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</si>
  <si>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</si>
  <si>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</si>
  <si>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</si>
  <si>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</si>
  <si>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</si>
  <si>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</si>
  <si>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</si>
  <si>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</si>
  <si>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</si>
  <si>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</si>
  <si>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</si>
  <si>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</si>
  <si>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</si>
  <si>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</si>
  <si>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</si>
  <si>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</si>
  <si>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</si>
  <si>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</si>
  <si>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</si>
  <si>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</si>
  <si>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</si>
  <si>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</si>
  <si>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</si>
  <si>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</si>
  <si>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</si>
  <si>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</si>
  <si>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</si>
  <si>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</si>
  <si>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</si>
  <si>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</si>
  <si>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</si>
  <si>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</si>
  <si>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</si>
  <si>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</si>
  <si>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</si>
  <si>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</si>
  <si>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</si>
  <si>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</si>
  <si>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</si>
  <si>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</si>
  <si>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</si>
  <si>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</si>
  <si>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</si>
  <si>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</si>
  <si>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</si>
  <si>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</si>
  <si>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</si>
  <si>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</si>
  <si>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</si>
  <si>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</si>
  <si>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</si>
  <si>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</si>
  <si>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</si>
  <si>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</si>
  <si>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</si>
  <si>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</si>
  <si>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</si>
  <si>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</si>
  <si>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</si>
  <si>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</si>
  <si>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</si>
  <si>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</si>
  <si>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</si>
  <si>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</si>
  <si>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</si>
  <si>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</si>
  <si>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</si>
  <si>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</si>
  <si>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</si>
  <si>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</si>
  <si>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</si>
  <si>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</si>
  <si>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</si>
  <si>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</si>
  <si>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</si>
  <si>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</si>
  <si>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</si>
  <si>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</si>
  <si>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</si>
  <si>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</si>
  <si>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</si>
  <si>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</si>
  <si>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</si>
  <si>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</si>
  <si>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</si>
  <si>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</si>
  <si>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</si>
  <si>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</si>
  <si>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</si>
  <si>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</si>
  <si>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</si>
  <si>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</si>
  <si>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</si>
  <si>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</si>
  <si>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</si>
  <si>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</si>
  <si>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</si>
  <si>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</si>
  <si>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</si>
  <si>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</si>
  <si>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</si>
  <si>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</si>
  <si>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</si>
  <si>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</si>
  <si>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</si>
  <si>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</si>
  <si>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</si>
  <si>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</si>
  <si>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</si>
  <si>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</si>
  <si>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</si>
  <si>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</si>
  <si>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</si>
  <si>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</si>
  <si>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</si>
  <si>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</si>
  <si>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</si>
  <si>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</si>
  <si>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</si>
  <si>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</si>
  <si>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</si>
  <si>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</si>
  <si>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</si>
  <si>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</si>
  <si>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</si>
  <si>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</si>
  <si>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</si>
  <si>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</si>
  <si>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</si>
  <si>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</si>
  <si>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</si>
  <si>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</si>
  <si>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</si>
  <si>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</si>
  <si>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</si>
  <si>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</si>
  <si>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</si>
  <si>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</si>
  <si>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</si>
  <si>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</si>
  <si>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</si>
  <si>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</si>
  <si>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</si>
  <si>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</si>
  <si>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</si>
  <si>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</si>
  <si>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</si>
  <si>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</si>
  <si>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</si>
  <si>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</si>
  <si>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</si>
  <si>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</si>
  <si>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</si>
  <si>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</si>
  <si>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</si>
  <si>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</si>
  <si>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</si>
  <si>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</si>
  <si>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</si>
  <si>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</si>
  <si>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</si>
  <si>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</si>
  <si>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</si>
  <si>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</si>
  <si>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</si>
  <si>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</si>
  <si>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</si>
  <si>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</si>
  <si>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</si>
  <si>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</si>
  <si>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</si>
  <si>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</si>
  <si>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</si>
  <si>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</si>
  <si>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</si>
  <si>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</si>
  <si>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</si>
  <si>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</si>
  <si>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</si>
  <si>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</si>
  <si>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</si>
  <si>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</si>
  <si>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</si>
  <si>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</si>
  <si>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</si>
  <si>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</si>
  <si>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</si>
  <si>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</si>
  <si>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</si>
  <si>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</si>
  <si>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</si>
  <si>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</si>
  <si>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</si>
  <si>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</si>
  <si>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</si>
  <si>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</si>
  <si>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</si>
  <si>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</si>
  <si>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</si>
  <si>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</si>
  <si>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</si>
  <si>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</si>
  <si>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</si>
  <si>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</si>
  <si>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</si>
  <si>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</si>
  <si>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</si>
  <si>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</si>
  <si>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</si>
  <si>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</si>
  <si>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</si>
  <si>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</si>
  <si>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</si>
  <si>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</si>
  <si>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</si>
  <si>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</si>
  <si>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</si>
  <si>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</si>
  <si>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</si>
  <si>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</si>
  <si>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</si>
  <si>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</si>
  <si>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</si>
  <si>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</si>
  <si>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</si>
  <si>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</si>
  <si>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</si>
  <si>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</si>
  <si>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</si>
  <si>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</si>
  <si>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</si>
  <si>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</si>
  <si>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</si>
  <si>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</si>
  <si>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</si>
  <si>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</si>
  <si>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</si>
  <si>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</si>
  <si>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</si>
  <si>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</si>
  <si>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</si>
  <si>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</si>
  <si>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</si>
  <si>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</si>
  <si>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</si>
  <si>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</si>
  <si>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</si>
  <si>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</si>
  <si>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</si>
  <si>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</si>
  <si>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</si>
  <si>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</si>
  <si>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</si>
  <si>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</si>
  <si>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</si>
  <si>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</si>
  <si>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</si>
  <si>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</si>
  <si>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</si>
  <si>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</si>
  <si>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</si>
  <si>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</si>
  <si>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</si>
  <si>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</si>
  <si>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</si>
  <si>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</si>
  <si>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</si>
  <si>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</si>
  <si>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</si>
  <si>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</si>
  <si>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</si>
  <si>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</si>
  <si>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</si>
  <si>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</si>
  <si>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</si>
  <si>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</si>
  <si>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</si>
  <si>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</si>
  <si>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</si>
  <si>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</si>
  <si>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</si>
  <si>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</si>
  <si>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</si>
  <si>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</si>
  <si>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</si>
  <si>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</si>
  <si>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</si>
  <si>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</si>
  <si>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</si>
  <si>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</si>
  <si>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</si>
  <si>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</si>
  <si>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</si>
  <si>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</si>
  <si>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</si>
  <si>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</si>
  <si>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</si>
  <si>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</si>
  <si>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</si>
  <si>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</si>
  <si>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</si>
  <si>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</si>
  <si>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</si>
  <si>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</si>
  <si>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</si>
  <si>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</si>
  <si>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</si>
  <si>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</si>
  <si>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</si>
  <si>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</si>
  <si>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</si>
  <si>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</si>
  <si>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</si>
  <si>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</si>
  <si>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</si>
  <si>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</si>
  <si>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</si>
  <si>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</si>
  <si>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</si>
  <si>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</si>
  <si>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</si>
  <si>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</si>
  <si>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</si>
  <si>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</si>
  <si>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</si>
  <si>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</si>
  <si>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</si>
  <si>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</si>
  <si>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</si>
  <si>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</si>
  <si>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</si>
  <si>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</si>
  <si>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</si>
  <si>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</si>
  <si>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</si>
  <si>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</si>
  <si>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</si>
  <si>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</si>
  <si>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</si>
  <si>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</si>
  <si>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</si>
  <si>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</si>
  <si>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</si>
  <si>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</si>
  <si>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</si>
  <si>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</si>
  <si>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</si>
  <si>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</si>
  <si>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</si>
  <si>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</si>
  <si>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</si>
  <si>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</si>
  <si>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</si>
  <si>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</si>
  <si>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</si>
  <si>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</si>
  <si>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</si>
  <si>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</si>
  <si>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</si>
  <si>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</si>
  <si>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</si>
  <si>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</si>
  <si>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</si>
  <si>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</si>
  <si>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</si>
  <si>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</si>
  <si>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</si>
  <si>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</si>
  <si>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</si>
  <si>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</si>
  <si>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</si>
  <si>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</si>
  <si>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</si>
  <si>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</si>
  <si>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</si>
  <si>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</si>
  <si>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</si>
  <si>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</si>
  <si>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</si>
  <si>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</si>
  <si>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</si>
  <si>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</si>
  <si>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</si>
  <si>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</si>
  <si>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</si>
  <si>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</si>
  <si>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</si>
  <si>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</si>
  <si>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</si>
  <si>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</si>
  <si>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</si>
  <si>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</si>
  <si>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</si>
  <si>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</si>
  <si>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</si>
  <si>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</si>
  <si>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</si>
  <si>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</si>
  <si>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</si>
  <si>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</si>
  <si>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</si>
  <si>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</si>
  <si>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</si>
  <si>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</si>
  <si>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</si>
  <si>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</si>
  <si>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</si>
  <si>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</si>
  <si>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</si>
  <si>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</si>
  <si>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</si>
  <si>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</si>
  <si>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</si>
  <si>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</si>
  <si>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</si>
  <si>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</si>
  <si>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</si>
  <si>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</si>
  <si>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</si>
  <si>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</si>
  <si>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</si>
  <si>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</si>
  <si>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</si>
  <si>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</si>
  <si>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</si>
  <si>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</si>
  <si>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</si>
  <si>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</si>
  <si>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</si>
  <si>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</si>
  <si>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</si>
  <si>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</si>
  <si>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</si>
  <si>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</si>
  <si>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</si>
  <si>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</si>
  <si>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</si>
  <si>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</si>
  <si>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</si>
  <si>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</si>
  <si>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</si>
  <si>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</si>
  <si>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</si>
  <si>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</si>
  <si>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</si>
  <si>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</si>
  <si>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</si>
  <si>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</si>
  <si>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</si>
  <si>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</si>
  <si>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</si>
  <si>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</si>
  <si>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</si>
  <si>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</si>
  <si>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</si>
  <si>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</si>
  <si>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</si>
  <si>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</si>
  <si>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</si>
  <si>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</si>
  <si>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</si>
  <si>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</si>
  <si>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</si>
  <si>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</si>
  <si>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</si>
  <si>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</si>
  <si>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</si>
  <si>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</si>
  <si>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</si>
  <si>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</si>
  <si>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</si>
  <si>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</si>
  <si>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</si>
  <si>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</si>
  <si>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</si>
  <si>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</si>
  <si>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</si>
  <si>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</si>
  <si>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</si>
  <si>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</si>
  <si>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</si>
  <si>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</si>
  <si>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</si>
  <si>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</si>
  <si>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</si>
  <si>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</si>
  <si>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</si>
  <si>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</si>
  <si>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</si>
  <si>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</si>
  <si>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</si>
  <si>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</si>
  <si>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</si>
  <si>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</si>
  <si>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</si>
  <si>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</si>
  <si>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</si>
  <si>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</si>
  <si>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</si>
  <si>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</si>
  <si>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</si>
  <si>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</si>
  <si>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</si>
  <si>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</si>
  <si>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</si>
  <si>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</si>
  <si>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</si>
  <si>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</si>
  <si>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</si>
  <si>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</si>
  <si>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</si>
  <si>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</si>
  <si>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</si>
  <si>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</si>
  <si>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</si>
  <si>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</si>
  <si>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</si>
  <si>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</si>
  <si>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</si>
  <si>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</si>
  <si>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</si>
  <si>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</si>
  <si>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</si>
  <si>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</si>
  <si>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</si>
  <si>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</si>
  <si>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</si>
  <si>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</si>
  <si>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</si>
  <si>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</si>
  <si>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</si>
  <si>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</si>
  <si>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</si>
  <si>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</si>
  <si>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</si>
  <si>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</si>
  <si>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</si>
  <si>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</si>
  <si>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</si>
  <si>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</si>
  <si>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</si>
  <si>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</si>
  <si>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</si>
  <si>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</si>
  <si>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</si>
  <si>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</si>
  <si>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</si>
  <si>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</si>
  <si>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</si>
  <si>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</si>
  <si>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</si>
  <si>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</si>
  <si>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</si>
  <si>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</si>
  <si>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</si>
  <si>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</si>
  <si>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</si>
  <si>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</si>
  <si>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</si>
  <si>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</si>
  <si>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</si>
  <si>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</si>
  <si>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</si>
  <si>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</si>
  <si>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</si>
  <si>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</si>
  <si>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</si>
  <si>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</si>
  <si>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</si>
  <si>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</si>
  <si>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</si>
  <si>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</si>
  <si>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</si>
  <si>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</si>
  <si>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</si>
  <si>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</si>
  <si>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</si>
  <si>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</si>
  <si>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</si>
  <si>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</si>
  <si>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</si>
  <si>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</si>
  <si>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</si>
  <si>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</si>
  <si>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</si>
  <si>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</si>
  <si>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</si>
  <si>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</si>
  <si>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</si>
  <si>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</si>
  <si>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</si>
  <si>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</si>
  <si>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</si>
  <si>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</si>
  <si>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</si>
  <si>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</si>
  <si>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</si>
  <si>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</si>
  <si>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</si>
  <si>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</si>
  <si>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</si>
  <si>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</si>
  <si>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</si>
  <si>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</si>
  <si>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</si>
  <si>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</si>
  <si>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</si>
  <si>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</si>
  <si>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</si>
  <si>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</si>
  <si>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</si>
  <si>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</si>
  <si>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</si>
  <si>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</si>
  <si>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</si>
  <si>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</si>
  <si>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</si>
  <si>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</si>
  <si>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</si>
  <si>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</si>
  <si>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</si>
  <si>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</si>
  <si>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</si>
  <si>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</si>
  <si>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</si>
  <si>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</si>
  <si>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</si>
  <si>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</si>
  <si>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</si>
  <si>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</si>
  <si>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</si>
  <si>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</si>
  <si>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</si>
  <si>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</si>
  <si>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</si>
  <si>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</si>
  <si>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</si>
  <si>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</si>
  <si>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</si>
  <si>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</si>
  <si>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</si>
  <si>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</si>
  <si>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</si>
  <si>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</si>
  <si>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</si>
  <si>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</si>
  <si>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</si>
  <si>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</si>
  <si>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</si>
  <si>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</si>
  <si>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</si>
  <si>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</si>
  <si>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</si>
  <si>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</si>
  <si>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</si>
  <si>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</si>
  <si>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</si>
  <si>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</si>
  <si>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</si>
  <si>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</si>
  <si>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</si>
  <si>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</si>
  <si>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</si>
  <si>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</si>
  <si>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</si>
  <si>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</si>
  <si>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</si>
  <si>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</si>
  <si>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</si>
  <si>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</si>
  <si>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</si>
  <si>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</si>
  <si>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</si>
  <si>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</si>
  <si>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</si>
  <si>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</si>
  <si>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</si>
  <si>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</si>
  <si>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</si>
  <si>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</si>
  <si>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</si>
  <si>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</si>
  <si>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</si>
  <si>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</si>
  <si>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</si>
  <si>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</si>
  <si>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</si>
  <si>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</si>
  <si>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</si>
  <si>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</si>
  <si>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</si>
  <si>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</si>
  <si>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</si>
  <si>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</si>
  <si>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</si>
  <si>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</si>
  <si>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</si>
  <si>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</si>
  <si>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</si>
  <si>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</si>
  <si>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</si>
  <si>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</si>
  <si>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</si>
  <si>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</si>
  <si>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</si>
  <si>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</si>
  <si>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</si>
  <si>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</si>
  <si>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</si>
  <si>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</si>
  <si>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</si>
  <si>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</si>
  <si>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</si>
  <si>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</si>
  <si>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</si>
  <si>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</si>
  <si>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</si>
  <si>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</si>
  <si>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</si>
  <si>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</si>
  <si>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</si>
  <si>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</si>
  <si>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</si>
  <si>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</si>
  <si>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</si>
  <si>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</si>
  <si>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</si>
  <si>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</si>
  <si>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</si>
  <si>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</si>
  <si>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</si>
  <si>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</si>
  <si>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</si>
  <si>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</si>
  <si>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</si>
  <si>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</si>
  <si>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</si>
  <si>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</si>
  <si>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</si>
  <si>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</si>
  <si>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</si>
  <si>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</si>
  <si>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</si>
  <si>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</si>
  <si>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</si>
  <si>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</si>
  <si>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</si>
  <si>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</si>
  <si>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</si>
  <si>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</si>
  <si>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</si>
  <si>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</si>
  <si>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</si>
  <si>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</si>
  <si>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</si>
  <si>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</si>
  <si>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</si>
  <si>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</si>
  <si>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</si>
  <si>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</si>
  <si>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</si>
  <si>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</si>
  <si>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</si>
  <si>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</si>
  <si>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</si>
  <si>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</si>
  <si>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</si>
  <si>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</si>
  <si>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</si>
  <si>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</si>
  <si>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</si>
  <si>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</si>
  <si>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</si>
  <si>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</si>
  <si>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</si>
  <si>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</si>
  <si>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</si>
  <si>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</si>
  <si>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</si>
  <si>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</si>
  <si>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</si>
  <si>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</si>
  <si>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</si>
  <si>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</si>
  <si>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</si>
  <si>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</si>
  <si>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</si>
  <si>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</si>
  <si>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</si>
  <si>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</si>
  <si>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</si>
  <si>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</si>
  <si>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</si>
  <si>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</si>
  <si>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</si>
  <si>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</si>
  <si>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</si>
  <si>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</si>
  <si>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</si>
  <si>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</si>
  <si>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</si>
  <si>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</si>
  <si>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</si>
  <si>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</si>
  <si>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</si>
  <si>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</si>
  <si>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</si>
  <si>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</si>
  <si>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</si>
  <si>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</si>
  <si>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</si>
  <si>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</si>
  <si>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</si>
  <si>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</si>
  <si>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</si>
  <si>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</si>
  <si>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</si>
  <si>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</si>
  <si>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</si>
  <si>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</si>
  <si>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</si>
  <si>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</si>
  <si>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</si>
  <si>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</si>
  <si>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</si>
  <si>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</si>
  <si>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</si>
  <si>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</si>
  <si>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</si>
  <si>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</si>
  <si>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</si>
  <si>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</si>
  <si>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</si>
  <si>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</si>
  <si>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</si>
  <si>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</si>
  <si>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</si>
  <si>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</si>
  <si>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</si>
  <si>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</si>
  <si>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</si>
  <si>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</si>
  <si>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</si>
  <si>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</si>
  <si>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</si>
  <si>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</si>
  <si>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</si>
  <si>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</si>
  <si>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</si>
  <si>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</si>
  <si>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</si>
  <si>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</si>
  <si>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</si>
  <si>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</si>
  <si>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Row Labels</t>
  </si>
  <si>
    <t>Grand Total</t>
  </si>
  <si>
    <t>Column Labels</t>
  </si>
  <si>
    <t>Count of name</t>
  </si>
  <si>
    <t>(All)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</si>
  <si>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</si>
  <si>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</si>
  <si>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</si>
  <si>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</si>
  <si>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</si>
  <si>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</si>
  <si>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</si>
  <si>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</si>
  <si>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</si>
  <si>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</si>
  <si>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</si>
  <si>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</si>
  <si>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</si>
  <si>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</si>
  <si>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</si>
  <si>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</si>
  <si>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animation</t>
  </si>
  <si>
    <t>documentary</t>
  </si>
  <si>
    <t>drama</t>
  </si>
  <si>
    <t>science fiction</t>
  </si>
  <si>
    <t>shorts</t>
  </si>
  <si>
    <t>television</t>
  </si>
  <si>
    <t>art books</t>
  </si>
  <si>
    <t>audio</t>
  </si>
  <si>
    <t>children's books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</si>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</sst>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2" applyNumberFormat="1" applyFont="1"/>
    <xf numFmtId="164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0" borderId="1" xfId="0" applyFont="1" applyBorder="1"/>
    <xf numFmtId="0" fontId="1" fillId="0" borderId="3" xfId="0" applyFont="1" applyBorder="1"/>
    <xf numFmtId="0" fontId="0" fillId="0" borderId="2" xfId="0" applyBorder="1"/>
  </cellXfs>
  <cellStyles count="3">
    <cellStyle name="Currency" xfId="1" builtinId="4"/>
    <cellStyle name="Normal" xfId="0" builtinId="0"/>
    <cellStyle name="Percent" xfId="2" builtinId="5"/>
  </cellStyles>
  <dxfs count="16">
    <dxf>
      <numFmt numFmtId="165" formatCode="[$£-809]#,##0.00"/>
    </dxf>
    <dxf>
      <numFmt numFmtId="166" formatCode="[$$-C09]#,##0.00"/>
    </dxf>
    <dxf>
      <numFmt numFmtId="167" formatCode="[$€-2]\ #,##0.00"/>
    </dxf>
    <dxf>
      <numFmt numFmtId="168" formatCode="[$$-1409]#,##0.00"/>
    </dxf>
    <dxf>
      <numFmt numFmtId="169" formatCode="[$$-1009]#,##0.00"/>
    </dxf>
    <dxf>
      <numFmt numFmtId="170" formatCode="#,##0.00\ [$CHF-100C]"/>
    </dxf>
    <dxf>
      <numFmt numFmtId="171" formatCode="#,##0.00\ [$kr.-406]"/>
    </dxf>
    <dxf>
      <numFmt numFmtId="172" formatCode="[$$-3C09]#,##0.00"/>
    </dxf>
    <dxf>
      <numFmt numFmtId="173" formatCode="[$$-80A]#,##0.00;[Red]\-[$$-80A]#,##0.00"/>
    </dxf>
    <dxf>
      <numFmt numFmtId="174" formatCode="#,##0.00\ [$kr-814]"/>
    </dxf>
    <dxf>
      <numFmt numFmtId="175" formatCode="#,##0.00\ [$kr-41D]"/>
    </dxf>
    <dxf>
      <numFmt numFmtId="176" formatCode="[$$-4809]#,##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</font>
      <fill>
        <patternFill>
          <bgColor theme="5" tint="0.39994506668294322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0.41052631578947368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5-4F90-AF37-C210363D661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0.47719298245614034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5-4F90-AF37-C210363D661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0.11228070175438597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5-4F90-AF37-C210363D6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297704"/>
        <c:axId val="527296064"/>
      </c:lineChart>
      <c:catAx>
        <c:axId val="52729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96064"/>
        <c:crosses val="autoZero"/>
        <c:auto val="1"/>
        <c:lblAlgn val="ctr"/>
        <c:lblOffset val="100"/>
        <c:noMultiLvlLbl val="0"/>
      </c:catAx>
      <c:valAx>
        <c:axId val="5272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9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NJW.xlsx]Filtered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302537182852144"/>
          <c:y val="6.709499854184893E-2"/>
          <c:w val="0.71001159230096234"/>
          <c:h val="0.61053113152522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'Filtered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A-482E-AD33-CD828164E11F}"/>
            </c:ext>
          </c:extLst>
        </c:ser>
        <c:ser>
          <c:idx val="1"/>
          <c:order val="1"/>
          <c:tx>
            <c:strRef>
              <c:f>'Filtered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AA-482E-AD33-CD828164E11F}"/>
            </c:ext>
          </c:extLst>
        </c:ser>
        <c:ser>
          <c:idx val="2"/>
          <c:order val="2"/>
          <c:tx>
            <c:strRef>
              <c:f>'Filtered by Country'!$D$3:$D$4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'Filtered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'Filtered by Country'!$D$5:$D$14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AA-482E-AD33-CD828164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90840"/>
        <c:axId val="307155624"/>
      </c:barChart>
      <c:catAx>
        <c:axId val="57449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55624"/>
        <c:crosses val="autoZero"/>
        <c:auto val="1"/>
        <c:lblAlgn val="ctr"/>
        <c:lblOffset val="100"/>
        <c:noMultiLvlLbl val="0"/>
      </c:catAx>
      <c:valAx>
        <c:axId val="30715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9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NJW.xlsx]Filtered by Country and Subcate!PivotTable2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'Filtered by Country and Subcate'!$B$4:$B$5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'Filtered by Country and Subcate'!$A$6:$A$47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by Country and Subcate'!$B$6:$B$47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E-417B-B054-6E0BB14DB26D}"/>
            </c:ext>
          </c:extLst>
        </c:ser>
        <c:ser>
          <c:idx val="1"/>
          <c:order val="1"/>
          <c:tx>
            <c:strRef>
              <c:f>'Filtered by Country and Subcate'!$C$4:$C$5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'Filtered by Country and Subcate'!$A$6:$A$47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by Country and Subcate'!$C$6:$C$47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E-417B-B054-6E0BB14DB26D}"/>
            </c:ext>
          </c:extLst>
        </c:ser>
        <c:ser>
          <c:idx val="2"/>
          <c:order val="2"/>
          <c:tx>
            <c:strRef>
              <c:f>'Filtered by Country and Subcate'!$D$4:$D$5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'Filtered by Country and Subcate'!$A$6:$A$47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by Country and Subcate'!$D$6:$D$47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E-417B-B054-6E0BB14DB26D}"/>
            </c:ext>
          </c:extLst>
        </c:ser>
        <c:ser>
          <c:idx val="3"/>
          <c:order val="3"/>
          <c:tx>
            <c:strRef>
              <c:f>'Filtered by Country and Subcate'!$E$4:$E$5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'Filtered by Country and Subcate'!$A$6:$A$47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'Filtered by Country and Subcate'!$E$6:$E$47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F-4BD8-8BE5-990BFB2D7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312008"/>
        <c:axId val="576311680"/>
      </c:barChart>
      <c:catAx>
        <c:axId val="5763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11680"/>
        <c:crosses val="autoZero"/>
        <c:auto val="1"/>
        <c:lblAlgn val="ctr"/>
        <c:lblOffset val="100"/>
        <c:noMultiLvlLbl val="0"/>
      </c:catAx>
      <c:valAx>
        <c:axId val="5763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NJW.xlsx]Date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1-441F-83CD-E9753ECFC3A0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1-441F-83CD-E9753ECFC3A0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0-43A0-9620-6615A02CF54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E0-43A0-9620-6615A02C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144344"/>
        <c:axId val="581145984"/>
      </c:lineChart>
      <c:catAx>
        <c:axId val="58114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45984"/>
        <c:crosses val="autoZero"/>
        <c:auto val="1"/>
        <c:lblAlgn val="ctr"/>
        <c:lblOffset val="100"/>
        <c:noMultiLvlLbl val="0"/>
      </c:catAx>
      <c:valAx>
        <c:axId val="5811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4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</xdr:rowOff>
    </xdr:from>
    <xdr:to>
      <xdr:col>10</xdr:col>
      <xdr:colOff>304799</xdr:colOff>
      <xdr:row>34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195261</xdr:colOff>
      <xdr:row>1</xdr:row>
      <xdr:rowOff>180975</xdr:rowOff>
    </xdr:from>
    <xdr:to>
      <xdr:col>13</xdr:col>
      <xdr:colOff>400049</xdr:colOff>
      <xdr:row>16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3</xdr:row>
      <xdr:rowOff>66675</xdr:rowOff>
    </xdr:from>
    <xdr:to>
      <xdr:col>14</xdr:col>
      <xdr:colOff>23812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3</xdr:row>
      <xdr:rowOff>66675</xdr:rowOff>
    </xdr:from>
    <xdr:to>
      <xdr:col>14</xdr:col>
      <xdr:colOff>80962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holas Weaver" refreshedDate="43585.509527199072" createdVersion="6" refreshedVersion="6" minRefreshableVersion="3" recordCount="4114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cholas Weaver" refreshedDate="43585.5579" createdVersion="6" refreshedVersion="6" minRefreshableVersion="3" recordCount="4114">
  <cacheSource type="worksheet">
    <worksheetSource ref="A1:T4115" sheet="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No Backers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x v="0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x v="0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x v="0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x v="0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x v="0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x v="0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x v="0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x v="0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x v="0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x v="0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x v="0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x v="0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x v="0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x v="0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x v="0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x v="0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x v="0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x v="0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x v="0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x v="0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x v="0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x v="0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x v="0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x v="0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x v="0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x v="0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x v="0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x v="0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x v="0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x v="0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x v="0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x v="0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x v="0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x v="0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x v="0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x v="0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x v="0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x v="0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x v="0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x v="0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x v="0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x v="0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x v="0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x v="0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x v="1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x v="1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x v="1"/>
    <s v="film &amp; video/science fiction"/>
    <n v="0"/>
    <s v="No Backers"/>
    <x v="0"/>
    <x v="2"/>
  </r>
  <r>
    <n v="123"/>
    <x v="123"/>
    <x v="123"/>
    <n v="55000"/>
    <n v="151"/>
    <x v="1"/>
    <x v="0"/>
    <s v="USD"/>
    <n v="1414533600"/>
    <n v="1411411564"/>
    <b v="0"/>
    <n v="6"/>
    <x v="1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x v="1"/>
    <s v="film &amp; video/science fiction"/>
    <n v="0"/>
    <s v="No Backers"/>
    <x v="0"/>
    <x v="2"/>
  </r>
  <r>
    <n v="125"/>
    <x v="125"/>
    <x v="125"/>
    <n v="500"/>
    <n v="70"/>
    <x v="1"/>
    <x v="5"/>
    <s v="CAD"/>
    <n v="1486165880"/>
    <n v="1480981880"/>
    <b v="0"/>
    <n v="6"/>
    <x v="1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x v="1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x v="1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x v="1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x v="1"/>
    <s v="film &amp; video/science fiction"/>
    <n v="0"/>
    <s v="No Backers"/>
    <x v="0"/>
    <x v="2"/>
  </r>
  <r>
    <n v="130"/>
    <x v="130"/>
    <x v="130"/>
    <n v="600"/>
    <n v="0"/>
    <x v="1"/>
    <x v="1"/>
    <s v="GBP"/>
    <n v="1402949760"/>
    <n v="1400536692"/>
    <b v="0"/>
    <n v="0"/>
    <x v="1"/>
    <s v="film &amp; video/science fiction"/>
    <n v="0"/>
    <s v="No Backers"/>
    <x v="0"/>
    <x v="2"/>
  </r>
  <r>
    <n v="131"/>
    <x v="131"/>
    <x v="131"/>
    <n v="1200"/>
    <n v="0"/>
    <x v="1"/>
    <x v="0"/>
    <s v="USD"/>
    <n v="1467763200"/>
    <n v="1466453161"/>
    <b v="0"/>
    <n v="0"/>
    <x v="1"/>
    <s v="film &amp; video/science fiction"/>
    <n v="0"/>
    <s v="No Backers"/>
    <x v="0"/>
    <x v="2"/>
  </r>
  <r>
    <n v="132"/>
    <x v="132"/>
    <x v="132"/>
    <n v="80000"/>
    <n v="7655"/>
    <x v="1"/>
    <x v="0"/>
    <s v="USD"/>
    <n v="1415392207"/>
    <n v="1411500607"/>
    <b v="0"/>
    <n v="81"/>
    <x v="1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x v="1"/>
    <s v="film &amp; video/science fiction"/>
    <n v="0"/>
    <s v="No Backers"/>
    <x v="0"/>
    <x v="2"/>
  </r>
  <r>
    <n v="134"/>
    <x v="134"/>
    <x v="134"/>
    <n v="5000"/>
    <n v="0"/>
    <x v="1"/>
    <x v="0"/>
    <s v="USD"/>
    <n v="1441386000"/>
    <n v="1438811418"/>
    <b v="0"/>
    <n v="0"/>
    <x v="1"/>
    <s v="film &amp; video/science fiction"/>
    <n v="0"/>
    <s v="No Backers"/>
    <x v="0"/>
    <x v="2"/>
  </r>
  <r>
    <n v="135"/>
    <x v="135"/>
    <x v="135"/>
    <n v="3000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x v="1"/>
    <s v="film &amp; video/science fiction"/>
    <n v="0"/>
    <s v="No Backers"/>
    <x v="0"/>
    <x v="2"/>
  </r>
  <r>
    <n v="137"/>
    <x v="137"/>
    <x v="136"/>
    <n v="55000"/>
    <n v="0"/>
    <x v="1"/>
    <x v="8"/>
    <s v="DKK"/>
    <n v="1444657593"/>
    <n v="1440337593"/>
    <b v="0"/>
    <n v="0"/>
    <x v="1"/>
    <s v="film &amp; video/science fiction"/>
    <n v="0"/>
    <s v="No Backers"/>
    <x v="0"/>
    <x v="2"/>
  </r>
  <r>
    <n v="138"/>
    <x v="138"/>
    <x v="137"/>
    <n v="150000"/>
    <n v="4712"/>
    <x v="1"/>
    <x v="0"/>
    <s v="USD"/>
    <n v="1438405140"/>
    <n v="1435731041"/>
    <b v="0"/>
    <n v="58"/>
    <x v="1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x v="1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x v="1"/>
    <s v="film &amp; video/science fiction"/>
    <n v="0"/>
    <s v="No Backers"/>
    <x v="0"/>
    <x v="2"/>
  </r>
  <r>
    <n v="141"/>
    <x v="141"/>
    <x v="140"/>
    <n v="12000"/>
    <n v="1293"/>
    <x v="1"/>
    <x v="0"/>
    <s v="USD"/>
    <n v="1433043623"/>
    <n v="1429155623"/>
    <b v="0"/>
    <n v="28"/>
    <x v="1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x v="1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x v="1"/>
    <s v="film &amp; video/science fiction"/>
    <n v="0"/>
    <s v="No Backers"/>
    <x v="0"/>
    <x v="2"/>
  </r>
  <r>
    <n v="144"/>
    <x v="144"/>
    <x v="143"/>
    <n v="7500"/>
    <n v="2070"/>
    <x v="1"/>
    <x v="5"/>
    <s v="CAD"/>
    <n v="1428945472"/>
    <n v="1423765072"/>
    <b v="0"/>
    <n v="37"/>
    <x v="1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x v="1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x v="1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x v="1"/>
    <s v="film &amp; video/science fiction"/>
    <n v="0"/>
    <s v="No Backers"/>
    <x v="0"/>
    <x v="2"/>
  </r>
  <r>
    <n v="148"/>
    <x v="148"/>
    <x v="147"/>
    <n v="50000"/>
    <n v="40"/>
    <x v="1"/>
    <x v="0"/>
    <s v="USD"/>
    <n v="1456555536"/>
    <n v="1453963536"/>
    <b v="0"/>
    <n v="2"/>
    <x v="1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x v="1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x v="1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x v="1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x v="1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x v="1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x v="1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x v="1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x v="1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x v="1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x v="1"/>
    <s v="film &amp; video/science fiction"/>
    <n v="0"/>
    <s v="No Backers"/>
    <x v="0"/>
    <x v="2"/>
  </r>
  <r>
    <n v="159"/>
    <x v="159"/>
    <x v="158"/>
    <n v="500000"/>
    <n v="10"/>
    <x v="1"/>
    <x v="0"/>
    <s v="USD"/>
    <n v="1467541545"/>
    <n v="1464085545"/>
    <b v="0"/>
    <n v="1"/>
    <x v="1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x v="1"/>
    <s v="film &amp; video/drama"/>
    <n v="0"/>
    <s v="No Backers"/>
    <x v="0"/>
    <x v="3"/>
  </r>
  <r>
    <n v="161"/>
    <x v="161"/>
    <x v="160"/>
    <n v="50000"/>
    <n v="5"/>
    <x v="2"/>
    <x v="0"/>
    <s v="USD"/>
    <n v="1404318595"/>
    <n v="1401726595"/>
    <b v="0"/>
    <n v="1"/>
    <x v="1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x v="1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x v="1"/>
    <s v="film &amp; video/drama"/>
    <n v="0"/>
    <s v="No Backers"/>
    <x v="0"/>
    <x v="3"/>
  </r>
  <r>
    <n v="164"/>
    <x v="164"/>
    <x v="163"/>
    <n v="120000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x v="1"/>
    <s v="film &amp; video/drama"/>
    <n v="0"/>
    <s v="No Backers"/>
    <x v="0"/>
    <x v="3"/>
  </r>
  <r>
    <n v="166"/>
    <x v="166"/>
    <x v="165"/>
    <n v="5000"/>
    <n v="3000"/>
    <x v="2"/>
    <x v="0"/>
    <s v="USD"/>
    <n v="1484531362"/>
    <n v="1481939362"/>
    <b v="0"/>
    <n v="1"/>
    <x v="1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x v="1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x v="1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x v="1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x v="1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x v="1"/>
    <s v="film &amp; video/drama"/>
    <n v="0"/>
    <s v="No Backers"/>
    <x v="0"/>
    <x v="3"/>
  </r>
  <r>
    <n v="173"/>
    <x v="173"/>
    <x v="172"/>
    <n v="1110"/>
    <n v="0"/>
    <x v="2"/>
    <x v="1"/>
    <s v="GBP"/>
    <n v="1425131108"/>
    <n v="1422539108"/>
    <b v="0"/>
    <n v="0"/>
    <x v="1"/>
    <s v="film &amp; video/drama"/>
    <n v="0"/>
    <s v="No Backers"/>
    <x v="0"/>
    <x v="3"/>
  </r>
  <r>
    <n v="174"/>
    <x v="174"/>
    <x v="173"/>
    <n v="6000"/>
    <n v="0"/>
    <x v="2"/>
    <x v="9"/>
    <s v="EUR"/>
    <n v="1431108776"/>
    <n v="1425924776"/>
    <b v="0"/>
    <n v="0"/>
    <x v="1"/>
    <s v="film &amp; video/drama"/>
    <n v="0"/>
    <s v="No Backers"/>
    <x v="0"/>
    <x v="3"/>
  </r>
  <r>
    <n v="175"/>
    <x v="175"/>
    <x v="174"/>
    <n v="20000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x v="1"/>
    <s v="film &amp; video/drama"/>
    <n v="0"/>
    <s v="No Backers"/>
    <x v="0"/>
    <x v="3"/>
  </r>
  <r>
    <n v="177"/>
    <x v="177"/>
    <x v="176"/>
    <n v="450"/>
    <n v="180"/>
    <x v="2"/>
    <x v="0"/>
    <s v="USD"/>
    <n v="1427155726"/>
    <n v="1425690526"/>
    <b v="0"/>
    <n v="7"/>
    <x v="1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x v="1"/>
    <s v="film &amp; video/drama"/>
    <n v="0"/>
    <s v="No Backers"/>
    <x v="0"/>
    <x v="3"/>
  </r>
  <r>
    <n v="179"/>
    <x v="179"/>
    <x v="178"/>
    <n v="1000"/>
    <n v="200"/>
    <x v="2"/>
    <x v="0"/>
    <s v="USD"/>
    <n v="1457056555"/>
    <n v="1454464555"/>
    <b v="0"/>
    <n v="2"/>
    <x v="1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x v="1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x v="1"/>
    <s v="film &amp; video/drama"/>
    <n v="0"/>
    <s v="No Backers"/>
    <x v="0"/>
    <x v="3"/>
  </r>
  <r>
    <n v="183"/>
    <x v="183"/>
    <x v="182"/>
    <n v="12500"/>
    <n v="4482"/>
    <x v="2"/>
    <x v="1"/>
    <s v="GBP"/>
    <n v="1417033610"/>
    <n v="1414438010"/>
    <b v="0"/>
    <n v="12"/>
    <x v="1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x v="1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x v="1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x v="1"/>
    <s v="film &amp; video/drama"/>
    <n v="0"/>
    <s v="No Backers"/>
    <x v="0"/>
    <x v="3"/>
  </r>
  <r>
    <n v="187"/>
    <x v="187"/>
    <x v="186"/>
    <n v="5000"/>
    <n v="800"/>
    <x v="2"/>
    <x v="0"/>
    <s v="USD"/>
    <n v="1437461940"/>
    <n v="1435383457"/>
    <b v="0"/>
    <n v="5"/>
    <x v="1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x v="1"/>
    <s v="film &amp; video/drama"/>
    <n v="0"/>
    <s v="No Backers"/>
    <x v="0"/>
    <x v="3"/>
  </r>
  <r>
    <n v="189"/>
    <x v="189"/>
    <x v="188"/>
    <n v="500000"/>
    <n v="345"/>
    <x v="2"/>
    <x v="0"/>
    <s v="USD"/>
    <n v="1472920477"/>
    <n v="1467736477"/>
    <b v="0"/>
    <n v="5"/>
    <x v="1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x v="1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x v="1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x v="1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x v="1"/>
    <s v="film &amp; video/drama"/>
    <n v="0"/>
    <s v="No Backers"/>
    <x v="0"/>
    <x v="3"/>
  </r>
  <r>
    <n v="194"/>
    <x v="194"/>
    <x v="193"/>
    <n v="2500"/>
    <n v="3"/>
    <x v="2"/>
    <x v="1"/>
    <s v="GBP"/>
    <n v="1457308531"/>
    <n v="1452124531"/>
    <b v="0"/>
    <n v="3"/>
    <x v="1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x v="1"/>
    <s v="film &amp; video/drama"/>
    <n v="0"/>
    <s v="No Backers"/>
    <x v="0"/>
    <x v="3"/>
  </r>
  <r>
    <n v="196"/>
    <x v="196"/>
    <x v="195"/>
    <n v="3500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x v="1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x v="1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x v="1"/>
    <s v="film &amp; video/drama"/>
    <n v="0"/>
    <s v="No Backers"/>
    <x v="0"/>
    <x v="3"/>
  </r>
  <r>
    <n v="200"/>
    <x v="200"/>
    <x v="199"/>
    <n v="6000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x v="1"/>
    <s v="film &amp; video/drama"/>
    <n v="0"/>
    <s v="No Backers"/>
    <x v="0"/>
    <x v="3"/>
  </r>
  <r>
    <n v="203"/>
    <x v="203"/>
    <x v="202"/>
    <n v="2500"/>
    <n v="746"/>
    <x v="2"/>
    <x v="1"/>
    <s v="GBP"/>
    <n v="1422562864"/>
    <n v="1417378864"/>
    <b v="0"/>
    <n v="8"/>
    <x v="1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x v="1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x v="1"/>
    <s v="film &amp; video/drama"/>
    <n v="0"/>
    <s v="No Backers"/>
    <x v="0"/>
    <x v="3"/>
  </r>
  <r>
    <n v="207"/>
    <x v="207"/>
    <x v="206"/>
    <n v="14000"/>
    <n v="2130"/>
    <x v="2"/>
    <x v="5"/>
    <s v="CAD"/>
    <n v="1420346638"/>
    <n v="1417754638"/>
    <b v="0"/>
    <n v="13"/>
    <x v="1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x v="1"/>
    <s v="film &amp; video/drama"/>
    <n v="0"/>
    <s v="No Backers"/>
    <x v="0"/>
    <x v="3"/>
  </r>
  <r>
    <n v="209"/>
    <x v="209"/>
    <x v="208"/>
    <n v="25000"/>
    <n v="0"/>
    <x v="2"/>
    <x v="0"/>
    <s v="USD"/>
    <n v="1436566135"/>
    <n v="1433974135"/>
    <b v="0"/>
    <n v="0"/>
    <x v="1"/>
    <s v="film &amp; video/drama"/>
    <n v="0"/>
    <s v="No Backers"/>
    <x v="0"/>
    <x v="3"/>
  </r>
  <r>
    <n v="210"/>
    <x v="210"/>
    <x v="209"/>
    <n v="12000"/>
    <n v="3030"/>
    <x v="2"/>
    <x v="0"/>
    <s v="USD"/>
    <n v="1443675600"/>
    <n v="1441157592"/>
    <b v="0"/>
    <n v="33"/>
    <x v="1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x v="1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x v="1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x v="1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x v="1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x v="1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x v="1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x v="1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x v="1"/>
    <s v="film &amp; video/drama"/>
    <n v="0"/>
    <s v="No Backers"/>
    <x v="0"/>
    <x v="3"/>
  </r>
  <r>
    <n v="222"/>
    <x v="222"/>
    <x v="221"/>
    <n v="1000"/>
    <n v="130"/>
    <x v="2"/>
    <x v="0"/>
    <s v="USD"/>
    <n v="1427423940"/>
    <n v="1422383318"/>
    <b v="0"/>
    <n v="2"/>
    <x v="1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x v="1"/>
    <s v="film &amp; video/drama"/>
    <n v="0"/>
    <s v="No Backers"/>
    <x v="0"/>
    <x v="3"/>
  </r>
  <r>
    <n v="224"/>
    <x v="224"/>
    <x v="223"/>
    <n v="6000000"/>
    <n v="0"/>
    <x v="2"/>
    <x v="2"/>
    <s v="AUD"/>
    <n v="1436506726"/>
    <n v="1431322726"/>
    <b v="0"/>
    <n v="0"/>
    <x v="1"/>
    <s v="film &amp; video/drama"/>
    <n v="0"/>
    <s v="No Backers"/>
    <x v="0"/>
    <x v="3"/>
  </r>
  <r>
    <n v="225"/>
    <x v="225"/>
    <x v="224"/>
    <n v="200"/>
    <n v="0"/>
    <x v="2"/>
    <x v="0"/>
    <s v="USD"/>
    <n v="1460153054"/>
    <n v="1457564654"/>
    <b v="0"/>
    <n v="0"/>
    <x v="1"/>
    <s v="film &amp; video/drama"/>
    <n v="0"/>
    <s v="No Backers"/>
    <x v="0"/>
    <x v="3"/>
  </r>
  <r>
    <n v="226"/>
    <x v="226"/>
    <x v="225"/>
    <n v="29000"/>
    <n v="250"/>
    <x v="2"/>
    <x v="1"/>
    <s v="GBP"/>
    <n v="1433064540"/>
    <n v="1428854344"/>
    <b v="0"/>
    <n v="2"/>
    <x v="1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x v="1"/>
    <s v="film &amp; video/drama"/>
    <n v="0"/>
    <s v="No Backers"/>
    <x v="0"/>
    <x v="3"/>
  </r>
  <r>
    <n v="228"/>
    <x v="228"/>
    <x v="227"/>
    <n v="8000"/>
    <n v="0"/>
    <x v="2"/>
    <x v="1"/>
    <s v="GBP"/>
    <n v="1433176105"/>
    <n v="1427992105"/>
    <b v="0"/>
    <n v="0"/>
    <x v="1"/>
    <s v="film &amp; video/drama"/>
    <n v="0"/>
    <s v="No Backers"/>
    <x v="0"/>
    <x v="3"/>
  </r>
  <r>
    <n v="229"/>
    <x v="229"/>
    <x v="228"/>
    <n v="3000"/>
    <n v="0"/>
    <x v="2"/>
    <x v="12"/>
    <s v="EUR"/>
    <n v="1455402297"/>
    <n v="1452810297"/>
    <b v="0"/>
    <n v="0"/>
    <x v="1"/>
    <s v="film &amp; video/drama"/>
    <n v="0"/>
    <s v="No Backers"/>
    <x v="0"/>
    <x v="3"/>
  </r>
  <r>
    <n v="230"/>
    <x v="230"/>
    <x v="229"/>
    <n v="15000"/>
    <n v="60"/>
    <x v="2"/>
    <x v="0"/>
    <s v="USD"/>
    <n v="1433443151"/>
    <n v="1430851151"/>
    <b v="0"/>
    <n v="2"/>
    <x v="1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x v="1"/>
    <s v="film &amp; video/drama"/>
    <n v="0"/>
    <s v="No Backers"/>
    <x v="0"/>
    <x v="3"/>
  </r>
  <r>
    <n v="232"/>
    <x v="232"/>
    <x v="231"/>
    <n v="4000"/>
    <n v="110"/>
    <x v="2"/>
    <x v="1"/>
    <s v="GBP"/>
    <n v="1425066546"/>
    <n v="1422474546"/>
    <b v="0"/>
    <n v="7"/>
    <x v="1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x v="1"/>
    <s v="film &amp; video/drama"/>
    <n v="0"/>
    <s v="No Backers"/>
    <x v="0"/>
    <x v="3"/>
  </r>
  <r>
    <n v="234"/>
    <x v="234"/>
    <x v="233"/>
    <n v="1000"/>
    <n v="401"/>
    <x v="2"/>
    <x v="0"/>
    <s v="USD"/>
    <n v="1434847859"/>
    <n v="1431391859"/>
    <b v="0"/>
    <n v="5"/>
    <x v="1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x v="1"/>
    <s v="film &amp; video/drama"/>
    <n v="0"/>
    <s v="No Backers"/>
    <x v="0"/>
    <x v="3"/>
  </r>
  <r>
    <n v="236"/>
    <x v="236"/>
    <x v="235"/>
    <n v="150000"/>
    <n v="0"/>
    <x v="2"/>
    <x v="0"/>
    <s v="USD"/>
    <n v="1451952000"/>
    <n v="1447380099"/>
    <b v="0"/>
    <n v="0"/>
    <x v="1"/>
    <s v="film &amp; video/drama"/>
    <n v="0"/>
    <s v="No Backers"/>
    <x v="0"/>
    <x v="3"/>
  </r>
  <r>
    <n v="237"/>
    <x v="237"/>
    <x v="236"/>
    <n v="15000"/>
    <n v="50"/>
    <x v="2"/>
    <x v="0"/>
    <s v="USD"/>
    <n v="1457445069"/>
    <n v="1452261069"/>
    <b v="0"/>
    <n v="1"/>
    <x v="1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x v="1"/>
    <s v="film &amp; video/drama"/>
    <n v="0"/>
    <s v="No Backers"/>
    <x v="0"/>
    <x v="3"/>
  </r>
  <r>
    <n v="239"/>
    <x v="239"/>
    <x v="238"/>
    <n v="1000"/>
    <n v="250"/>
    <x v="2"/>
    <x v="2"/>
    <s v="AUD"/>
    <n v="1446984000"/>
    <n v="1445308730"/>
    <b v="0"/>
    <n v="5"/>
    <x v="1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x v="0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x v="0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x v="0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x v="0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x v="0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x v="0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x v="0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x v="0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x v="0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x v="0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x v="0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x v="0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x v="0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x v="0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x v="0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x v="0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x v="0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x v="0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x v="0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x v="0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x v="0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x v="0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x v="0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x v="0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x v="0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x v="0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x v="0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x v="0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x v="0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x v="0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x v="0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x v="0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x v="0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x v="0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x v="0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x v="0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x v="0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x v="0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x v="1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x v="1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x v="1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x v="1"/>
    <s v="film &amp; video/animation"/>
    <n v="0"/>
    <s v="No Backers"/>
    <x v="0"/>
    <x v="5"/>
  </r>
  <r>
    <n v="428"/>
    <x v="428"/>
    <x v="427"/>
    <n v="12000"/>
    <n v="676"/>
    <x v="2"/>
    <x v="0"/>
    <s v="USD"/>
    <n v="1402956000"/>
    <n v="1400523845"/>
    <b v="0"/>
    <n v="13"/>
    <x v="1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x v="1"/>
    <s v="film &amp; video/animation"/>
    <n v="0"/>
    <s v="No Backers"/>
    <x v="0"/>
    <x v="5"/>
  </r>
  <r>
    <n v="430"/>
    <x v="430"/>
    <x v="429"/>
    <n v="1000"/>
    <n v="24"/>
    <x v="2"/>
    <x v="0"/>
    <s v="USD"/>
    <n v="1378866867"/>
    <n v="1377570867"/>
    <b v="0"/>
    <n v="5"/>
    <x v="1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x v="1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x v="1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x v="1"/>
    <s v="film &amp; video/animation"/>
    <n v="0"/>
    <s v="No Backers"/>
    <x v="0"/>
    <x v="5"/>
  </r>
  <r>
    <n v="434"/>
    <x v="434"/>
    <x v="433"/>
    <n v="2500"/>
    <n v="125"/>
    <x v="2"/>
    <x v="0"/>
    <s v="USD"/>
    <n v="1385931702"/>
    <n v="1383076902"/>
    <b v="0"/>
    <n v="2"/>
    <x v="1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x v="1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x v="1"/>
    <s v="film &amp; video/animation"/>
    <n v="0"/>
    <s v="No Backers"/>
    <x v="0"/>
    <x v="5"/>
  </r>
  <r>
    <n v="437"/>
    <x v="437"/>
    <x v="436"/>
    <n v="7000"/>
    <n v="0"/>
    <x v="2"/>
    <x v="5"/>
    <s v="CAD"/>
    <n v="1475912326"/>
    <n v="1470728326"/>
    <b v="0"/>
    <n v="0"/>
    <x v="1"/>
    <s v="film &amp; video/animation"/>
    <n v="0"/>
    <s v="No Backers"/>
    <x v="0"/>
    <x v="5"/>
  </r>
  <r>
    <n v="438"/>
    <x v="438"/>
    <x v="437"/>
    <n v="20000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x v="1"/>
    <s v="film &amp; video/animation"/>
    <n v="0"/>
    <s v="No Backers"/>
    <x v="0"/>
    <x v="5"/>
  </r>
  <r>
    <n v="440"/>
    <x v="440"/>
    <x v="439"/>
    <n v="5000"/>
    <n v="5"/>
    <x v="2"/>
    <x v="0"/>
    <s v="USD"/>
    <n v="1458859153"/>
    <n v="1456270753"/>
    <b v="0"/>
    <n v="1"/>
    <x v="1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x v="1"/>
    <s v="film &amp; video/animation"/>
    <n v="0"/>
    <s v="No Backers"/>
    <x v="0"/>
    <x v="5"/>
  </r>
  <r>
    <n v="442"/>
    <x v="442"/>
    <x v="441"/>
    <n v="17000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x v="1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x v="1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x v="1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x v="1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x v="1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x v="1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x v="1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x v="1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x v="1"/>
    <s v="film &amp; video/animation"/>
    <n v="0"/>
    <s v="No Backers"/>
    <x v="0"/>
    <x v="5"/>
  </r>
  <r>
    <n v="452"/>
    <x v="452"/>
    <x v="451"/>
    <n v="750"/>
    <n v="480"/>
    <x v="2"/>
    <x v="0"/>
    <s v="USD"/>
    <n v="1431536015"/>
    <n v="1428944015"/>
    <b v="0"/>
    <n v="12"/>
    <x v="1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x v="1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x v="1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x v="1"/>
    <s v="film &amp; video/animation"/>
    <n v="0"/>
    <s v="No Backers"/>
    <x v="0"/>
    <x v="5"/>
  </r>
  <r>
    <n v="458"/>
    <x v="458"/>
    <x v="457"/>
    <n v="10000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x v="1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x v="1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x v="1"/>
    <s v="film &amp; video/animation"/>
    <n v="0"/>
    <s v="No Backers"/>
    <x v="0"/>
    <x v="5"/>
  </r>
  <r>
    <n v="462"/>
    <x v="462"/>
    <x v="461"/>
    <n v="100000"/>
    <n v="0"/>
    <x v="2"/>
    <x v="0"/>
    <s v="USD"/>
    <n v="1312945341"/>
    <n v="1307761341"/>
    <b v="0"/>
    <n v="0"/>
    <x v="1"/>
    <s v="film &amp; video/animation"/>
    <n v="0"/>
    <s v="No Backers"/>
    <x v="0"/>
    <x v="5"/>
  </r>
  <r>
    <n v="463"/>
    <x v="463"/>
    <x v="462"/>
    <n v="55000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x v="1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x v="1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x v="1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x v="1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x v="1"/>
    <s v="film &amp; video/animation"/>
    <n v="0"/>
    <s v="No Backers"/>
    <x v="0"/>
    <x v="5"/>
  </r>
  <r>
    <n v="469"/>
    <x v="469"/>
    <x v="468"/>
    <n v="6000"/>
    <n v="0"/>
    <x v="2"/>
    <x v="1"/>
    <s v="GBP"/>
    <n v="1409960724"/>
    <n v="1404776724"/>
    <b v="0"/>
    <n v="0"/>
    <x v="1"/>
    <s v="film &amp; video/animation"/>
    <n v="0"/>
    <s v="No Backers"/>
    <x v="0"/>
    <x v="5"/>
  </r>
  <r>
    <n v="470"/>
    <x v="470"/>
    <x v="469"/>
    <n v="5000"/>
    <n v="51"/>
    <x v="2"/>
    <x v="0"/>
    <s v="USD"/>
    <n v="1389844800"/>
    <n v="1385524889"/>
    <b v="0"/>
    <n v="2"/>
    <x v="1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x v="1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x v="1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x v="1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x v="1"/>
    <s v="film &amp; video/animation"/>
    <n v="0"/>
    <s v="No Backers"/>
    <x v="0"/>
    <x v="5"/>
  </r>
  <r>
    <n v="476"/>
    <x v="476"/>
    <x v="475"/>
    <n v="220000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x v="1"/>
    <s v="film &amp; video/animation"/>
    <n v="0"/>
    <s v="No Backers"/>
    <x v="0"/>
    <x v="5"/>
  </r>
  <r>
    <n v="478"/>
    <x v="478"/>
    <x v="477"/>
    <n v="10000"/>
    <n v="0"/>
    <x v="2"/>
    <x v="0"/>
    <s v="USD"/>
    <n v="1427921509"/>
    <n v="1425333109"/>
    <b v="0"/>
    <n v="0"/>
    <x v="1"/>
    <s v="film &amp; video/animation"/>
    <n v="0"/>
    <s v="No Backers"/>
    <x v="0"/>
    <x v="5"/>
  </r>
  <r>
    <n v="479"/>
    <x v="479"/>
    <x v="478"/>
    <n v="15000"/>
    <n v="4884"/>
    <x v="2"/>
    <x v="0"/>
    <s v="USD"/>
    <n v="1416566835"/>
    <n v="1411379235"/>
    <b v="0"/>
    <n v="55"/>
    <x v="1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x v="1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x v="1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x v="1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x v="1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x v="1"/>
    <s v="film &amp; video/animation"/>
    <n v="0"/>
    <s v="No Backers"/>
    <x v="0"/>
    <x v="5"/>
  </r>
  <r>
    <n v="488"/>
    <x v="488"/>
    <x v="487"/>
    <n v="12000"/>
    <n v="0"/>
    <x v="2"/>
    <x v="0"/>
    <s v="USD"/>
    <n v="1483924700"/>
    <n v="1481332700"/>
    <b v="0"/>
    <n v="0"/>
    <x v="1"/>
    <s v="film &amp; video/animation"/>
    <n v="0"/>
    <s v="No Backers"/>
    <x v="0"/>
    <x v="5"/>
  </r>
  <r>
    <n v="489"/>
    <x v="489"/>
    <x v="488"/>
    <n v="74997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x v="1"/>
    <s v="film &amp; video/animation"/>
    <n v="0"/>
    <s v="No Backers"/>
    <x v="0"/>
    <x v="5"/>
  </r>
  <r>
    <n v="491"/>
    <x v="491"/>
    <x v="490"/>
    <n v="10000"/>
    <n v="0"/>
    <x v="2"/>
    <x v="0"/>
    <s v="USD"/>
    <n v="1453937699"/>
    <n v="1451345699"/>
    <b v="0"/>
    <n v="0"/>
    <x v="1"/>
    <s v="film &amp; video/animation"/>
    <n v="0"/>
    <s v="No Backers"/>
    <x v="0"/>
    <x v="5"/>
  </r>
  <r>
    <n v="492"/>
    <x v="492"/>
    <x v="491"/>
    <n v="10000000"/>
    <n v="0"/>
    <x v="2"/>
    <x v="11"/>
    <s v="SEK"/>
    <n v="1476319830"/>
    <n v="1471135830"/>
    <b v="0"/>
    <n v="0"/>
    <x v="1"/>
    <s v="film &amp; video/animation"/>
    <n v="0"/>
    <s v="No Backers"/>
    <x v="0"/>
    <x v="5"/>
  </r>
  <r>
    <n v="493"/>
    <x v="493"/>
    <x v="492"/>
    <n v="30000"/>
    <n v="0"/>
    <x v="2"/>
    <x v="1"/>
    <s v="GBP"/>
    <n v="1432142738"/>
    <n v="1429550738"/>
    <b v="0"/>
    <n v="0"/>
    <x v="1"/>
    <s v="film &amp; video/animation"/>
    <n v="0"/>
    <s v="No Backers"/>
    <x v="0"/>
    <x v="5"/>
  </r>
  <r>
    <n v="494"/>
    <x v="494"/>
    <x v="493"/>
    <n v="20000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x v="1"/>
    <s v="film &amp; video/animation"/>
    <n v="0"/>
    <s v="No Backers"/>
    <x v="0"/>
    <x v="5"/>
  </r>
  <r>
    <n v="496"/>
    <x v="496"/>
    <x v="495"/>
    <n v="60000"/>
    <n v="1"/>
    <x v="2"/>
    <x v="0"/>
    <s v="USD"/>
    <n v="1392070874"/>
    <n v="1386886874"/>
    <b v="0"/>
    <n v="1"/>
    <x v="1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x v="1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x v="1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x v="1"/>
    <s v="film &amp; video/animation"/>
    <n v="0"/>
    <s v="No Backers"/>
    <x v="0"/>
    <x v="5"/>
  </r>
  <r>
    <n v="502"/>
    <x v="502"/>
    <x v="501"/>
    <n v="20000"/>
    <n v="230"/>
    <x v="2"/>
    <x v="0"/>
    <s v="USD"/>
    <n v="1332073025"/>
    <n v="1329484625"/>
    <b v="0"/>
    <n v="4"/>
    <x v="1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x v="1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x v="1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x v="1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x v="1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x v="1"/>
    <s v="film &amp; video/animation"/>
    <n v="0"/>
    <s v="No Backers"/>
    <x v="0"/>
    <x v="5"/>
  </r>
  <r>
    <n v="511"/>
    <x v="511"/>
    <x v="510"/>
    <n v="5000"/>
    <n v="150"/>
    <x v="2"/>
    <x v="0"/>
    <s v="USD"/>
    <n v="1365228982"/>
    <n v="1362640582"/>
    <b v="0"/>
    <n v="5"/>
    <x v="1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x v="1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x v="1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x v="1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x v="1"/>
    <s v="film &amp; video/animation"/>
    <n v="0"/>
    <s v="No Backers"/>
    <x v="0"/>
    <x v="5"/>
  </r>
  <r>
    <n v="517"/>
    <x v="517"/>
    <x v="516"/>
    <n v="15000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x v="1"/>
    <s v="film &amp; video/animation"/>
    <n v="0"/>
    <s v="No Backers"/>
    <x v="0"/>
    <x v="5"/>
  </r>
  <r>
    <n v="519"/>
    <x v="519"/>
    <x v="518"/>
    <n v="12001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x v="0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x v="0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x v="0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x v="0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x v="0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x v="0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x v="0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x v="0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x v="0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x v="0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x v="0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x v="0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x v="0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x v="0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x v="0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x v="0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x v="0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x v="0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x v="0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x v="0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x v="1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x v="1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x v="1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x v="1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x v="1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x v="1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x v="1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x v="1"/>
    <s v="technology/web"/>
    <n v="0"/>
    <s v="No Backers"/>
    <x v="2"/>
    <x v="7"/>
  </r>
  <r>
    <n v="548"/>
    <x v="548"/>
    <x v="547"/>
    <n v="10000"/>
    <n v="9"/>
    <x v="2"/>
    <x v="1"/>
    <s v="GBP"/>
    <n v="1446154848"/>
    <n v="1443562848"/>
    <b v="0"/>
    <n v="1"/>
    <x v="1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x v="1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x v="1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x v="1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x v="1"/>
    <s v="technology/web"/>
    <n v="0"/>
    <s v="No Backers"/>
    <x v="2"/>
    <x v="7"/>
  </r>
  <r>
    <n v="553"/>
    <x v="553"/>
    <x v="552"/>
    <n v="25000"/>
    <n v="123"/>
    <x v="2"/>
    <x v="0"/>
    <s v="USD"/>
    <n v="1415988991"/>
    <n v="1413393391"/>
    <b v="0"/>
    <n v="6"/>
    <x v="1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x v="1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x v="1"/>
    <s v="technology/web"/>
    <n v="0"/>
    <s v="No Backers"/>
    <x v="2"/>
    <x v="7"/>
  </r>
  <r>
    <n v="556"/>
    <x v="556"/>
    <x v="555"/>
    <n v="8000"/>
    <n v="200"/>
    <x v="2"/>
    <x v="0"/>
    <s v="USD"/>
    <n v="1452112717"/>
    <n v="1449520717"/>
    <b v="0"/>
    <n v="1"/>
    <x v="1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x v="1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x v="1"/>
    <s v="technology/web"/>
    <n v="0"/>
    <s v="No Backers"/>
    <x v="2"/>
    <x v="7"/>
  </r>
  <r>
    <n v="559"/>
    <x v="559"/>
    <x v="558"/>
    <n v="240000"/>
    <n v="50"/>
    <x v="2"/>
    <x v="0"/>
    <s v="USD"/>
    <n v="1449989260"/>
    <n v="1447397260"/>
    <b v="0"/>
    <n v="1"/>
    <x v="1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x v="1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x v="1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x v="1"/>
    <s v="technology/web"/>
    <n v="0"/>
    <s v="No Backers"/>
    <x v="2"/>
    <x v="7"/>
  </r>
  <r>
    <n v="563"/>
    <x v="563"/>
    <x v="562"/>
    <n v="75000"/>
    <n v="68"/>
    <x v="2"/>
    <x v="2"/>
    <s v="AUD"/>
    <n v="1424137247"/>
    <n v="1421545247"/>
    <b v="0"/>
    <n v="2"/>
    <x v="1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x v="1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x v="1"/>
    <s v="technology/web"/>
    <n v="0"/>
    <s v="No Backers"/>
    <x v="2"/>
    <x v="7"/>
  </r>
  <r>
    <n v="566"/>
    <x v="566"/>
    <x v="565"/>
    <n v="5000"/>
    <n v="1"/>
    <x v="2"/>
    <x v="0"/>
    <s v="USD"/>
    <n v="1468513533"/>
    <n v="1465921533"/>
    <b v="0"/>
    <n v="1"/>
    <x v="1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x v="1"/>
    <s v="technology/web"/>
    <n v="0"/>
    <s v="No Backers"/>
    <x v="2"/>
    <x v="7"/>
  </r>
  <r>
    <n v="568"/>
    <x v="568"/>
    <x v="567"/>
    <n v="24500"/>
    <n v="245"/>
    <x v="2"/>
    <x v="4"/>
    <s v="NZD"/>
    <n v="1452942000"/>
    <n v="1449785223"/>
    <b v="0"/>
    <n v="5"/>
    <x v="1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x v="1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x v="1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x v="1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x v="1"/>
    <s v="technology/web"/>
    <n v="0"/>
    <s v="No Backers"/>
    <x v="2"/>
    <x v="7"/>
  </r>
  <r>
    <n v="573"/>
    <x v="573"/>
    <x v="572"/>
    <n v="88888"/>
    <n v="346"/>
    <x v="2"/>
    <x v="0"/>
    <s v="USD"/>
    <n v="1421543520"/>
    <n v="1416445931"/>
    <b v="0"/>
    <n v="9"/>
    <x v="1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x v="1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x v="1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x v="1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x v="1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x v="1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x v="1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x v="1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x v="1"/>
    <s v="technology/web"/>
    <n v="0"/>
    <s v="No Backers"/>
    <x v="2"/>
    <x v="7"/>
  </r>
  <r>
    <n v="582"/>
    <x v="582"/>
    <x v="581"/>
    <n v="100000"/>
    <n v="0"/>
    <x v="2"/>
    <x v="0"/>
    <s v="USD"/>
    <n v="1426442400"/>
    <n v="1424454319"/>
    <b v="0"/>
    <n v="0"/>
    <x v="1"/>
    <s v="technology/web"/>
    <n v="0"/>
    <s v="No Backers"/>
    <x v="2"/>
    <x v="7"/>
  </r>
  <r>
    <n v="583"/>
    <x v="583"/>
    <x v="582"/>
    <n v="9000"/>
    <n v="1"/>
    <x v="2"/>
    <x v="0"/>
    <s v="USD"/>
    <n v="1426800687"/>
    <n v="1424212287"/>
    <b v="0"/>
    <n v="1"/>
    <x v="1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x v="1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x v="1"/>
    <s v="technology/web"/>
    <n v="0"/>
    <s v="No Backers"/>
    <x v="2"/>
    <x v="7"/>
  </r>
  <r>
    <n v="586"/>
    <x v="586"/>
    <x v="585"/>
    <n v="10000"/>
    <n v="56"/>
    <x v="2"/>
    <x v="0"/>
    <s v="USD"/>
    <n v="1424032207"/>
    <n v="1421440207"/>
    <b v="0"/>
    <n v="4"/>
    <x v="1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x v="1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x v="1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x v="1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x v="1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x v="1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x v="1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x v="1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x v="1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x v="1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x v="1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x v="1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x v="1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x v="1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x v="1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x v="1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x v="1"/>
    <s v="technology/web"/>
    <n v="0"/>
    <s v="No Backers"/>
    <x v="2"/>
    <x v="7"/>
  </r>
  <r>
    <n v="603"/>
    <x v="603"/>
    <x v="602"/>
    <n v="15000"/>
    <n v="590.02"/>
    <x v="1"/>
    <x v="0"/>
    <s v="USD"/>
    <n v="1408029623"/>
    <n v="1405437623"/>
    <b v="0"/>
    <n v="13"/>
    <x v="1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x v="1"/>
    <s v="technology/web"/>
    <n v="0"/>
    <s v="No Backers"/>
    <x v="2"/>
    <x v="7"/>
  </r>
  <r>
    <n v="605"/>
    <x v="605"/>
    <x v="604"/>
    <n v="5000"/>
    <n v="131"/>
    <x v="1"/>
    <x v="0"/>
    <s v="USD"/>
    <n v="1440318908"/>
    <n v="1436430908"/>
    <b v="0"/>
    <n v="8"/>
    <x v="1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x v="1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x v="1"/>
    <s v="technology/web"/>
    <n v="0"/>
    <s v="No Backers"/>
    <x v="2"/>
    <x v="7"/>
  </r>
  <r>
    <n v="608"/>
    <x v="608"/>
    <x v="607"/>
    <n v="150000"/>
    <n v="1461"/>
    <x v="1"/>
    <x v="0"/>
    <s v="USD"/>
    <n v="1434405980"/>
    <n v="1431813980"/>
    <b v="0"/>
    <n v="5"/>
    <x v="1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x v="1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x v="1"/>
    <s v="technology/web"/>
    <n v="0"/>
    <s v="No Backers"/>
    <x v="2"/>
    <x v="7"/>
  </r>
  <r>
    <n v="611"/>
    <x v="611"/>
    <x v="610"/>
    <n v="80000"/>
    <n v="0"/>
    <x v="1"/>
    <x v="6"/>
    <s v="EUR"/>
    <n v="1453210037"/>
    <n v="1448026037"/>
    <b v="0"/>
    <n v="0"/>
    <x v="1"/>
    <s v="technology/web"/>
    <n v="0"/>
    <s v="No Backers"/>
    <x v="2"/>
    <x v="7"/>
  </r>
  <r>
    <n v="612"/>
    <x v="612"/>
    <x v="611"/>
    <n v="10000"/>
    <n v="0"/>
    <x v="1"/>
    <x v="13"/>
    <s v="EUR"/>
    <n v="1472777146"/>
    <n v="1470185146"/>
    <b v="0"/>
    <n v="0"/>
    <x v="1"/>
    <s v="technology/web"/>
    <n v="0"/>
    <s v="No Backers"/>
    <x v="2"/>
    <x v="7"/>
  </r>
  <r>
    <n v="613"/>
    <x v="613"/>
    <x v="612"/>
    <n v="60000"/>
    <n v="12818"/>
    <x v="1"/>
    <x v="0"/>
    <s v="USD"/>
    <n v="1443675540"/>
    <n v="1441022120"/>
    <b v="0"/>
    <n v="121"/>
    <x v="1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x v="1"/>
    <s v="technology/web"/>
    <n v="0"/>
    <s v="No Backers"/>
    <x v="2"/>
    <x v="7"/>
  </r>
  <r>
    <n v="615"/>
    <x v="615"/>
    <x v="614"/>
    <n v="515"/>
    <n v="0"/>
    <x v="1"/>
    <x v="4"/>
    <s v="NZD"/>
    <n v="1443149759"/>
    <n v="1440557759"/>
    <b v="0"/>
    <n v="0"/>
    <x v="1"/>
    <s v="technology/web"/>
    <n v="0"/>
    <s v="No Backers"/>
    <x v="2"/>
    <x v="7"/>
  </r>
  <r>
    <n v="616"/>
    <x v="616"/>
    <x v="615"/>
    <n v="5000"/>
    <n v="0"/>
    <x v="1"/>
    <x v="6"/>
    <s v="EUR"/>
    <n v="1488013307"/>
    <n v="1485421307"/>
    <b v="0"/>
    <n v="0"/>
    <x v="1"/>
    <s v="technology/web"/>
    <n v="0"/>
    <s v="No Backers"/>
    <x v="2"/>
    <x v="7"/>
  </r>
  <r>
    <n v="617"/>
    <x v="617"/>
    <x v="616"/>
    <n v="2000"/>
    <n v="60"/>
    <x v="1"/>
    <x v="1"/>
    <s v="GBP"/>
    <n v="1431072843"/>
    <n v="1427184843"/>
    <b v="0"/>
    <n v="3"/>
    <x v="1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x v="1"/>
    <s v="technology/web"/>
    <n v="0"/>
    <s v="No Backers"/>
    <x v="2"/>
    <x v="7"/>
  </r>
  <r>
    <n v="619"/>
    <x v="619"/>
    <x v="618"/>
    <n v="2500000"/>
    <n v="1"/>
    <x v="1"/>
    <x v="0"/>
    <s v="USD"/>
    <n v="1416933390"/>
    <n v="1411745790"/>
    <b v="0"/>
    <n v="1"/>
    <x v="1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x v="1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x v="1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x v="1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x v="1"/>
    <s v="technology/web"/>
    <n v="0"/>
    <s v="No Backers"/>
    <x v="2"/>
    <x v="7"/>
  </r>
  <r>
    <n v="624"/>
    <x v="624"/>
    <x v="623"/>
    <n v="5000"/>
    <n v="0"/>
    <x v="1"/>
    <x v="0"/>
    <s v="USD"/>
    <n v="1431647041"/>
    <n v="1429055041"/>
    <b v="0"/>
    <n v="0"/>
    <x v="1"/>
    <s v="technology/web"/>
    <n v="0"/>
    <s v="No Backers"/>
    <x v="2"/>
    <x v="7"/>
  </r>
  <r>
    <n v="625"/>
    <x v="625"/>
    <x v="624"/>
    <n v="25000"/>
    <n v="0"/>
    <x v="1"/>
    <x v="5"/>
    <s v="CAD"/>
    <n v="1490560177"/>
    <n v="1487971777"/>
    <b v="0"/>
    <n v="0"/>
    <x v="1"/>
    <s v="technology/web"/>
    <n v="0"/>
    <s v="No Backers"/>
    <x v="2"/>
    <x v="7"/>
  </r>
  <r>
    <n v="626"/>
    <x v="626"/>
    <x v="625"/>
    <n v="25000"/>
    <n v="4345"/>
    <x v="1"/>
    <x v="0"/>
    <s v="USD"/>
    <n v="1439644920"/>
    <n v="1436793939"/>
    <b v="0"/>
    <n v="39"/>
    <x v="1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x v="1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x v="1"/>
    <s v="technology/web"/>
    <n v="0"/>
    <s v="No Backers"/>
    <x v="2"/>
    <x v="7"/>
  </r>
  <r>
    <n v="629"/>
    <x v="629"/>
    <x v="628"/>
    <n v="200000"/>
    <n v="350"/>
    <x v="1"/>
    <x v="2"/>
    <s v="AUD"/>
    <n v="1463239108"/>
    <n v="1460647108"/>
    <b v="0"/>
    <n v="3"/>
    <x v="1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x v="1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x v="1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x v="1"/>
    <s v="technology/web"/>
    <n v="0"/>
    <s v="No Backers"/>
    <x v="2"/>
    <x v="7"/>
  </r>
  <r>
    <n v="633"/>
    <x v="633"/>
    <x v="632"/>
    <n v="10000"/>
    <n v="1245"/>
    <x v="1"/>
    <x v="0"/>
    <s v="USD"/>
    <n v="1466204400"/>
    <n v="1463469062"/>
    <b v="0"/>
    <n v="25"/>
    <x v="1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x v="1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x v="1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x v="1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x v="1"/>
    <s v="technology/web"/>
    <n v="0"/>
    <s v="No Backers"/>
    <x v="2"/>
    <x v="7"/>
  </r>
  <r>
    <n v="638"/>
    <x v="638"/>
    <x v="637"/>
    <n v="200000"/>
    <n v="18"/>
    <x v="1"/>
    <x v="12"/>
    <s v="EUR"/>
    <n v="1490447662"/>
    <n v="1485267262"/>
    <b v="0"/>
    <n v="6"/>
    <x v="1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x v="1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x v="0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x v="0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x v="0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x v="0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x v="0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x v="0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x v="0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x v="0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x v="0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x v="0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x v="0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x v="0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x v="0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x v="0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x v="0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x v="0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x v="0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x v="0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x v="0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x v="0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x v="1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x v="1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x v="1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x v="1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x v="1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x v="1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x v="1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x v="1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x v="1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x v="1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x v="1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x v="1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x v="1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x v="1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x v="1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x v="1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x v="1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x v="1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x v="1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x v="1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x v="1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x v="1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x v="1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x v="1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x v="1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x v="1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x v="1"/>
    <s v="technology/wearables"/>
    <n v="0"/>
    <s v="No Backers"/>
    <x v="2"/>
    <x v="8"/>
  </r>
  <r>
    <n v="687"/>
    <x v="687"/>
    <x v="686"/>
    <n v="100000"/>
    <n v="3550"/>
    <x v="2"/>
    <x v="14"/>
    <s v="MXN"/>
    <n v="1486317653"/>
    <n v="1481133653"/>
    <b v="0"/>
    <n v="6"/>
    <x v="1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x v="1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x v="1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x v="1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x v="1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x v="1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x v="1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x v="1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x v="1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x v="1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x v="1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x v="1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x v="1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x v="1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x v="1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x v="1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x v="1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x v="1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x v="1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x v="1"/>
    <s v="technology/wearables"/>
    <n v="0"/>
    <s v="No Backers"/>
    <x v="2"/>
    <x v="8"/>
  </r>
  <r>
    <n v="707"/>
    <x v="707"/>
    <x v="706"/>
    <n v="68000"/>
    <n v="53670.6"/>
    <x v="2"/>
    <x v="1"/>
    <s v="GBP"/>
    <n v="1483286127"/>
    <n v="1479830127"/>
    <b v="0"/>
    <n v="456"/>
    <x v="1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x v="1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x v="1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x v="1"/>
    <s v="technology/wearables"/>
    <n v="0"/>
    <s v="No Backers"/>
    <x v="2"/>
    <x v="8"/>
  </r>
  <r>
    <n v="711"/>
    <x v="711"/>
    <x v="710"/>
    <n v="100000"/>
    <n v="33791"/>
    <x v="2"/>
    <x v="9"/>
    <s v="EUR"/>
    <n v="1481716868"/>
    <n v="1478257268"/>
    <b v="0"/>
    <n v="338"/>
    <x v="1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x v="1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x v="1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x v="1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x v="1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x v="1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x v="1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x v="1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x v="1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x v="0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x v="0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x v="0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x v="0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x v="0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x v="0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x v="0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x v="0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x v="0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x v="0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x v="0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x v="0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x v="0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x v="0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x v="0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x v="1"/>
    <s v="publishing/fiction"/>
    <n v="0"/>
    <s v="No Backers"/>
    <x v="3"/>
    <x v="10"/>
  </r>
  <r>
    <n v="761"/>
    <x v="761"/>
    <x v="760"/>
    <n v="5000"/>
    <n v="235"/>
    <x v="2"/>
    <x v="0"/>
    <s v="USD"/>
    <n v="1391364126"/>
    <n v="1388772126"/>
    <b v="0"/>
    <n v="6"/>
    <x v="1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x v="1"/>
    <s v="publishing/fiction"/>
    <n v="0"/>
    <s v="No Backers"/>
    <x v="3"/>
    <x v="10"/>
  </r>
  <r>
    <n v="763"/>
    <x v="763"/>
    <x v="762"/>
    <n v="4290"/>
    <n v="5"/>
    <x v="2"/>
    <x v="1"/>
    <s v="GBP"/>
    <n v="1376563408"/>
    <n v="1373971408"/>
    <b v="0"/>
    <n v="1"/>
    <x v="1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x v="1"/>
    <s v="publishing/fiction"/>
    <n v="0"/>
    <s v="No Backers"/>
    <x v="3"/>
    <x v="10"/>
  </r>
  <r>
    <n v="765"/>
    <x v="765"/>
    <x v="764"/>
    <n v="7000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x v="1"/>
    <s v="publishing/fiction"/>
    <n v="0"/>
    <s v="No Backers"/>
    <x v="3"/>
    <x v="10"/>
  </r>
  <r>
    <n v="767"/>
    <x v="767"/>
    <x v="766"/>
    <n v="5000"/>
    <n v="177"/>
    <x v="2"/>
    <x v="0"/>
    <s v="USD"/>
    <n v="1432178810"/>
    <n v="1429586810"/>
    <b v="0"/>
    <n v="3"/>
    <x v="1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x v="1"/>
    <s v="publishing/fiction"/>
    <n v="0"/>
    <s v="No Backers"/>
    <x v="3"/>
    <x v="10"/>
  </r>
  <r>
    <n v="769"/>
    <x v="769"/>
    <x v="768"/>
    <n v="4000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x v="1"/>
    <s v="publishing/fiction"/>
    <n v="0"/>
    <s v="No Backers"/>
    <x v="3"/>
    <x v="10"/>
  </r>
  <r>
    <n v="771"/>
    <x v="771"/>
    <x v="770"/>
    <n v="38000"/>
    <n v="10"/>
    <x v="2"/>
    <x v="0"/>
    <s v="USD"/>
    <n v="1454183202"/>
    <n v="1449863202"/>
    <b v="0"/>
    <n v="1"/>
    <x v="1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x v="1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x v="1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x v="1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x v="1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x v="1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x v="1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x v="0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x v="0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x v="0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x v="0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x v="0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x v="0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x v="0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x v="0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x v="0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x v="0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x v="0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x v="0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x v="0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x v="0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x v="0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x v="0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x v="0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x v="0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x v="0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x v="0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x v="0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x v="0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x v="0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x v="0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x v="0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x v="0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x v="0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x v="0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x v="0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x v="0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x v="0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x v="0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x v="0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x v="0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x v="0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x v="0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x v="0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x v="0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x v="0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x v="0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x v="0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x v="0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x v="0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x v="0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x v="0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x v="0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x v="0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x v="0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x v="0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x v="0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x v="0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x v="0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x v="0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x v="0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x v="0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x v="0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x v="0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x v="0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x v="0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x v="0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x v="0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x v="0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x v="0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x v="0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x v="0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x v="0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x v="0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x v="0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x v="0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x v="0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x v="0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x v="0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x v="0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x v="0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x v="0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x v="0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x v="0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x v="0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x v="0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x v="0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x v="1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x v="1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x v="1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x v="1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x v="1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x v="1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x v="1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x v="1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x v="1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x v="1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x v="1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x v="1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x v="1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x v="1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x v="1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x v="1"/>
    <s v="music/jazz"/>
    <n v="0"/>
    <s v="No Backers"/>
    <x v="4"/>
    <x v="13"/>
  </r>
  <r>
    <n v="876"/>
    <x v="876"/>
    <x v="875"/>
    <n v="3152"/>
    <n v="1286"/>
    <x v="2"/>
    <x v="1"/>
    <s v="GBP"/>
    <n v="1359978927"/>
    <n v="1357127727"/>
    <b v="0"/>
    <n v="45"/>
    <x v="1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x v="1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x v="1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x v="1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x v="1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x v="1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x v="1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x v="1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x v="1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x v="1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x v="1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x v="1"/>
    <s v="music/indie rock"/>
    <n v="0"/>
    <s v="No Backers"/>
    <x v="4"/>
    <x v="14"/>
  </r>
  <r>
    <n v="888"/>
    <x v="888"/>
    <x v="887"/>
    <n v="1000"/>
    <n v="72"/>
    <x v="2"/>
    <x v="0"/>
    <s v="USD"/>
    <n v="1314856800"/>
    <n v="1311789885"/>
    <b v="0"/>
    <n v="4"/>
    <x v="1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x v="1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x v="1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x v="1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x v="1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x v="1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x v="1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x v="1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x v="1"/>
    <s v="music/indie rock"/>
    <n v="0"/>
    <s v="No Backers"/>
    <x v="4"/>
    <x v="14"/>
  </r>
  <r>
    <n v="898"/>
    <x v="898"/>
    <x v="897"/>
    <n v="2500"/>
    <n v="70"/>
    <x v="2"/>
    <x v="0"/>
    <s v="USD"/>
    <n v="1326651110"/>
    <n v="1322763110"/>
    <b v="0"/>
    <n v="2"/>
    <x v="1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x v="1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x v="1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x v="1"/>
    <s v="music/jazz"/>
    <n v="0"/>
    <s v="No Backers"/>
    <x v="4"/>
    <x v="13"/>
  </r>
  <r>
    <n v="902"/>
    <x v="902"/>
    <x v="901"/>
    <n v="30000"/>
    <n v="90"/>
    <x v="2"/>
    <x v="0"/>
    <s v="USD"/>
    <n v="1409412600"/>
    <n v="1404947422"/>
    <b v="0"/>
    <n v="3"/>
    <x v="1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x v="1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x v="1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x v="1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x v="1"/>
    <s v="music/jazz"/>
    <n v="0"/>
    <s v="No Backers"/>
    <x v="4"/>
    <x v="13"/>
  </r>
  <r>
    <n v="907"/>
    <x v="907"/>
    <x v="906"/>
    <n v="2900"/>
    <n v="0"/>
    <x v="2"/>
    <x v="0"/>
    <s v="USD"/>
    <n v="1315715823"/>
    <n v="1313123823"/>
    <b v="0"/>
    <n v="0"/>
    <x v="1"/>
    <s v="music/jazz"/>
    <n v="0"/>
    <s v="No Backers"/>
    <x v="4"/>
    <x v="13"/>
  </r>
  <r>
    <n v="908"/>
    <x v="908"/>
    <x v="907"/>
    <n v="2500"/>
    <n v="0"/>
    <x v="2"/>
    <x v="0"/>
    <s v="USD"/>
    <n v="1280206740"/>
    <n v="1276283655"/>
    <b v="0"/>
    <n v="0"/>
    <x v="1"/>
    <s v="music/jazz"/>
    <n v="0"/>
    <s v="No Backers"/>
    <x v="4"/>
    <x v="13"/>
  </r>
  <r>
    <n v="909"/>
    <x v="909"/>
    <x v="908"/>
    <n v="16000"/>
    <n v="520"/>
    <x v="2"/>
    <x v="0"/>
    <s v="USD"/>
    <n v="1343016000"/>
    <n v="1340296440"/>
    <b v="0"/>
    <n v="8"/>
    <x v="1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x v="1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x v="1"/>
    <s v="music/jazz"/>
    <n v="0"/>
    <s v="No Backers"/>
    <x v="4"/>
    <x v="13"/>
  </r>
  <r>
    <n v="912"/>
    <x v="912"/>
    <x v="911"/>
    <n v="3500"/>
    <n v="30"/>
    <x v="2"/>
    <x v="0"/>
    <s v="USD"/>
    <n v="1355197047"/>
    <n v="1350009447"/>
    <b v="0"/>
    <n v="2"/>
    <x v="1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x v="1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x v="1"/>
    <s v="music/jazz"/>
    <n v="0"/>
    <s v="No Backers"/>
    <x v="4"/>
    <x v="13"/>
  </r>
  <r>
    <n v="915"/>
    <x v="915"/>
    <x v="914"/>
    <n v="6500"/>
    <n v="375"/>
    <x v="2"/>
    <x v="0"/>
    <s v="USD"/>
    <n v="1330577940"/>
    <n v="1327853914"/>
    <b v="0"/>
    <n v="9"/>
    <x v="1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x v="1"/>
    <s v="music/jazz"/>
    <n v="0"/>
    <s v="No Backers"/>
    <x v="4"/>
    <x v="13"/>
  </r>
  <r>
    <n v="917"/>
    <x v="917"/>
    <x v="916"/>
    <n v="5000"/>
    <n v="30"/>
    <x v="2"/>
    <x v="0"/>
    <s v="USD"/>
    <n v="1405305000"/>
    <n v="1402612730"/>
    <b v="0"/>
    <n v="1"/>
    <x v="1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x v="1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x v="1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x v="1"/>
    <s v="music/jazz"/>
    <n v="0"/>
    <s v="No Backers"/>
    <x v="4"/>
    <x v="13"/>
  </r>
  <r>
    <n v="921"/>
    <x v="921"/>
    <x v="920"/>
    <n v="15000"/>
    <n v="4635"/>
    <x v="2"/>
    <x v="0"/>
    <s v="USD"/>
    <n v="1323666376"/>
    <n v="1320033976"/>
    <b v="0"/>
    <n v="20"/>
    <x v="1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x v="1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x v="1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x v="1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x v="1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x v="1"/>
    <s v="music/jazz"/>
    <n v="0"/>
    <s v="No Backers"/>
    <x v="4"/>
    <x v="13"/>
  </r>
  <r>
    <n v="927"/>
    <x v="927"/>
    <x v="926"/>
    <n v="20000"/>
    <n v="0"/>
    <x v="2"/>
    <x v="0"/>
    <s v="USD"/>
    <n v="1337024695"/>
    <n v="1334432695"/>
    <b v="0"/>
    <n v="0"/>
    <x v="1"/>
    <s v="music/jazz"/>
    <n v="0"/>
    <s v="No Backers"/>
    <x v="4"/>
    <x v="13"/>
  </r>
  <r>
    <n v="928"/>
    <x v="928"/>
    <x v="927"/>
    <n v="14500"/>
    <n v="1575"/>
    <x v="2"/>
    <x v="0"/>
    <s v="USD"/>
    <n v="1353196800"/>
    <n v="1348864913"/>
    <b v="0"/>
    <n v="28"/>
    <x v="1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x v="1"/>
    <s v="music/jazz"/>
    <n v="0"/>
    <s v="No Backers"/>
    <x v="4"/>
    <x v="13"/>
  </r>
  <r>
    <n v="930"/>
    <x v="930"/>
    <x v="929"/>
    <n v="900"/>
    <n v="345"/>
    <x v="2"/>
    <x v="0"/>
    <s v="USD"/>
    <n v="1277501520"/>
    <n v="1273874306"/>
    <b v="0"/>
    <n v="5"/>
    <x v="1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x v="1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x v="1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x v="1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x v="1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x v="1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x v="1"/>
    <s v="music/jazz"/>
    <n v="0"/>
    <s v="No Backers"/>
    <x v="4"/>
    <x v="13"/>
  </r>
  <r>
    <n v="937"/>
    <x v="937"/>
    <x v="936"/>
    <n v="3500"/>
    <n v="40"/>
    <x v="2"/>
    <x v="0"/>
    <s v="USD"/>
    <n v="1383509357"/>
    <n v="1380913757"/>
    <b v="0"/>
    <n v="2"/>
    <x v="1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x v="1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x v="1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x v="1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x v="1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x v="1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x v="1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x v="1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x v="1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x v="1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x v="1"/>
    <s v="technology/wearables"/>
    <n v="0"/>
    <s v="No Backers"/>
    <x v="2"/>
    <x v="8"/>
  </r>
  <r>
    <n v="948"/>
    <x v="948"/>
    <x v="947"/>
    <n v="4000"/>
    <n v="480"/>
    <x v="2"/>
    <x v="9"/>
    <s v="EUR"/>
    <n v="1457812364"/>
    <n v="1455220364"/>
    <b v="0"/>
    <n v="8"/>
    <x v="1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x v="1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x v="1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x v="1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x v="1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x v="1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x v="1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x v="1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x v="1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x v="1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x v="1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x v="1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x v="1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x v="1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x v="1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x v="1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x v="1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x v="1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x v="1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x v="1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x v="1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x v="1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x v="1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x v="1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x v="1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x v="1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x v="1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x v="1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x v="1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x v="1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x v="1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x v="1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x v="1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x v="1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x v="1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x v="1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x v="1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x v="1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x v="1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x v="1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x v="1"/>
    <s v="technology/wearables"/>
    <n v="0"/>
    <s v="No Backers"/>
    <x v="2"/>
    <x v="8"/>
  </r>
  <r>
    <n v="989"/>
    <x v="989"/>
    <x v="988"/>
    <n v="10000"/>
    <n v="1677"/>
    <x v="2"/>
    <x v="0"/>
    <s v="USD"/>
    <n v="1475101495"/>
    <n v="1472509495"/>
    <b v="0"/>
    <n v="32"/>
    <x v="1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x v="1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x v="1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x v="1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x v="1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x v="1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x v="1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x v="1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x v="1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x v="1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x v="1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x v="1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x v="1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x v="1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x v="1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x v="1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x v="1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x v="1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x v="1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x v="1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x v="1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x v="1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x v="1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x v="1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x v="1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x v="1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x v="1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x v="1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x v="1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x v="1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x v="1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x v="0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x v="0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x v="0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x v="0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x v="0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x v="0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x v="0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x v="0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x v="0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x v="0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x v="0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x v="0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x v="0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x v="0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x v="0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x v="0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x v="0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x v="0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x v="0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x v="1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x v="1"/>
    <s v="journalism/audio"/>
    <n v="0"/>
    <s v="No Backers"/>
    <x v="5"/>
    <x v="16"/>
  </r>
  <r>
    <n v="1042"/>
    <x v="1042"/>
    <x v="1041"/>
    <n v="650"/>
    <n v="10"/>
    <x v="1"/>
    <x v="0"/>
    <s v="USD"/>
    <n v="1410516000"/>
    <n v="1406824948"/>
    <b v="0"/>
    <n v="1"/>
    <x v="1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x v="1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x v="1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x v="1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x v="1"/>
    <s v="journalism/audio"/>
    <n v="0"/>
    <s v="No Backers"/>
    <x v="5"/>
    <x v="16"/>
  </r>
  <r>
    <n v="1047"/>
    <x v="1047"/>
    <x v="1046"/>
    <n v="2000"/>
    <n v="1"/>
    <x v="1"/>
    <x v="0"/>
    <s v="USD"/>
    <n v="1415219915"/>
    <n v="1412624315"/>
    <b v="0"/>
    <n v="1"/>
    <x v="1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x v="1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x v="1"/>
    <s v="journalism/audio"/>
    <n v="0"/>
    <s v="No Backers"/>
    <x v="5"/>
    <x v="16"/>
  </r>
  <r>
    <n v="1050"/>
    <x v="1050"/>
    <x v="1049"/>
    <n v="2500"/>
    <n v="0"/>
    <x v="1"/>
    <x v="0"/>
    <s v="USD"/>
    <n v="1442257677"/>
    <n v="1439665677"/>
    <b v="0"/>
    <n v="0"/>
    <x v="1"/>
    <s v="journalism/audio"/>
    <n v="0"/>
    <s v="No Backers"/>
    <x v="5"/>
    <x v="16"/>
  </r>
  <r>
    <n v="1051"/>
    <x v="1051"/>
    <x v="1050"/>
    <n v="500"/>
    <n v="0"/>
    <x v="1"/>
    <x v="0"/>
    <s v="USD"/>
    <n v="1409098825"/>
    <n v="1406679625"/>
    <b v="0"/>
    <n v="0"/>
    <x v="1"/>
    <s v="journalism/audio"/>
    <n v="0"/>
    <s v="No Backers"/>
    <x v="5"/>
    <x v="16"/>
  </r>
  <r>
    <n v="1052"/>
    <x v="1052"/>
    <x v="1051"/>
    <n v="4336"/>
    <n v="0"/>
    <x v="1"/>
    <x v="0"/>
    <s v="USD"/>
    <n v="1465243740"/>
    <n v="1461438495"/>
    <b v="0"/>
    <n v="0"/>
    <x v="1"/>
    <s v="journalism/audio"/>
    <n v="0"/>
    <s v="No Backers"/>
    <x v="5"/>
    <x v="16"/>
  </r>
  <r>
    <n v="1053"/>
    <x v="1053"/>
    <x v="1052"/>
    <n v="1500"/>
    <n v="15"/>
    <x v="1"/>
    <x v="0"/>
    <s v="USD"/>
    <n v="1488773332"/>
    <n v="1486613332"/>
    <b v="0"/>
    <n v="1"/>
    <x v="1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x v="1"/>
    <s v="journalism/audio"/>
    <n v="0"/>
    <s v="No Backers"/>
    <x v="5"/>
    <x v="16"/>
  </r>
  <r>
    <n v="1055"/>
    <x v="1055"/>
    <x v="1054"/>
    <n v="3500"/>
    <n v="0"/>
    <x v="1"/>
    <x v="0"/>
    <s v="USD"/>
    <n v="1457394545"/>
    <n v="1454802545"/>
    <b v="0"/>
    <n v="0"/>
    <x v="1"/>
    <s v="journalism/audio"/>
    <n v="0"/>
    <s v="No Backers"/>
    <x v="5"/>
    <x v="16"/>
  </r>
  <r>
    <n v="1056"/>
    <x v="1056"/>
    <x v="1055"/>
    <n v="10000"/>
    <n v="0"/>
    <x v="1"/>
    <x v="0"/>
    <s v="USD"/>
    <n v="1429892177"/>
    <n v="1424711777"/>
    <b v="0"/>
    <n v="0"/>
    <x v="1"/>
    <s v="journalism/audio"/>
    <n v="0"/>
    <s v="No Backers"/>
    <x v="5"/>
    <x v="16"/>
  </r>
  <r>
    <n v="1057"/>
    <x v="1057"/>
    <x v="1056"/>
    <n v="10000"/>
    <n v="0"/>
    <x v="1"/>
    <x v="0"/>
    <s v="USD"/>
    <n v="1480888483"/>
    <n v="1478292883"/>
    <b v="0"/>
    <n v="0"/>
    <x v="1"/>
    <s v="journalism/audio"/>
    <n v="0"/>
    <s v="No Backers"/>
    <x v="5"/>
    <x v="16"/>
  </r>
  <r>
    <n v="1058"/>
    <x v="1058"/>
    <x v="1057"/>
    <n v="40000"/>
    <n v="0"/>
    <x v="1"/>
    <x v="0"/>
    <s v="USD"/>
    <n v="1427328000"/>
    <n v="1423777043"/>
    <b v="0"/>
    <n v="0"/>
    <x v="1"/>
    <s v="journalism/audio"/>
    <n v="0"/>
    <s v="No Backers"/>
    <x v="5"/>
    <x v="16"/>
  </r>
  <r>
    <n v="1059"/>
    <x v="1059"/>
    <x v="1058"/>
    <n v="1100"/>
    <n v="0"/>
    <x v="1"/>
    <x v="0"/>
    <s v="USD"/>
    <n v="1426269456"/>
    <n v="1423681056"/>
    <b v="0"/>
    <n v="0"/>
    <x v="1"/>
    <s v="journalism/audio"/>
    <n v="0"/>
    <s v="No Backers"/>
    <x v="5"/>
    <x v="16"/>
  </r>
  <r>
    <n v="1060"/>
    <x v="1060"/>
    <x v="1059"/>
    <n v="5000"/>
    <n v="50"/>
    <x v="1"/>
    <x v="0"/>
    <s v="USD"/>
    <n v="1429134893"/>
    <n v="1426542893"/>
    <b v="0"/>
    <n v="1"/>
    <x v="1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x v="1"/>
    <s v="journalism/audio"/>
    <n v="0"/>
    <s v="No Backers"/>
    <x v="5"/>
    <x v="16"/>
  </r>
  <r>
    <n v="1062"/>
    <x v="1062"/>
    <x v="1061"/>
    <n v="199"/>
    <n v="190"/>
    <x v="1"/>
    <x v="0"/>
    <s v="USD"/>
    <n v="1468351341"/>
    <n v="1467746541"/>
    <b v="0"/>
    <n v="4"/>
    <x v="1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x v="1"/>
    <s v="journalism/audio"/>
    <n v="0"/>
    <s v="No Backers"/>
    <x v="5"/>
    <x v="16"/>
  </r>
  <r>
    <n v="1064"/>
    <x v="1064"/>
    <x v="1063"/>
    <n v="90000"/>
    <n v="8077"/>
    <x v="2"/>
    <x v="0"/>
    <s v="USD"/>
    <n v="1373174903"/>
    <n v="1369286903"/>
    <b v="0"/>
    <n v="123"/>
    <x v="1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x v="1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x v="1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x v="1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x v="1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x v="1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x v="1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x v="1"/>
    <s v="games/video games"/>
    <n v="0"/>
    <s v="No Backers"/>
    <x v="6"/>
    <x v="17"/>
  </r>
  <r>
    <n v="1072"/>
    <x v="1072"/>
    <x v="1071"/>
    <n v="75000"/>
    <n v="51"/>
    <x v="2"/>
    <x v="0"/>
    <s v="USD"/>
    <n v="1391630297"/>
    <n v="1389038297"/>
    <b v="0"/>
    <n v="4"/>
    <x v="1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x v="1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x v="1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x v="1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x v="1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x v="1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x v="1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x v="1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x v="1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x v="1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x v="1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x v="1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x v="1"/>
    <s v="games/video games"/>
    <n v="0"/>
    <s v="No Backers"/>
    <x v="6"/>
    <x v="17"/>
  </r>
  <r>
    <n v="1085"/>
    <x v="1085"/>
    <x v="1084"/>
    <n v="30000"/>
    <n v="1026"/>
    <x v="2"/>
    <x v="5"/>
    <s v="CAD"/>
    <n v="1457967975"/>
    <n v="1455379575"/>
    <b v="0"/>
    <n v="9"/>
    <x v="1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x v="1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x v="1"/>
    <s v="games/video games"/>
    <n v="0"/>
    <s v="No Backers"/>
    <x v="6"/>
    <x v="17"/>
  </r>
  <r>
    <n v="1088"/>
    <x v="1088"/>
    <x v="1087"/>
    <n v="45000"/>
    <n v="6382.34"/>
    <x v="2"/>
    <x v="0"/>
    <s v="USD"/>
    <n v="1398366667"/>
    <n v="1395774667"/>
    <b v="0"/>
    <n v="147"/>
    <x v="1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x v="1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x v="1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x v="1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x v="1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x v="1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x v="1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x v="1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x v="1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x v="1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x v="1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x v="1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x v="1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x v="1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x v="1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x v="1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x v="1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x v="1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x v="1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x v="1"/>
    <s v="games/video games"/>
    <n v="0"/>
    <s v="No Backers"/>
    <x v="6"/>
    <x v="17"/>
  </r>
  <r>
    <n v="1108"/>
    <x v="1108"/>
    <x v="1107"/>
    <n v="25000"/>
    <n v="732.5"/>
    <x v="2"/>
    <x v="0"/>
    <s v="USD"/>
    <n v="1334326635"/>
    <n v="1329146235"/>
    <b v="0"/>
    <n v="21"/>
    <x v="1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x v="1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x v="1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x v="1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x v="1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x v="1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x v="1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x v="1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x v="1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x v="1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x v="1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x v="1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x v="1"/>
    <s v="games/video games"/>
    <n v="0"/>
    <s v="No Backers"/>
    <x v="6"/>
    <x v="17"/>
  </r>
  <r>
    <n v="1121"/>
    <x v="1121"/>
    <x v="1120"/>
    <n v="250000"/>
    <n v="29"/>
    <x v="2"/>
    <x v="0"/>
    <s v="USD"/>
    <n v="1457904316"/>
    <n v="1455315916"/>
    <b v="0"/>
    <n v="5"/>
    <x v="1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x v="1"/>
    <s v="games/video games"/>
    <n v="0"/>
    <s v="No Backers"/>
    <x v="6"/>
    <x v="17"/>
  </r>
  <r>
    <n v="1123"/>
    <x v="1123"/>
    <x v="1122"/>
    <n v="5000"/>
    <n v="11"/>
    <x v="2"/>
    <x v="0"/>
    <s v="USD"/>
    <n v="1397910848"/>
    <n v="1395318848"/>
    <b v="0"/>
    <n v="3"/>
    <x v="1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x v="1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x v="1"/>
    <s v="games/mobile games"/>
    <n v="0"/>
    <s v="No Backers"/>
    <x v="6"/>
    <x v="18"/>
  </r>
  <r>
    <n v="1126"/>
    <x v="1126"/>
    <x v="1125"/>
    <n v="2000"/>
    <n v="10"/>
    <x v="2"/>
    <x v="0"/>
    <s v="USD"/>
    <n v="1468482694"/>
    <n v="1465890694"/>
    <b v="0"/>
    <n v="2"/>
    <x v="1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x v="1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x v="1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x v="1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x v="1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x v="1"/>
    <s v="games/mobile games"/>
    <n v="0"/>
    <s v="No Backers"/>
    <x v="6"/>
    <x v="18"/>
  </r>
  <r>
    <n v="1132"/>
    <x v="1132"/>
    <x v="1131"/>
    <n v="10000"/>
    <n v="1438"/>
    <x v="2"/>
    <x v="5"/>
    <s v="CAD"/>
    <n v="1483238771"/>
    <n v="1480646771"/>
    <b v="0"/>
    <n v="13"/>
    <x v="1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x v="1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x v="1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x v="1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x v="1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x v="1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x v="1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x v="1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x v="1"/>
    <s v="games/mobile games"/>
    <n v="0"/>
    <s v="No Backers"/>
    <x v="6"/>
    <x v="18"/>
  </r>
  <r>
    <n v="1141"/>
    <x v="1141"/>
    <x v="1140"/>
    <n v="500"/>
    <n v="0"/>
    <x v="2"/>
    <x v="12"/>
    <s v="EUR"/>
    <n v="1436460450"/>
    <n v="1433868450"/>
    <b v="0"/>
    <n v="0"/>
    <x v="1"/>
    <s v="games/mobile games"/>
    <n v="0"/>
    <s v="No Backers"/>
    <x v="6"/>
    <x v="18"/>
  </r>
  <r>
    <n v="1142"/>
    <x v="1142"/>
    <x v="1141"/>
    <n v="4000"/>
    <n v="0"/>
    <x v="2"/>
    <x v="0"/>
    <s v="USD"/>
    <n v="1424131727"/>
    <n v="1421539727"/>
    <b v="0"/>
    <n v="0"/>
    <x v="1"/>
    <s v="games/mobile games"/>
    <n v="0"/>
    <s v="No Backers"/>
    <x v="6"/>
    <x v="18"/>
  </r>
  <r>
    <n v="1143"/>
    <x v="1143"/>
    <x v="1142"/>
    <n v="45000"/>
    <n v="186"/>
    <x v="2"/>
    <x v="0"/>
    <s v="USD"/>
    <n v="1450327126"/>
    <n v="1447735126"/>
    <b v="0"/>
    <n v="8"/>
    <x v="1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x v="1"/>
    <s v="food/food trucks"/>
    <n v="0"/>
    <s v="No Backers"/>
    <x v="7"/>
    <x v="19"/>
  </r>
  <r>
    <n v="1145"/>
    <x v="1145"/>
    <x v="1144"/>
    <n v="80000"/>
    <n v="100"/>
    <x v="2"/>
    <x v="0"/>
    <s v="USD"/>
    <n v="1412272592"/>
    <n v="1407088592"/>
    <b v="0"/>
    <n v="1"/>
    <x v="1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x v="1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x v="1"/>
    <s v="food/food trucks"/>
    <n v="0"/>
    <s v="No Backers"/>
    <x v="7"/>
    <x v="19"/>
  </r>
  <r>
    <n v="1148"/>
    <x v="1148"/>
    <x v="1147"/>
    <n v="15000"/>
    <n v="73"/>
    <x v="2"/>
    <x v="0"/>
    <s v="USD"/>
    <n v="1480568781"/>
    <n v="1477973181"/>
    <b v="0"/>
    <n v="3"/>
    <x v="1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x v="1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x v="1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x v="1"/>
    <s v="food/food trucks"/>
    <n v="0"/>
    <s v="No Backers"/>
    <x v="7"/>
    <x v="19"/>
  </r>
  <r>
    <n v="1152"/>
    <x v="1152"/>
    <x v="1151"/>
    <n v="16000"/>
    <n v="911"/>
    <x v="2"/>
    <x v="0"/>
    <s v="USD"/>
    <n v="1431709312"/>
    <n v="1429117312"/>
    <b v="0"/>
    <n v="15"/>
    <x v="1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x v="1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x v="1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x v="1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x v="1"/>
    <s v="food/food trucks"/>
    <n v="0"/>
    <s v="No Backers"/>
    <x v="7"/>
    <x v="19"/>
  </r>
  <r>
    <n v="1157"/>
    <x v="1157"/>
    <x v="1156"/>
    <n v="10000"/>
    <n v="151"/>
    <x v="2"/>
    <x v="0"/>
    <s v="USD"/>
    <n v="1417795480"/>
    <n v="1412607880"/>
    <b v="0"/>
    <n v="3"/>
    <x v="1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x v="1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x v="1"/>
    <s v="food/food trucks"/>
    <n v="0"/>
    <s v="No Backers"/>
    <x v="7"/>
    <x v="19"/>
  </r>
  <r>
    <n v="1160"/>
    <x v="1160"/>
    <x v="1159"/>
    <n v="30000"/>
    <n v="1155"/>
    <x v="2"/>
    <x v="0"/>
    <s v="USD"/>
    <n v="1427510586"/>
    <n v="1424922186"/>
    <b v="0"/>
    <n v="19"/>
    <x v="1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x v="1"/>
    <s v="food/food trucks"/>
    <n v="0"/>
    <s v="No Backers"/>
    <x v="7"/>
    <x v="19"/>
  </r>
  <r>
    <n v="1162"/>
    <x v="1162"/>
    <x v="1161"/>
    <n v="60000"/>
    <n v="35"/>
    <x v="2"/>
    <x v="0"/>
    <s v="USD"/>
    <n v="1411662264"/>
    <n v="1408983864"/>
    <b v="0"/>
    <n v="2"/>
    <x v="1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x v="1"/>
    <s v="food/food trucks"/>
    <n v="0"/>
    <s v="No Backers"/>
    <x v="7"/>
    <x v="19"/>
  </r>
  <r>
    <n v="1164"/>
    <x v="1164"/>
    <x v="1163"/>
    <n v="10000"/>
    <n v="0"/>
    <x v="2"/>
    <x v="0"/>
    <s v="USD"/>
    <n v="1466270582"/>
    <n v="1463678582"/>
    <b v="0"/>
    <n v="0"/>
    <x v="1"/>
    <s v="food/food trucks"/>
    <n v="0"/>
    <s v="No Backers"/>
    <x v="7"/>
    <x v="19"/>
  </r>
  <r>
    <n v="1165"/>
    <x v="1165"/>
    <x v="1164"/>
    <n v="10000"/>
    <n v="2070.5"/>
    <x v="2"/>
    <x v="0"/>
    <s v="USD"/>
    <n v="1404623330"/>
    <n v="1401685730"/>
    <b v="0"/>
    <n v="25"/>
    <x v="1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x v="1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x v="1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x v="1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x v="1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x v="1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x v="1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x v="1"/>
    <s v="food/food trucks"/>
    <n v="0"/>
    <s v="No Backers"/>
    <x v="7"/>
    <x v="19"/>
  </r>
  <r>
    <n v="1173"/>
    <x v="1173"/>
    <x v="1172"/>
    <n v="125000"/>
    <n v="30"/>
    <x v="2"/>
    <x v="0"/>
    <s v="USD"/>
    <n v="1438576057"/>
    <n v="1435552057"/>
    <b v="0"/>
    <n v="1"/>
    <x v="1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x v="1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x v="1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x v="1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x v="1"/>
    <s v="food/food trucks"/>
    <n v="0"/>
    <s v="No Backers"/>
    <x v="7"/>
    <x v="19"/>
  </r>
  <r>
    <n v="1178"/>
    <x v="1178"/>
    <x v="1177"/>
    <n v="75000"/>
    <n v="5"/>
    <x v="2"/>
    <x v="0"/>
    <s v="USD"/>
    <n v="1408225452"/>
    <n v="1405633452"/>
    <b v="0"/>
    <n v="1"/>
    <x v="1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x v="1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x v="1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x v="1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x v="1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x v="1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x v="0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x v="0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x v="0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x v="0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x v="0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x v="0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x v="0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x v="0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x v="0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x v="0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x v="0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x v="0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x v="0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x v="0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x v="0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x v="0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x v="0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x v="0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x v="0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x v="0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x v="0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x v="0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x v="0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x v="0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x v="0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x v="0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x v="0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x v="0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x v="0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x v="0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x v="0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x v="0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x v="0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x v="0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x v="0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x v="0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x v="0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x v="0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x v="0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x v="1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x v="1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x v="1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x v="1"/>
    <s v="music/world music"/>
    <n v="0"/>
    <s v="No Backers"/>
    <x v="4"/>
    <x v="21"/>
  </r>
  <r>
    <n v="1228"/>
    <x v="1228"/>
    <x v="1227"/>
    <n v="5000"/>
    <n v="1465"/>
    <x v="1"/>
    <x v="0"/>
    <s v="USD"/>
    <n v="1317231008"/>
    <n v="1312047008"/>
    <b v="0"/>
    <n v="24"/>
    <x v="1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x v="1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x v="1"/>
    <s v="music/world music"/>
    <n v="0"/>
    <s v="No Backers"/>
    <x v="4"/>
    <x v="21"/>
  </r>
  <r>
    <n v="1231"/>
    <x v="1231"/>
    <x v="1230"/>
    <n v="5000"/>
    <n v="0"/>
    <x v="1"/>
    <x v="0"/>
    <s v="USD"/>
    <n v="1440723600"/>
    <n v="1436394968"/>
    <b v="0"/>
    <n v="0"/>
    <x v="1"/>
    <s v="music/world music"/>
    <n v="0"/>
    <s v="No Backers"/>
    <x v="4"/>
    <x v="21"/>
  </r>
  <r>
    <n v="1232"/>
    <x v="1232"/>
    <x v="1231"/>
    <n v="5000"/>
    <n v="40"/>
    <x v="1"/>
    <x v="0"/>
    <s v="USD"/>
    <n v="1381090870"/>
    <n v="1377030070"/>
    <b v="0"/>
    <n v="1"/>
    <x v="1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x v="1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x v="1"/>
    <s v="music/world music"/>
    <n v="0"/>
    <s v="No Backers"/>
    <x v="4"/>
    <x v="21"/>
  </r>
  <r>
    <n v="1235"/>
    <x v="1235"/>
    <x v="1234"/>
    <n v="7534"/>
    <n v="210"/>
    <x v="1"/>
    <x v="0"/>
    <s v="USD"/>
    <n v="1387077299"/>
    <n v="1383621299"/>
    <b v="0"/>
    <n v="6"/>
    <x v="1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x v="1"/>
    <s v="music/world music"/>
    <n v="0"/>
    <s v="No Backers"/>
    <x v="4"/>
    <x v="21"/>
  </r>
  <r>
    <n v="1237"/>
    <x v="1237"/>
    <x v="1236"/>
    <n v="25000"/>
    <n v="0"/>
    <x v="1"/>
    <x v="0"/>
    <s v="USD"/>
    <n v="1345790865"/>
    <n v="1344062865"/>
    <b v="0"/>
    <n v="0"/>
    <x v="1"/>
    <s v="music/world music"/>
    <n v="0"/>
    <s v="No Backers"/>
    <x v="4"/>
    <x v="21"/>
  </r>
  <r>
    <n v="1238"/>
    <x v="1238"/>
    <x v="1237"/>
    <n v="1000"/>
    <n v="178"/>
    <x v="1"/>
    <x v="0"/>
    <s v="USD"/>
    <n v="1312641536"/>
    <n v="1310049536"/>
    <b v="0"/>
    <n v="3"/>
    <x v="1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x v="1"/>
    <s v="music/world music"/>
    <n v="0"/>
    <s v="No Backers"/>
    <x v="4"/>
    <x v="21"/>
  </r>
  <r>
    <n v="1240"/>
    <x v="1240"/>
    <x v="1239"/>
    <n v="8000"/>
    <n v="241"/>
    <x v="1"/>
    <x v="0"/>
    <s v="USD"/>
    <n v="1373665860"/>
    <n v="1368579457"/>
    <b v="0"/>
    <n v="8"/>
    <x v="1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x v="1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x v="1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x v="1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x v="0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x v="0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x v="0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x v="0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x v="0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x v="0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x v="0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x v="0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x v="0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x v="0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x v="0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x v="0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x v="0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x v="0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x v="0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x v="0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x v="0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x v="0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x v="0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x v="0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x v="0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x v="0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x v="0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x v="0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x v="0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x v="0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x v="0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x v="0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x v="0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x v="0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x v="0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x v="0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x v="0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x v="0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x v="0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x v="0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x v="0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x v="0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x v="0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x v="0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x v="0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x v="0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x v="0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x v="0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x v="0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x v="0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x v="0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x v="0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x v="0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x v="0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x v="0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x v="0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x v="0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x v="0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x v="0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x v="0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x v="0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x v="0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x v="0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x v="0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x v="1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x v="1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x v="1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x v="1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x v="1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x v="1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x v="1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x v="1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x v="1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x v="1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x v="1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x v="1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x v="1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x v="1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x v="1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x v="1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x v="1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x v="1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x v="1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x v="1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x v="1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x v="1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x v="1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x v="1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x v="1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x v="1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x v="1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x v="1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x v="1"/>
    <s v="technology/wearables"/>
    <n v="0"/>
    <s v="No Backers"/>
    <x v="2"/>
    <x v="8"/>
  </r>
  <r>
    <n v="1333"/>
    <x v="1333"/>
    <x v="1331"/>
    <n v="2500"/>
    <n v="0"/>
    <x v="1"/>
    <x v="2"/>
    <s v="AUD"/>
    <n v="1405478025"/>
    <n v="1402886025"/>
    <b v="0"/>
    <n v="0"/>
    <x v="1"/>
    <s v="technology/wearables"/>
    <n v="0"/>
    <s v="No Backers"/>
    <x v="2"/>
    <x v="8"/>
  </r>
  <r>
    <n v="1334"/>
    <x v="1334"/>
    <x v="1332"/>
    <n v="133000"/>
    <n v="14303"/>
    <x v="1"/>
    <x v="0"/>
    <s v="USD"/>
    <n v="1457721287"/>
    <n v="1455129287"/>
    <b v="0"/>
    <n v="276"/>
    <x v="1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x v="1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x v="1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x v="1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x v="1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x v="1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x v="1"/>
    <s v="technology/wearables"/>
    <n v="0"/>
    <s v="No Backers"/>
    <x v="2"/>
    <x v="8"/>
  </r>
  <r>
    <n v="1341"/>
    <x v="1341"/>
    <x v="1339"/>
    <n v="25000"/>
    <n v="17590"/>
    <x v="1"/>
    <x v="1"/>
    <s v="GBP"/>
    <n v="1475333917"/>
    <n v="1472569117"/>
    <b v="0"/>
    <n v="46"/>
    <x v="1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x v="1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x v="1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x v="0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x v="0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x v="0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x v="0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x v="0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x v="0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x v="0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x v="0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x v="0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x v="0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x v="0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x v="0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x v="0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x v="0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x v="0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x v="0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x v="0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x v="0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x v="0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x v="0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x v="0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x v="0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x v="0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x v="0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x v="0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x v="0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x v="0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x v="0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x v="0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x v="0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x v="0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x v="0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x v="0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x v="0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x v="0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x v="0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x v="0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x v="0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x v="0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x v="0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x v="0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x v="0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x v="0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x v="0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x v="0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x v="0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x v="0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x v="0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x v="0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x v="1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x v="1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x v="1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x v="1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x v="1"/>
    <s v="publishing/translations"/>
    <n v="0"/>
    <s v="No Backers"/>
    <x v="3"/>
    <x v="22"/>
  </r>
  <r>
    <n v="1410"/>
    <x v="1410"/>
    <x v="1408"/>
    <n v="6000"/>
    <n v="1"/>
    <x v="2"/>
    <x v="13"/>
    <s v="EUR"/>
    <n v="1464939520"/>
    <n v="1461051520"/>
    <b v="0"/>
    <n v="1"/>
    <x v="1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x v="1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x v="1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x v="1"/>
    <s v="publishing/translations"/>
    <n v="0"/>
    <s v="No Backers"/>
    <x v="3"/>
    <x v="22"/>
  </r>
  <r>
    <n v="1417"/>
    <x v="1417"/>
    <x v="1415"/>
    <n v="4500"/>
    <n v="55"/>
    <x v="2"/>
    <x v="0"/>
    <s v="USD"/>
    <n v="1442315460"/>
    <n v="1439696174"/>
    <b v="0"/>
    <n v="2"/>
    <x v="1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x v="1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x v="1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x v="1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x v="1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x v="1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x v="1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x v="1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x v="1"/>
    <s v="publishing/translations"/>
    <n v="0"/>
    <s v="No Backers"/>
    <x v="3"/>
    <x v="22"/>
  </r>
  <r>
    <n v="1426"/>
    <x v="1426"/>
    <x v="1424"/>
    <n v="1000"/>
    <n v="0"/>
    <x v="2"/>
    <x v="12"/>
    <s v="EUR"/>
    <n v="1440408120"/>
    <n v="1435224120"/>
    <b v="0"/>
    <n v="0"/>
    <x v="1"/>
    <s v="publishing/translations"/>
    <n v="0"/>
    <s v="No Backers"/>
    <x v="3"/>
    <x v="22"/>
  </r>
  <r>
    <n v="1427"/>
    <x v="1427"/>
    <x v="1425"/>
    <n v="5000"/>
    <n v="419"/>
    <x v="2"/>
    <x v="12"/>
    <s v="EUR"/>
    <n v="1474230385"/>
    <n v="1471638385"/>
    <b v="0"/>
    <n v="4"/>
    <x v="1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x v="1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x v="1"/>
    <s v="publishing/translations"/>
    <n v="0"/>
    <s v="No Backers"/>
    <x v="3"/>
    <x v="22"/>
  </r>
  <r>
    <n v="1430"/>
    <x v="1430"/>
    <x v="1428"/>
    <n v="500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x v="1"/>
    <s v="publishing/translations"/>
    <n v="0"/>
    <s v="No Backers"/>
    <x v="3"/>
    <x v="22"/>
  </r>
  <r>
    <n v="1433"/>
    <x v="1433"/>
    <x v="1431"/>
    <n v="12000"/>
    <n v="805"/>
    <x v="2"/>
    <x v="13"/>
    <s v="EUR"/>
    <n v="1481367600"/>
    <n v="1477839675"/>
    <b v="0"/>
    <n v="10"/>
    <x v="1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x v="1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x v="1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x v="1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x v="1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x v="1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x v="1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x v="1"/>
    <s v="publishing/translations"/>
    <n v="0"/>
    <s v="No Backers"/>
    <x v="3"/>
    <x v="22"/>
  </r>
  <r>
    <n v="1443"/>
    <x v="1443"/>
    <x v="1441"/>
    <n v="13000"/>
    <n v="0"/>
    <x v="2"/>
    <x v="6"/>
    <s v="EUR"/>
    <n v="1483395209"/>
    <n v="1480803209"/>
    <b v="0"/>
    <n v="0"/>
    <x v="1"/>
    <s v="publishing/translations"/>
    <n v="0"/>
    <s v="No Backers"/>
    <x v="3"/>
    <x v="22"/>
  </r>
  <r>
    <n v="1444"/>
    <x v="1444"/>
    <x v="1442"/>
    <n v="4950"/>
    <n v="0"/>
    <x v="2"/>
    <x v="12"/>
    <s v="EUR"/>
    <n v="1442091462"/>
    <n v="1436907462"/>
    <b v="0"/>
    <n v="0"/>
    <x v="1"/>
    <s v="publishing/translations"/>
    <n v="0"/>
    <s v="No Backers"/>
    <x v="3"/>
    <x v="22"/>
  </r>
  <r>
    <n v="1445"/>
    <x v="1445"/>
    <x v="1443"/>
    <n v="130000"/>
    <n v="0"/>
    <x v="2"/>
    <x v="12"/>
    <s v="EUR"/>
    <n v="1434286855"/>
    <n v="1431694855"/>
    <b v="0"/>
    <n v="0"/>
    <x v="1"/>
    <s v="publishing/translations"/>
    <n v="0"/>
    <s v="No Backers"/>
    <x v="3"/>
    <x v="22"/>
  </r>
  <r>
    <n v="1446"/>
    <x v="1446"/>
    <x v="1444"/>
    <n v="900"/>
    <n v="0"/>
    <x v="2"/>
    <x v="13"/>
    <s v="EUR"/>
    <n v="1461235478"/>
    <n v="1459507478"/>
    <b v="0"/>
    <n v="0"/>
    <x v="1"/>
    <s v="publishing/translations"/>
    <n v="0"/>
    <s v="No Backers"/>
    <x v="3"/>
    <x v="22"/>
  </r>
  <r>
    <n v="1447"/>
    <x v="1447"/>
    <x v="1445"/>
    <n v="500000"/>
    <n v="75"/>
    <x v="2"/>
    <x v="0"/>
    <s v="USD"/>
    <n v="1467999134"/>
    <n v="1465407134"/>
    <b v="0"/>
    <n v="3"/>
    <x v="1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x v="1"/>
    <s v="publishing/translations"/>
    <n v="0"/>
    <s v="No Backers"/>
    <x v="3"/>
    <x v="22"/>
  </r>
  <r>
    <n v="1449"/>
    <x v="1449"/>
    <x v="1447"/>
    <n v="8888"/>
    <n v="0"/>
    <x v="2"/>
    <x v="0"/>
    <s v="USD"/>
    <n v="1431286105"/>
    <n v="1427138905"/>
    <b v="0"/>
    <n v="0"/>
    <x v="1"/>
    <s v="publishing/translations"/>
    <n v="0"/>
    <s v="No Backers"/>
    <x v="3"/>
    <x v="22"/>
  </r>
  <r>
    <n v="1450"/>
    <x v="1450"/>
    <x v="1448"/>
    <n v="100000"/>
    <n v="1"/>
    <x v="2"/>
    <x v="0"/>
    <s v="USD"/>
    <n v="1455941197"/>
    <n v="1453349197"/>
    <b v="0"/>
    <n v="1"/>
    <x v="1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x v="1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x v="1"/>
    <s v="publishing/translations"/>
    <n v="0"/>
    <s v="No Backers"/>
    <x v="3"/>
    <x v="22"/>
  </r>
  <r>
    <n v="1453"/>
    <x v="1453"/>
    <x v="1451"/>
    <n v="25000"/>
    <n v="0"/>
    <x v="1"/>
    <x v="6"/>
    <s v="EUR"/>
    <n v="1492270947"/>
    <n v="1488386547"/>
    <b v="0"/>
    <n v="0"/>
    <x v="1"/>
    <s v="publishing/translations"/>
    <n v="0"/>
    <s v="No Backers"/>
    <x v="3"/>
    <x v="22"/>
  </r>
  <r>
    <n v="1454"/>
    <x v="1454"/>
    <x v="1452"/>
    <n v="1750"/>
    <n v="15"/>
    <x v="1"/>
    <x v="3"/>
    <s v="EUR"/>
    <n v="1461535140"/>
    <n v="1459716480"/>
    <b v="0"/>
    <n v="1"/>
    <x v="1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x v="1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x v="1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x v="1"/>
    <s v="publishing/translations"/>
    <n v="0"/>
    <s v="No Backers"/>
    <x v="3"/>
    <x v="22"/>
  </r>
  <r>
    <n v="1458"/>
    <x v="1458"/>
    <x v="1456"/>
    <n v="5000"/>
    <n v="0"/>
    <x v="1"/>
    <x v="0"/>
    <s v="USD"/>
    <n v="1407729600"/>
    <n v="1405097760"/>
    <b v="0"/>
    <n v="0"/>
    <x v="1"/>
    <s v="publishing/translations"/>
    <n v="0"/>
    <s v="No Backers"/>
    <x v="3"/>
    <x v="22"/>
  </r>
  <r>
    <n v="1459"/>
    <x v="1459"/>
    <x v="1457"/>
    <n v="37000"/>
    <n v="0"/>
    <x v="1"/>
    <x v="8"/>
    <s v="DKK"/>
    <n v="1449077100"/>
    <n v="1446612896"/>
    <b v="0"/>
    <n v="0"/>
    <x v="1"/>
    <s v="publishing/translations"/>
    <n v="0"/>
    <s v="No Backers"/>
    <x v="3"/>
    <x v="22"/>
  </r>
  <r>
    <n v="1460"/>
    <x v="1460"/>
    <x v="1458"/>
    <n v="25000000"/>
    <n v="0"/>
    <x v="1"/>
    <x v="0"/>
    <s v="USD"/>
    <n v="1417391100"/>
    <n v="1412371898"/>
    <b v="0"/>
    <n v="0"/>
    <x v="1"/>
    <s v="publishing/translations"/>
    <n v="0"/>
    <s v="No Backers"/>
    <x v="3"/>
    <x v="22"/>
  </r>
  <r>
    <n v="1461"/>
    <x v="1461"/>
    <x v="1459"/>
    <n v="15000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x v="0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x v="1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x v="1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x v="1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x v="1"/>
    <s v="publishing/fiction"/>
    <n v="0"/>
    <s v="No Backers"/>
    <x v="3"/>
    <x v="10"/>
  </r>
  <r>
    <n v="1485"/>
    <x v="1485"/>
    <x v="1483"/>
    <n v="6700"/>
    <n v="150"/>
    <x v="2"/>
    <x v="0"/>
    <s v="USD"/>
    <n v="1434827173"/>
    <n v="1430939173"/>
    <b v="0"/>
    <n v="3"/>
    <x v="1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x v="1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x v="1"/>
    <s v="publishing/fiction"/>
    <n v="0"/>
    <s v="No Backers"/>
    <x v="3"/>
    <x v="10"/>
  </r>
  <r>
    <n v="1488"/>
    <x v="1488"/>
    <x v="1486"/>
    <n v="15000"/>
    <n v="360"/>
    <x v="2"/>
    <x v="2"/>
    <s v="AUD"/>
    <n v="1388928660"/>
    <n v="1386336660"/>
    <b v="0"/>
    <n v="6"/>
    <x v="1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x v="1"/>
    <s v="publishing/fiction"/>
    <n v="0"/>
    <s v="No Backers"/>
    <x v="3"/>
    <x v="10"/>
  </r>
  <r>
    <n v="1490"/>
    <x v="1490"/>
    <x v="1488"/>
    <n v="2900"/>
    <n v="895"/>
    <x v="2"/>
    <x v="0"/>
    <s v="USD"/>
    <n v="1380720474"/>
    <n v="1378214874"/>
    <b v="0"/>
    <n v="19"/>
    <x v="1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x v="1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x v="1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x v="1"/>
    <s v="publishing/fiction"/>
    <n v="0"/>
    <s v="No Backers"/>
    <x v="3"/>
    <x v="10"/>
  </r>
  <r>
    <n v="1494"/>
    <x v="1494"/>
    <x v="1492"/>
    <n v="500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x v="1"/>
    <s v="publishing/fiction"/>
    <n v="0"/>
    <s v="No Backers"/>
    <x v="3"/>
    <x v="10"/>
  </r>
  <r>
    <n v="1496"/>
    <x v="1496"/>
    <x v="1494"/>
    <n v="1500"/>
    <n v="0"/>
    <x v="2"/>
    <x v="0"/>
    <s v="USD"/>
    <n v="1410866659"/>
    <n v="1405682659"/>
    <b v="0"/>
    <n v="0"/>
    <x v="1"/>
    <s v="publishing/fiction"/>
    <n v="0"/>
    <s v="No Backers"/>
    <x v="3"/>
    <x v="10"/>
  </r>
  <r>
    <n v="1497"/>
    <x v="1497"/>
    <x v="1495"/>
    <n v="15000"/>
    <n v="1"/>
    <x v="2"/>
    <x v="0"/>
    <s v="USD"/>
    <n v="1375299780"/>
    <n v="1371655522"/>
    <b v="0"/>
    <n v="1"/>
    <x v="1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x v="1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x v="1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x v="0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x v="0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x v="0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x v="0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x v="0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x v="0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x v="0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x v="0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x v="0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x v="0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x v="0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x v="0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x v="0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x v="0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x v="0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x v="0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x v="0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x v="0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x v="0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x v="0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x v="0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x v="0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x v="0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x v="0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x v="0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x v="0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x v="0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x v="0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x v="0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x v="0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x v="0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x v="0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x v="0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x v="0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x v="0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x v="0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x v="0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x v="0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x v="0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x v="1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x v="1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x v="1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x v="1"/>
    <s v="photography/nature"/>
    <n v="0"/>
    <s v="No Backers"/>
    <x v="8"/>
    <x v="24"/>
  </r>
  <r>
    <n v="1545"/>
    <x v="1545"/>
    <x v="1543"/>
    <n v="3000"/>
    <n v="1"/>
    <x v="2"/>
    <x v="0"/>
    <s v="USD"/>
    <n v="1425330960"/>
    <n v="1422393234"/>
    <b v="0"/>
    <n v="1"/>
    <x v="1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x v="1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x v="1"/>
    <s v="photography/nature"/>
    <n v="0"/>
    <s v="No Backers"/>
    <x v="8"/>
    <x v="24"/>
  </r>
  <r>
    <n v="1548"/>
    <x v="1548"/>
    <x v="1546"/>
    <n v="700"/>
    <n v="60"/>
    <x v="2"/>
    <x v="0"/>
    <s v="USD"/>
    <n v="1447020620"/>
    <n v="1444425020"/>
    <b v="0"/>
    <n v="1"/>
    <x v="1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x v="1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x v="1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x v="1"/>
    <s v="photography/nature"/>
    <n v="0"/>
    <s v="No Backers"/>
    <x v="8"/>
    <x v="24"/>
  </r>
  <r>
    <n v="1552"/>
    <x v="1552"/>
    <x v="1550"/>
    <n v="4300"/>
    <n v="2115"/>
    <x v="2"/>
    <x v="0"/>
    <s v="USD"/>
    <n v="1412135940"/>
    <n v="1410366708"/>
    <b v="0"/>
    <n v="16"/>
    <x v="1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x v="1"/>
    <s v="photography/nature"/>
    <n v="0"/>
    <s v="No Backers"/>
    <x v="8"/>
    <x v="24"/>
  </r>
  <r>
    <n v="1554"/>
    <x v="1554"/>
    <x v="1552"/>
    <n v="20000"/>
    <n v="0"/>
    <x v="2"/>
    <x v="2"/>
    <s v="AUD"/>
    <n v="1438495390"/>
    <n v="1435903390"/>
    <b v="0"/>
    <n v="0"/>
    <x v="1"/>
    <s v="photography/nature"/>
    <n v="0"/>
    <s v="No Backers"/>
    <x v="8"/>
    <x v="24"/>
  </r>
  <r>
    <n v="1555"/>
    <x v="1555"/>
    <x v="1553"/>
    <n v="750"/>
    <n v="0"/>
    <x v="2"/>
    <x v="0"/>
    <s v="USD"/>
    <n v="1442509200"/>
    <n v="1440513832"/>
    <b v="0"/>
    <n v="0"/>
    <x v="1"/>
    <s v="photography/nature"/>
    <n v="0"/>
    <s v="No Backers"/>
    <x v="8"/>
    <x v="24"/>
  </r>
  <r>
    <n v="1556"/>
    <x v="1556"/>
    <x v="1554"/>
    <n v="1500"/>
    <n v="677"/>
    <x v="2"/>
    <x v="5"/>
    <s v="CAD"/>
    <n v="1467603624"/>
    <n v="1465011624"/>
    <b v="0"/>
    <n v="12"/>
    <x v="1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x v="1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x v="1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x v="1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x v="1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x v="1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x v="1"/>
    <s v="publishing/art books"/>
    <n v="0"/>
    <s v="No Backers"/>
    <x v="3"/>
    <x v="25"/>
  </r>
  <r>
    <n v="1563"/>
    <x v="1563"/>
    <x v="1561"/>
    <n v="6000"/>
    <n v="85"/>
    <x v="1"/>
    <x v="1"/>
    <s v="GBP"/>
    <n v="1394815751"/>
    <n v="1389635351"/>
    <b v="0"/>
    <n v="2"/>
    <x v="1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x v="1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x v="1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x v="1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x v="1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x v="1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x v="1"/>
    <s v="publishing/art books"/>
    <n v="0"/>
    <s v="No Backers"/>
    <x v="3"/>
    <x v="25"/>
  </r>
  <r>
    <n v="1570"/>
    <x v="1570"/>
    <x v="1568"/>
    <n v="6000"/>
    <n v="2484"/>
    <x v="1"/>
    <x v="0"/>
    <s v="USD"/>
    <n v="1460140282"/>
    <n v="1457551882"/>
    <b v="0"/>
    <n v="52"/>
    <x v="1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x v="1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x v="1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x v="1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x v="1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x v="1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x v="1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x v="1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x v="1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x v="1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x v="1"/>
    <s v="publishing/art books"/>
    <n v="0"/>
    <s v="No Backers"/>
    <x v="3"/>
    <x v="25"/>
  </r>
  <r>
    <n v="1581"/>
    <x v="1581"/>
    <x v="1579"/>
    <n v="1000"/>
    <n v="5"/>
    <x v="2"/>
    <x v="1"/>
    <s v="GBP"/>
    <n v="1450521990"/>
    <n v="1447757190"/>
    <b v="0"/>
    <n v="1"/>
    <x v="1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x v="1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x v="1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x v="1"/>
    <s v="photography/places"/>
    <n v="0"/>
    <s v="No Backers"/>
    <x v="8"/>
    <x v="26"/>
  </r>
  <r>
    <n v="1585"/>
    <x v="1585"/>
    <x v="1583"/>
    <n v="2000"/>
    <n v="1580"/>
    <x v="2"/>
    <x v="5"/>
    <s v="CAD"/>
    <n v="1482663600"/>
    <n v="1480800568"/>
    <b v="0"/>
    <n v="12"/>
    <x v="1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x v="1"/>
    <s v="photography/places"/>
    <n v="0"/>
    <s v="No Backers"/>
    <x v="8"/>
    <x v="26"/>
  </r>
  <r>
    <n v="1587"/>
    <x v="1587"/>
    <x v="1585"/>
    <n v="7500"/>
    <n v="1"/>
    <x v="2"/>
    <x v="0"/>
    <s v="USD"/>
    <n v="1418510965"/>
    <n v="1415918965"/>
    <b v="0"/>
    <n v="1"/>
    <x v="1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x v="1"/>
    <s v="photography/places"/>
    <n v="0"/>
    <s v="No Backers"/>
    <x v="8"/>
    <x v="26"/>
  </r>
  <r>
    <n v="1589"/>
    <x v="1589"/>
    <x v="1587"/>
    <n v="1200"/>
    <n v="0"/>
    <x v="2"/>
    <x v="0"/>
    <s v="USD"/>
    <n v="1444433886"/>
    <n v="1441841886"/>
    <b v="0"/>
    <n v="0"/>
    <x v="1"/>
    <s v="photography/places"/>
    <n v="0"/>
    <s v="No Backers"/>
    <x v="8"/>
    <x v="26"/>
  </r>
  <r>
    <n v="1590"/>
    <x v="1590"/>
    <x v="1588"/>
    <n v="60000"/>
    <n v="1020"/>
    <x v="2"/>
    <x v="13"/>
    <s v="EUR"/>
    <n v="1443040464"/>
    <n v="1440448464"/>
    <b v="0"/>
    <n v="2"/>
    <x v="1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x v="1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x v="1"/>
    <s v="photography/places"/>
    <n v="0"/>
    <s v="No Backers"/>
    <x v="8"/>
    <x v="26"/>
  </r>
  <r>
    <n v="1593"/>
    <x v="1593"/>
    <x v="1591"/>
    <n v="22000"/>
    <n v="3"/>
    <x v="2"/>
    <x v="0"/>
    <s v="USD"/>
    <n v="1425154655"/>
    <n v="1422562655"/>
    <b v="0"/>
    <n v="3"/>
    <x v="1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x v="1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x v="1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x v="1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x v="1"/>
    <s v="photography/places"/>
    <n v="0"/>
    <s v="No Backers"/>
    <x v="8"/>
    <x v="26"/>
  </r>
  <r>
    <n v="1598"/>
    <x v="1598"/>
    <x v="1596"/>
    <n v="800"/>
    <n v="1"/>
    <x v="2"/>
    <x v="0"/>
    <s v="USD"/>
    <n v="1437926458"/>
    <n v="1432742458"/>
    <b v="0"/>
    <n v="1"/>
    <x v="1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x v="1"/>
    <s v="photography/places"/>
    <n v="0"/>
    <s v="No Backers"/>
    <x v="8"/>
    <x v="26"/>
  </r>
  <r>
    <n v="1600"/>
    <x v="1600"/>
    <x v="1598"/>
    <n v="5000"/>
    <n v="367"/>
    <x v="2"/>
    <x v="0"/>
    <s v="USD"/>
    <n v="1405401060"/>
    <n v="1401585752"/>
    <b v="0"/>
    <n v="9"/>
    <x v="1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x v="0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x v="0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x v="0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x v="0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x v="0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x v="0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x v="0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x v="0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x v="0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x v="0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x v="0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x v="0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x v="0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x v="0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x v="0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x v="0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x v="0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x v="0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x v="0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x v="0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x v="0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x v="0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x v="0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x v="0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x v="0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x v="0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x v="0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x v="0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x v="0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x v="0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x v="0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x v="0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x v="0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x v="0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x v="0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x v="0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x v="0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x v="0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x v="0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x v="0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x v="0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x v="0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x v="0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x v="0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x v="0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x v="0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x v="0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x v="0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x v="0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x v="0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x v="0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x v="0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x v="0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x v="0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x v="0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x v="0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x v="0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x v="0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x v="0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x v="0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x v="0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x v="0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x v="0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x v="0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x v="0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x v="0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x v="0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x v="0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x v="0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x v="0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x v="0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x v="0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x v="0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x v="0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x v="0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x v="0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x v="0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x v="0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x v="0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x v="0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x v="1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x v="1"/>
    <s v="music/faith"/>
    <n v="0"/>
    <s v="No Backers"/>
    <x v="4"/>
    <x v="28"/>
  </r>
  <r>
    <n v="1683"/>
    <x v="1683"/>
    <x v="1681"/>
    <n v="3500"/>
    <n v="760"/>
    <x v="3"/>
    <x v="6"/>
    <s v="EUR"/>
    <n v="1491590738"/>
    <n v="1489517138"/>
    <b v="0"/>
    <n v="10"/>
    <x v="1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x v="1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x v="1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x v="1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x v="1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x v="1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x v="1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x v="1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x v="1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x v="1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x v="1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x v="1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x v="1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x v="1"/>
    <s v="music/faith"/>
    <n v="0"/>
    <s v="No Backers"/>
    <x v="4"/>
    <x v="28"/>
  </r>
  <r>
    <n v="1697"/>
    <x v="1697"/>
    <x v="1695"/>
    <n v="12500"/>
    <n v="2526"/>
    <x v="3"/>
    <x v="0"/>
    <s v="USD"/>
    <n v="1491781648"/>
    <n v="1489193248"/>
    <b v="0"/>
    <n v="22"/>
    <x v="1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x v="1"/>
    <s v="music/faith"/>
    <n v="0"/>
    <s v="No Backers"/>
    <x v="4"/>
    <x v="28"/>
  </r>
  <r>
    <n v="1699"/>
    <x v="1699"/>
    <x v="1697"/>
    <n v="5105"/>
    <n v="216"/>
    <x v="3"/>
    <x v="0"/>
    <s v="USD"/>
    <n v="1491943445"/>
    <n v="1489351445"/>
    <b v="0"/>
    <n v="4"/>
    <x v="1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x v="1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x v="1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x v="1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x v="1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x v="1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x v="1"/>
    <s v="music/faith"/>
    <n v="0"/>
    <s v="No Backers"/>
    <x v="4"/>
    <x v="28"/>
  </r>
  <r>
    <n v="1706"/>
    <x v="1706"/>
    <x v="1704"/>
    <n v="5500"/>
    <n v="0"/>
    <x v="2"/>
    <x v="12"/>
    <s v="EUR"/>
    <n v="1440314472"/>
    <n v="1435130472"/>
    <b v="0"/>
    <n v="0"/>
    <x v="1"/>
    <s v="music/faith"/>
    <n v="0"/>
    <s v="No Backers"/>
    <x v="4"/>
    <x v="28"/>
  </r>
  <r>
    <n v="1707"/>
    <x v="1707"/>
    <x v="1705"/>
    <n v="5000"/>
    <n v="487"/>
    <x v="2"/>
    <x v="0"/>
    <s v="USD"/>
    <n v="1459181895"/>
    <n v="1456593495"/>
    <b v="0"/>
    <n v="9"/>
    <x v="1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x v="1"/>
    <s v="music/faith"/>
    <n v="0"/>
    <s v="No Backers"/>
    <x v="4"/>
    <x v="28"/>
  </r>
  <r>
    <n v="1709"/>
    <x v="1709"/>
    <x v="1707"/>
    <n v="1750"/>
    <n v="85"/>
    <x v="2"/>
    <x v="0"/>
    <s v="USD"/>
    <n v="1409513940"/>
    <n v="1405949514"/>
    <b v="0"/>
    <n v="4"/>
    <x v="1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x v="1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x v="1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x v="1"/>
    <s v="music/faith"/>
    <n v="0"/>
    <s v="No Backers"/>
    <x v="4"/>
    <x v="28"/>
  </r>
  <r>
    <n v="1713"/>
    <x v="1713"/>
    <x v="1711"/>
    <n v="3000"/>
    <n v="50"/>
    <x v="2"/>
    <x v="0"/>
    <s v="USD"/>
    <n v="1412536412"/>
    <n v="1409944412"/>
    <b v="0"/>
    <n v="1"/>
    <x v="1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x v="1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x v="1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x v="1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x v="1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x v="1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x v="1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x v="1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x v="1"/>
    <s v="music/faith"/>
    <n v="0"/>
    <s v="No Backers"/>
    <x v="4"/>
    <x v="28"/>
  </r>
  <r>
    <n v="1722"/>
    <x v="1722"/>
    <x v="1720"/>
    <n v="2880"/>
    <n v="1"/>
    <x v="2"/>
    <x v="0"/>
    <s v="USD"/>
    <n v="1459642200"/>
    <n v="1456441429"/>
    <b v="0"/>
    <n v="1"/>
    <x v="1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x v="1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x v="1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x v="1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x v="1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x v="1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x v="1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x v="1"/>
    <s v="music/faith"/>
    <n v="0"/>
    <s v="No Backers"/>
    <x v="4"/>
    <x v="28"/>
  </r>
  <r>
    <n v="1730"/>
    <x v="1730"/>
    <x v="1728"/>
    <n v="3000"/>
    <n v="0"/>
    <x v="2"/>
    <x v="0"/>
    <s v="USD"/>
    <n v="1445738783"/>
    <n v="1443146783"/>
    <b v="0"/>
    <n v="0"/>
    <x v="1"/>
    <s v="music/faith"/>
    <n v="0"/>
    <s v="No Backers"/>
    <x v="4"/>
    <x v="28"/>
  </r>
  <r>
    <n v="1731"/>
    <x v="1731"/>
    <x v="1729"/>
    <n v="1000"/>
    <n v="0"/>
    <x v="2"/>
    <x v="0"/>
    <s v="USD"/>
    <n v="1434034800"/>
    <n v="1432849552"/>
    <b v="0"/>
    <n v="0"/>
    <x v="1"/>
    <s v="music/faith"/>
    <n v="0"/>
    <s v="No Backers"/>
    <x v="4"/>
    <x v="28"/>
  </r>
  <r>
    <n v="1732"/>
    <x v="1732"/>
    <x v="1730"/>
    <n v="4000"/>
    <n v="0"/>
    <x v="2"/>
    <x v="0"/>
    <s v="USD"/>
    <n v="1452920400"/>
    <n v="1447777481"/>
    <b v="0"/>
    <n v="0"/>
    <x v="1"/>
    <s v="music/faith"/>
    <n v="0"/>
    <s v="No Backers"/>
    <x v="4"/>
    <x v="28"/>
  </r>
  <r>
    <n v="1733"/>
    <x v="1733"/>
    <x v="1731"/>
    <n v="10000"/>
    <n v="0"/>
    <x v="2"/>
    <x v="0"/>
    <s v="USD"/>
    <n v="1473802200"/>
    <n v="1472746374"/>
    <b v="0"/>
    <n v="0"/>
    <x v="1"/>
    <s v="music/faith"/>
    <n v="0"/>
    <s v="No Backers"/>
    <x v="4"/>
    <x v="28"/>
  </r>
  <r>
    <n v="1734"/>
    <x v="1734"/>
    <x v="1732"/>
    <n v="4500"/>
    <n v="1"/>
    <x v="2"/>
    <x v="0"/>
    <s v="USD"/>
    <n v="1431046356"/>
    <n v="1428454356"/>
    <b v="0"/>
    <n v="1"/>
    <x v="1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x v="1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x v="1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x v="1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x v="1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x v="1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x v="1"/>
    <s v="music/faith"/>
    <n v="0"/>
    <s v="No Backers"/>
    <x v="4"/>
    <x v="28"/>
  </r>
  <r>
    <n v="1741"/>
    <x v="1741"/>
    <x v="1739"/>
    <n v="1200"/>
    <n v="1330"/>
    <x v="0"/>
    <x v="1"/>
    <s v="GBP"/>
    <n v="1433948671"/>
    <n v="1430060671"/>
    <b v="0"/>
    <n v="52"/>
    <x v="0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x v="0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x v="0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x v="0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x v="0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x v="0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x v="0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x v="0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x v="0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x v="0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x v="0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x v="0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x v="0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x v="0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x v="0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x v="0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x v="0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x v="0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x v="0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x v="0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x v="0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x v="0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x v="1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x v="1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x v="1"/>
    <s v="photography/photobooks"/>
    <n v="0"/>
    <s v="No Backers"/>
    <x v="8"/>
    <x v="20"/>
  </r>
  <r>
    <n v="1767"/>
    <x v="1767"/>
    <x v="1765"/>
    <n v="5000"/>
    <n v="2286"/>
    <x v="2"/>
    <x v="0"/>
    <s v="USD"/>
    <n v="1407080884"/>
    <n v="1404488884"/>
    <b v="1"/>
    <n v="39"/>
    <x v="1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x v="1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x v="1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x v="1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x v="1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x v="1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x v="1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x v="1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x v="1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x v="1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x v="1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x v="1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x v="1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x v="1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x v="1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x v="1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x v="1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x v="1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x v="1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x v="1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x v="1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x v="1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x v="1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x v="1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x v="1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x v="1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x v="1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x v="1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x v="1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x v="1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x v="1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x v="1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x v="1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x v="1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x v="1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x v="1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x v="1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x v="1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x v="1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x v="1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x v="1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x v="1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x v="1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x v="1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x v="1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x v="1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x v="1"/>
    <s v="photography/photobooks"/>
    <n v="0"/>
    <s v="No Backers"/>
    <x v="8"/>
    <x v="20"/>
  </r>
  <r>
    <n v="1814"/>
    <x v="1814"/>
    <x v="1812"/>
    <n v="12000"/>
    <n v="5902"/>
    <x v="2"/>
    <x v="1"/>
    <s v="GBP"/>
    <n v="1425108736"/>
    <n v="1422516736"/>
    <b v="0"/>
    <n v="140"/>
    <x v="1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x v="1"/>
    <s v="photography/photobooks"/>
    <n v="0"/>
    <s v="No Backers"/>
    <x v="8"/>
    <x v="20"/>
  </r>
  <r>
    <n v="1816"/>
    <x v="1816"/>
    <x v="1814"/>
    <n v="25000"/>
    <n v="509"/>
    <x v="2"/>
    <x v="16"/>
    <s v="CHF"/>
    <n v="1469473200"/>
    <n v="1467061303"/>
    <b v="0"/>
    <n v="6"/>
    <x v="1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x v="1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x v="1"/>
    <s v="photography/photobooks"/>
    <n v="0"/>
    <s v="No Backers"/>
    <x v="8"/>
    <x v="20"/>
  </r>
  <r>
    <n v="1819"/>
    <x v="1819"/>
    <x v="1817"/>
    <n v="1200"/>
    <n v="25"/>
    <x v="2"/>
    <x v="0"/>
    <s v="USD"/>
    <n v="1406743396"/>
    <n v="1404151396"/>
    <b v="0"/>
    <n v="4"/>
    <x v="1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x v="1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x v="0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x v="0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x v="0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x v="0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x v="0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x v="0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x v="0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x v="0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x v="0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x v="0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x v="0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x v="0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x v="0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x v="0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x v="0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x v="0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x v="0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x v="0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x v="0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x v="0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x v="0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x v="0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x v="0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x v="0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x v="0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x v="0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x v="0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x v="0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x v="0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x v="0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x v="0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x v="0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x v="0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x v="0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x v="0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x v="0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x v="0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x v="0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x v="0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x v="0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x v="1"/>
    <s v="games/mobile games"/>
    <n v="0"/>
    <s v="No Backers"/>
    <x v="6"/>
    <x v="18"/>
  </r>
  <r>
    <n v="1862"/>
    <x v="1862"/>
    <x v="1860"/>
    <n v="18000"/>
    <n v="1455"/>
    <x v="2"/>
    <x v="0"/>
    <s v="USD"/>
    <n v="1488958200"/>
    <n v="1484912974"/>
    <b v="0"/>
    <n v="16"/>
    <x v="1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x v="1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x v="1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x v="1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x v="1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x v="1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x v="1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x v="1"/>
    <s v="games/mobile games"/>
    <n v="0"/>
    <s v="No Backers"/>
    <x v="6"/>
    <x v="18"/>
  </r>
  <r>
    <n v="1870"/>
    <x v="1870"/>
    <x v="1868"/>
    <n v="3500"/>
    <n v="361"/>
    <x v="2"/>
    <x v="0"/>
    <s v="USD"/>
    <n v="1454213820"/>
    <n v="1451723535"/>
    <b v="0"/>
    <n v="11"/>
    <x v="1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x v="1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x v="1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x v="1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x v="1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x v="1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x v="1"/>
    <s v="games/mobile games"/>
    <n v="0"/>
    <s v="No Backers"/>
    <x v="6"/>
    <x v="18"/>
  </r>
  <r>
    <n v="1877"/>
    <x v="1877"/>
    <x v="1875"/>
    <n v="60"/>
    <n v="0"/>
    <x v="2"/>
    <x v="0"/>
    <s v="USD"/>
    <n v="1425170525"/>
    <n v="1422664925"/>
    <b v="0"/>
    <n v="0"/>
    <x v="1"/>
    <s v="games/mobile games"/>
    <n v="0"/>
    <s v="No Backers"/>
    <x v="6"/>
    <x v="18"/>
  </r>
  <r>
    <n v="1878"/>
    <x v="1878"/>
    <x v="1876"/>
    <n v="8000"/>
    <n v="0"/>
    <x v="2"/>
    <x v="2"/>
    <s v="AUD"/>
    <n v="1402618355"/>
    <n v="1400026355"/>
    <b v="0"/>
    <n v="0"/>
    <x v="1"/>
    <s v="games/mobile games"/>
    <n v="0"/>
    <s v="No Backers"/>
    <x v="6"/>
    <x v="18"/>
  </r>
  <r>
    <n v="1879"/>
    <x v="1879"/>
    <x v="1877"/>
    <n v="5000"/>
    <n v="6"/>
    <x v="2"/>
    <x v="3"/>
    <s v="EUR"/>
    <n v="1457966129"/>
    <n v="1455377729"/>
    <b v="0"/>
    <n v="2"/>
    <x v="1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x v="1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x v="0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x v="0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x v="0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x v="0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x v="0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x v="0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x v="0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x v="0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x v="0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x v="0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x v="0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x v="0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x v="0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x v="0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x v="0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x v="0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x v="0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x v="0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x v="0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x v="0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x v="1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x v="1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x v="1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x v="1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x v="1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x v="1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x v="1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x v="1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x v="1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x v="1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x v="1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x v="1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x v="1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x v="1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x v="1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x v="1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x v="1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x v="1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x v="1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x v="1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x v="0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x v="0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x v="0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x v="0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x v="0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x v="0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x v="0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x v="0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x v="0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x v="0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x v="0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x v="0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x v="0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x v="0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x v="0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x v="0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x v="0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x v="0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x v="0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x v="0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x v="0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x v="0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x v="0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x v="0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x v="0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x v="0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x v="0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x v="0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x v="0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x v="0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x v="0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x v="0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x v="0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x v="0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x v="0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x v="0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x v="0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x v="0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x v="0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x v="0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x v="0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x v="0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x v="0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x v="0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x v="0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x v="0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x v="0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x v="0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x v="0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x v="0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x v="0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x v="0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x v="0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x v="0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x v="0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x v="1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x v="1"/>
    <s v="photography/people"/>
    <n v="0"/>
    <s v="No Backers"/>
    <x v="8"/>
    <x v="31"/>
  </r>
  <r>
    <n v="1983"/>
    <x v="1983"/>
    <x v="1981"/>
    <n v="33000"/>
    <n v="1419"/>
    <x v="2"/>
    <x v="0"/>
    <s v="USD"/>
    <n v="1472799600"/>
    <n v="1470874618"/>
    <b v="0"/>
    <n v="16"/>
    <x v="1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x v="1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x v="1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x v="1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x v="1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x v="1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x v="1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x v="1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x v="1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x v="1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x v="1"/>
    <s v="photography/people"/>
    <n v="0"/>
    <s v="No Backers"/>
    <x v="8"/>
    <x v="31"/>
  </r>
  <r>
    <n v="1994"/>
    <x v="1994"/>
    <x v="1992"/>
    <n v="3200"/>
    <n v="0"/>
    <x v="2"/>
    <x v="0"/>
    <s v="USD"/>
    <n v="1481072942"/>
    <n v="1475885342"/>
    <b v="0"/>
    <n v="0"/>
    <x v="1"/>
    <s v="photography/people"/>
    <n v="0"/>
    <s v="No Backers"/>
    <x v="8"/>
    <x v="31"/>
  </r>
  <r>
    <n v="1995"/>
    <x v="1995"/>
    <x v="1993"/>
    <n v="1000"/>
    <n v="78"/>
    <x v="2"/>
    <x v="5"/>
    <s v="CAD"/>
    <n v="1437082736"/>
    <n v="1435354736"/>
    <b v="0"/>
    <n v="3"/>
    <x v="1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x v="1"/>
    <s v="photography/people"/>
    <n v="0"/>
    <s v="No Backers"/>
    <x v="8"/>
    <x v="31"/>
  </r>
  <r>
    <n v="1997"/>
    <x v="1997"/>
    <x v="1995"/>
    <n v="6500"/>
    <n v="0"/>
    <x v="2"/>
    <x v="0"/>
    <s v="USD"/>
    <n v="1409091612"/>
    <n v="1406499612"/>
    <b v="0"/>
    <n v="0"/>
    <x v="1"/>
    <s v="photography/people"/>
    <n v="0"/>
    <s v="No Backers"/>
    <x v="8"/>
    <x v="31"/>
  </r>
  <r>
    <n v="1998"/>
    <x v="1998"/>
    <x v="1996"/>
    <n v="2500"/>
    <n v="655"/>
    <x v="2"/>
    <x v="0"/>
    <s v="USD"/>
    <n v="1406861438"/>
    <n v="1402973438"/>
    <b v="0"/>
    <n v="3"/>
    <x v="1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x v="1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x v="1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x v="0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x v="0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x v="0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x v="0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x v="0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x v="0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x v="0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x v="0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x v="0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x v="0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x v="0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x v="0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x v="0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x v="0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x v="0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x v="0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x v="0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x v="0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x v="0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x v="0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x v="0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x v="0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x v="0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x v="0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x v="0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x v="0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x v="0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x v="0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x v="0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x v="0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x v="0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x v="0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x v="0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x v="0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x v="0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x v="0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x v="0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x v="0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x v="0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x v="0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x v="0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x v="0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x v="0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x v="0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x v="0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x v="0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x v="0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x v="0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x v="0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x v="0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x v="0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x v="0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x v="0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x v="0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x v="0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x v="0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x v="0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x v="0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x v="0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x v="0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x v="0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x v="0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x v="0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x v="0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x v="0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x v="0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x v="0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x v="0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x v="0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x v="0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x v="0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x v="0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x v="0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x v="0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x v="0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x v="0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x v="0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x v="0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x v="0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x v="0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x v="0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x v="0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x v="0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x v="0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x v="0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x v="0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x v="0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x v="0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x v="0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x v="0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x v="0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x v="0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x v="0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x v="0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x v="0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x v="0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x v="0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x v="0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x v="0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x v="0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x v="0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x v="0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x v="0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x v="0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x v="0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x v="0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x v="0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x v="0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x v="0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x v="0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x v="0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x v="0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x v="0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x v="0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x v="0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x v="0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x v="1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x v="1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x v="1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x v="1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x v="1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x v="1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x v="1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x v="1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x v="1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x v="1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x v="1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x v="1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x v="1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x v="1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x v="1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x v="1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x v="1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x v="1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x v="1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x v="1"/>
    <s v="games/video games"/>
    <n v="0"/>
    <s v="No Backers"/>
    <x v="6"/>
    <x v="17"/>
  </r>
  <r>
    <n v="2142"/>
    <x v="2142"/>
    <x v="2140"/>
    <n v="10500"/>
    <n v="601"/>
    <x v="2"/>
    <x v="12"/>
    <s v="EUR"/>
    <n v="1451494210"/>
    <n v="1449075010"/>
    <b v="0"/>
    <n v="12"/>
    <x v="1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x v="1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x v="1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x v="1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x v="1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x v="1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x v="1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x v="1"/>
    <s v="games/video games"/>
    <n v="0"/>
    <s v="No Backers"/>
    <x v="6"/>
    <x v="17"/>
  </r>
  <r>
    <n v="2150"/>
    <x v="2150"/>
    <x v="2148"/>
    <n v="50000"/>
    <n v="405"/>
    <x v="2"/>
    <x v="10"/>
    <s v="NOK"/>
    <n v="1468392599"/>
    <n v="1465800599"/>
    <b v="0"/>
    <n v="4"/>
    <x v="1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x v="1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x v="1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x v="1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x v="1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x v="1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x v="1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x v="1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x v="1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x v="1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x v="1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x v="0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x v="0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x v="0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x v="0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x v="0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x v="0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x v="0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x v="0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x v="0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x v="0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x v="0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x v="0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x v="0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x v="0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x v="0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x v="0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x v="0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x v="0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x v="0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x v="0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x v="0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x v="0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x v="0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x v="0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x v="0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x v="0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x v="0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x v="0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x v="0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x v="0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x v="0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x v="0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x v="0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x v="0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x v="0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x v="0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x v="0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x v="0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x v="0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x v="0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x v="0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x v="0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x v="0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x v="0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x v="0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x v="0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x v="0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x v="0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x v="0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x v="0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x v="0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x v="0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x v="0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x v="0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x v="0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x v="0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x v="0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x v="0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x v="0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x v="0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x v="0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x v="0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x v="0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x v="0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x v="0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x v="0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x v="0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x v="0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x v="0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x v="0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x v="0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x v="0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x v="0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x v="0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x v="0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x v="0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x v="0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x v="0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x v="0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x v="0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x v="0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x v="0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x v="0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x v="0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x v="0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x v="0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x v="0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x v="0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x v="0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x v="0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x v="0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x v="0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x v="0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x v="0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x v="0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x v="0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x v="0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x v="0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x v="0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x v="0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x v="0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x v="0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x v="0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x v="0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x v="0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x v="0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x v="0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x v="0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x v="0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x v="0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x v="0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x v="0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x v="0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x v="0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x v="0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x v="0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x v="0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x v="0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x v="0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x v="0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x v="0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x v="0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x v="0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x v="0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x v="0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x v="0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x v="0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x v="0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x v="0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x v="0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x v="0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x v="0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x v="0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x v="0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x v="0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x v="0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x v="0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x v="0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x v="0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x v="0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x v="0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x v="0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x v="0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x v="0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x v="0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x v="0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x v="0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x v="0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x v="0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x v="0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x v="0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x v="0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x v="0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x v="0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x v="0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x v="0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x v="0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x v="1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x v="1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x v="1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x v="1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x v="1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x v="1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x v="0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x v="0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x v="0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x v="0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x v="0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x v="0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x v="0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x v="0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x v="0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x v="1"/>
    <s v="technology/web"/>
    <n v="0"/>
    <s v="No Backers"/>
    <x v="2"/>
    <x v="7"/>
  </r>
  <r>
    <n v="2342"/>
    <x v="2342"/>
    <x v="2340"/>
    <n v="5500"/>
    <n v="0"/>
    <x v="1"/>
    <x v="0"/>
    <s v="USD"/>
    <n v="1412571600"/>
    <n v="1410799870"/>
    <b v="0"/>
    <n v="0"/>
    <x v="1"/>
    <s v="technology/web"/>
    <n v="0"/>
    <s v="No Backers"/>
    <x v="2"/>
    <x v="7"/>
  </r>
  <r>
    <n v="2343"/>
    <x v="2343"/>
    <x v="2341"/>
    <n v="10000"/>
    <n v="300"/>
    <x v="1"/>
    <x v="0"/>
    <s v="USD"/>
    <n v="1452282420"/>
    <n v="1447962505"/>
    <b v="0"/>
    <n v="1"/>
    <x v="1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x v="1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x v="1"/>
    <s v="technology/web"/>
    <n v="0"/>
    <s v="No Backers"/>
    <x v="2"/>
    <x v="7"/>
  </r>
  <r>
    <n v="2346"/>
    <x v="2346"/>
    <x v="2344"/>
    <n v="60000"/>
    <n v="39"/>
    <x v="1"/>
    <x v="0"/>
    <s v="USD"/>
    <n v="1476731431"/>
    <n v="1472843431"/>
    <b v="0"/>
    <n v="3"/>
    <x v="1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x v="1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x v="1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x v="1"/>
    <s v="technology/web"/>
    <n v="0"/>
    <s v="No Backers"/>
    <x v="2"/>
    <x v="7"/>
  </r>
  <r>
    <n v="2350"/>
    <x v="2350"/>
    <x v="2348"/>
    <n v="50000"/>
    <n v="0"/>
    <x v="1"/>
    <x v="17"/>
    <s v="EUR"/>
    <n v="1483474370"/>
    <n v="1480882370"/>
    <b v="0"/>
    <n v="0"/>
    <x v="1"/>
    <s v="technology/web"/>
    <n v="0"/>
    <s v="No Backers"/>
    <x v="2"/>
    <x v="7"/>
  </r>
  <r>
    <n v="2351"/>
    <x v="2351"/>
    <x v="2349"/>
    <n v="18900"/>
    <n v="108"/>
    <x v="1"/>
    <x v="4"/>
    <s v="NZD"/>
    <n v="1430360739"/>
    <n v="1427768739"/>
    <b v="0"/>
    <n v="7"/>
    <x v="1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x v="1"/>
    <s v="technology/web"/>
    <n v="0"/>
    <s v="No Backers"/>
    <x v="2"/>
    <x v="7"/>
  </r>
  <r>
    <n v="2353"/>
    <x v="2353"/>
    <x v="2351"/>
    <n v="1000"/>
    <n v="0"/>
    <x v="1"/>
    <x v="0"/>
    <s v="USD"/>
    <n v="1429632822"/>
    <n v="1428596022"/>
    <b v="0"/>
    <n v="0"/>
    <x v="1"/>
    <s v="technology/web"/>
    <n v="0"/>
    <s v="No Backers"/>
    <x v="2"/>
    <x v="7"/>
  </r>
  <r>
    <n v="2354"/>
    <x v="2354"/>
    <x v="2352"/>
    <n v="35000"/>
    <n v="25"/>
    <x v="1"/>
    <x v="0"/>
    <s v="USD"/>
    <n v="1420910460"/>
    <n v="1415726460"/>
    <b v="0"/>
    <n v="1"/>
    <x v="1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x v="1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x v="1"/>
    <s v="technology/web"/>
    <n v="0"/>
    <s v="No Backers"/>
    <x v="2"/>
    <x v="7"/>
  </r>
  <r>
    <n v="2357"/>
    <x v="2357"/>
    <x v="2355"/>
    <n v="27000"/>
    <n v="0"/>
    <x v="1"/>
    <x v="1"/>
    <s v="GBP"/>
    <n v="1445093578"/>
    <n v="1442501578"/>
    <b v="0"/>
    <n v="0"/>
    <x v="1"/>
    <s v="technology/web"/>
    <n v="0"/>
    <s v="No Backers"/>
    <x v="2"/>
    <x v="7"/>
  </r>
  <r>
    <n v="2358"/>
    <x v="2358"/>
    <x v="2356"/>
    <n v="1500"/>
    <n v="0"/>
    <x v="1"/>
    <x v="1"/>
    <s v="GBP"/>
    <n v="1422664740"/>
    <n v="1417818036"/>
    <b v="0"/>
    <n v="0"/>
    <x v="1"/>
    <s v="technology/web"/>
    <n v="0"/>
    <s v="No Backers"/>
    <x v="2"/>
    <x v="7"/>
  </r>
  <r>
    <n v="2359"/>
    <x v="2359"/>
    <x v="2357"/>
    <n v="7500"/>
    <n v="1101"/>
    <x v="1"/>
    <x v="0"/>
    <s v="USD"/>
    <n v="1438616124"/>
    <n v="1433432124"/>
    <b v="0"/>
    <n v="3"/>
    <x v="1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x v="1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x v="1"/>
    <s v="technology/web"/>
    <n v="0"/>
    <s v="No Backers"/>
    <x v="2"/>
    <x v="7"/>
  </r>
  <r>
    <n v="2362"/>
    <x v="2362"/>
    <x v="2360"/>
    <n v="420"/>
    <n v="120"/>
    <x v="1"/>
    <x v="0"/>
    <s v="USD"/>
    <n v="1418315470"/>
    <n v="1415723470"/>
    <b v="0"/>
    <n v="2"/>
    <x v="1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x v="1"/>
    <s v="technology/web"/>
    <n v="0"/>
    <s v="No Backers"/>
    <x v="2"/>
    <x v="7"/>
  </r>
  <r>
    <n v="2364"/>
    <x v="2364"/>
    <x v="2362"/>
    <n v="128"/>
    <n v="0"/>
    <x v="1"/>
    <x v="0"/>
    <s v="USD"/>
    <n v="1445898356"/>
    <n v="1441146356"/>
    <b v="0"/>
    <n v="0"/>
    <x v="1"/>
    <s v="technology/web"/>
    <n v="0"/>
    <s v="No Backers"/>
    <x v="2"/>
    <x v="7"/>
  </r>
  <r>
    <n v="2365"/>
    <x v="2365"/>
    <x v="2363"/>
    <n v="1000"/>
    <n v="0"/>
    <x v="1"/>
    <x v="13"/>
    <s v="EUR"/>
    <n v="1453071600"/>
    <n v="1449596425"/>
    <b v="0"/>
    <n v="0"/>
    <x v="1"/>
    <s v="technology/web"/>
    <n v="0"/>
    <s v="No Backers"/>
    <x v="2"/>
    <x v="7"/>
  </r>
  <r>
    <n v="2366"/>
    <x v="2366"/>
    <x v="2364"/>
    <n v="25000"/>
    <n v="2630"/>
    <x v="1"/>
    <x v="1"/>
    <s v="GBP"/>
    <n v="1445431533"/>
    <n v="1442839533"/>
    <b v="0"/>
    <n v="27"/>
    <x v="1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x v="1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x v="1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x v="1"/>
    <s v="technology/web"/>
    <n v="0"/>
    <s v="No Backers"/>
    <x v="2"/>
    <x v="7"/>
  </r>
  <r>
    <n v="2370"/>
    <x v="2370"/>
    <x v="2368"/>
    <n v="25000"/>
    <n v="82"/>
    <x v="1"/>
    <x v="0"/>
    <s v="USD"/>
    <n v="1418877141"/>
    <n v="1416285141"/>
    <b v="0"/>
    <n v="4"/>
    <x v="1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x v="1"/>
    <s v="technology/web"/>
    <n v="0"/>
    <s v="No Backers"/>
    <x v="2"/>
    <x v="7"/>
  </r>
  <r>
    <n v="2372"/>
    <x v="2372"/>
    <x v="2370"/>
    <n v="5500"/>
    <n v="180"/>
    <x v="1"/>
    <x v="2"/>
    <s v="AUD"/>
    <n v="1429839571"/>
    <n v="1427247571"/>
    <b v="0"/>
    <n v="6"/>
    <x v="1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x v="1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x v="1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x v="1"/>
    <s v="technology/web"/>
    <n v="0"/>
    <s v="No Backers"/>
    <x v="2"/>
    <x v="7"/>
  </r>
  <r>
    <n v="2376"/>
    <x v="2376"/>
    <x v="2374"/>
    <n v="3000"/>
    <n v="326.33"/>
    <x v="1"/>
    <x v="0"/>
    <s v="USD"/>
    <n v="1449785566"/>
    <n v="1447193566"/>
    <b v="0"/>
    <n v="4"/>
    <x v="1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x v="1"/>
    <s v="technology/web"/>
    <n v="0"/>
    <s v="No Backers"/>
    <x v="2"/>
    <x v="7"/>
  </r>
  <r>
    <n v="2378"/>
    <x v="2378"/>
    <x v="2376"/>
    <n v="110000"/>
    <n v="0"/>
    <x v="1"/>
    <x v="0"/>
    <s v="USD"/>
    <n v="1440548330"/>
    <n v="1438042730"/>
    <b v="0"/>
    <n v="0"/>
    <x v="1"/>
    <s v="technology/web"/>
    <n v="0"/>
    <s v="No Backers"/>
    <x v="2"/>
    <x v="7"/>
  </r>
  <r>
    <n v="2379"/>
    <x v="2379"/>
    <x v="2377"/>
    <n v="30000"/>
    <n v="0"/>
    <x v="1"/>
    <x v="0"/>
    <s v="USD"/>
    <n v="1444004616"/>
    <n v="1440116616"/>
    <b v="0"/>
    <n v="0"/>
    <x v="1"/>
    <s v="technology/web"/>
    <n v="0"/>
    <s v="No Backers"/>
    <x v="2"/>
    <x v="7"/>
  </r>
  <r>
    <n v="2380"/>
    <x v="2380"/>
    <x v="2378"/>
    <n v="15000"/>
    <n v="55"/>
    <x v="1"/>
    <x v="0"/>
    <s v="USD"/>
    <n v="1443726142"/>
    <n v="1441134142"/>
    <b v="0"/>
    <n v="3"/>
    <x v="1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x v="1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x v="1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x v="1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x v="1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x v="1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x v="1"/>
    <s v="technology/web"/>
    <n v="0"/>
    <s v="No Backers"/>
    <x v="2"/>
    <x v="7"/>
  </r>
  <r>
    <n v="2387"/>
    <x v="2387"/>
    <x v="2385"/>
    <n v="150000"/>
    <n v="1026"/>
    <x v="1"/>
    <x v="0"/>
    <s v="USD"/>
    <n v="1469199740"/>
    <n v="1465311740"/>
    <b v="0"/>
    <n v="3"/>
    <x v="1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x v="1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x v="1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x v="1"/>
    <s v="technology/web"/>
    <n v="0"/>
    <s v="No Backers"/>
    <x v="2"/>
    <x v="7"/>
  </r>
  <r>
    <n v="2391"/>
    <x v="2391"/>
    <x v="2389"/>
    <n v="20000"/>
    <n v="25"/>
    <x v="1"/>
    <x v="0"/>
    <s v="USD"/>
    <n v="1427825044"/>
    <n v="1425236644"/>
    <b v="0"/>
    <n v="1"/>
    <x v="1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x v="1"/>
    <s v="technology/web"/>
    <n v="0"/>
    <s v="No Backers"/>
    <x v="2"/>
    <x v="7"/>
  </r>
  <r>
    <n v="2393"/>
    <x v="2393"/>
    <x v="2391"/>
    <n v="100000"/>
    <n v="50"/>
    <x v="1"/>
    <x v="0"/>
    <s v="USD"/>
    <n v="1439048017"/>
    <n v="1436456017"/>
    <b v="0"/>
    <n v="1"/>
    <x v="1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x v="1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x v="1"/>
    <s v="technology/web"/>
    <n v="0"/>
    <s v="No Backers"/>
    <x v="2"/>
    <x v="7"/>
  </r>
  <r>
    <n v="2396"/>
    <x v="2396"/>
    <x v="2394"/>
    <n v="5000"/>
    <n v="10"/>
    <x v="1"/>
    <x v="16"/>
    <s v="CHF"/>
    <n v="1444940558"/>
    <n v="1442348558"/>
    <b v="0"/>
    <n v="1"/>
    <x v="1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x v="1"/>
    <s v="technology/web"/>
    <n v="0"/>
    <s v="No Backers"/>
    <x v="2"/>
    <x v="7"/>
  </r>
  <r>
    <n v="2398"/>
    <x v="2398"/>
    <x v="2396"/>
    <n v="4000"/>
    <n v="0"/>
    <x v="1"/>
    <x v="0"/>
    <s v="USD"/>
    <n v="1435874384"/>
    <n v="1433282384"/>
    <b v="0"/>
    <n v="0"/>
    <x v="1"/>
    <s v="technology/web"/>
    <n v="0"/>
    <s v="No Backers"/>
    <x v="2"/>
    <x v="7"/>
  </r>
  <r>
    <n v="2399"/>
    <x v="2399"/>
    <x v="2397"/>
    <n v="13000"/>
    <n v="0"/>
    <x v="1"/>
    <x v="11"/>
    <s v="SEK"/>
    <n v="1418934506"/>
    <n v="1415910506"/>
    <b v="0"/>
    <n v="0"/>
    <x v="1"/>
    <s v="technology/web"/>
    <n v="0"/>
    <s v="No Backers"/>
    <x v="2"/>
    <x v="7"/>
  </r>
  <r>
    <n v="2400"/>
    <x v="2400"/>
    <x v="2398"/>
    <n v="50000"/>
    <n v="0"/>
    <x v="1"/>
    <x v="2"/>
    <s v="AUD"/>
    <n v="1460615164"/>
    <n v="1458023164"/>
    <b v="0"/>
    <n v="0"/>
    <x v="1"/>
    <s v="technology/web"/>
    <n v="0"/>
    <s v="No Backers"/>
    <x v="2"/>
    <x v="7"/>
  </r>
  <r>
    <n v="2401"/>
    <x v="2401"/>
    <x v="2399"/>
    <n v="28000"/>
    <n v="201"/>
    <x v="2"/>
    <x v="0"/>
    <s v="USD"/>
    <n v="1457207096"/>
    <n v="1452023096"/>
    <b v="0"/>
    <n v="9"/>
    <x v="1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x v="1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x v="1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x v="1"/>
    <s v="food/food trucks"/>
    <n v="0"/>
    <s v="No Backers"/>
    <x v="7"/>
    <x v="19"/>
  </r>
  <r>
    <n v="2405"/>
    <x v="2405"/>
    <x v="2403"/>
    <n v="5000"/>
    <n v="1126"/>
    <x v="2"/>
    <x v="0"/>
    <s v="USD"/>
    <n v="1472911375"/>
    <n v="1471096975"/>
    <b v="0"/>
    <n v="20"/>
    <x v="1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x v="1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x v="1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x v="1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x v="1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x v="1"/>
    <s v="food/food trucks"/>
    <n v="0"/>
    <s v="No Backers"/>
    <x v="7"/>
    <x v="19"/>
  </r>
  <r>
    <n v="2411"/>
    <x v="2411"/>
    <x v="2409"/>
    <n v="25000"/>
    <n v="151"/>
    <x v="2"/>
    <x v="0"/>
    <s v="USD"/>
    <n v="1440524082"/>
    <n v="1437932082"/>
    <b v="0"/>
    <n v="3"/>
    <x v="1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x v="1"/>
    <s v="food/food trucks"/>
    <n v="0"/>
    <s v="No Backers"/>
    <x v="7"/>
    <x v="19"/>
  </r>
  <r>
    <n v="2413"/>
    <x v="2413"/>
    <x v="2411"/>
    <n v="3000"/>
    <n v="25"/>
    <x v="2"/>
    <x v="0"/>
    <s v="USD"/>
    <n v="1401579000"/>
    <n v="1398911882"/>
    <b v="0"/>
    <n v="3"/>
    <x v="1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x v="1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x v="1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x v="1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x v="1"/>
    <s v="food/food trucks"/>
    <n v="0"/>
    <s v="No Backers"/>
    <x v="7"/>
    <x v="19"/>
  </r>
  <r>
    <n v="2418"/>
    <x v="2418"/>
    <x v="2416"/>
    <n v="25000"/>
    <n v="5"/>
    <x v="2"/>
    <x v="0"/>
    <s v="USD"/>
    <n v="1427225644"/>
    <n v="1422045244"/>
    <b v="0"/>
    <n v="5"/>
    <x v="1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x v="1"/>
    <s v="food/food trucks"/>
    <n v="0"/>
    <s v="No Backers"/>
    <x v="7"/>
    <x v="19"/>
  </r>
  <r>
    <n v="2420"/>
    <x v="2420"/>
    <x v="2418"/>
    <n v="16870"/>
    <n v="2501"/>
    <x v="2"/>
    <x v="0"/>
    <s v="USD"/>
    <n v="1415583695"/>
    <n v="1410396095"/>
    <b v="0"/>
    <n v="36"/>
    <x v="1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x v="1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x v="1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x v="1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x v="1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x v="1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x v="1"/>
    <s v="food/food trucks"/>
    <n v="0"/>
    <s v="No Backers"/>
    <x v="7"/>
    <x v="19"/>
  </r>
  <r>
    <n v="2427"/>
    <x v="2427"/>
    <x v="2425"/>
    <n v="50000"/>
    <n v="1"/>
    <x v="2"/>
    <x v="0"/>
    <s v="USD"/>
    <n v="1458715133"/>
    <n v="1455262733"/>
    <b v="0"/>
    <n v="1"/>
    <x v="1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x v="1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x v="1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x v="1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x v="1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x v="1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x v="1"/>
    <s v="food/food trucks"/>
    <n v="0"/>
    <s v="No Backers"/>
    <x v="7"/>
    <x v="19"/>
  </r>
  <r>
    <n v="2434"/>
    <x v="2434"/>
    <x v="2432"/>
    <n v="20000"/>
    <n v="26"/>
    <x v="2"/>
    <x v="0"/>
    <s v="USD"/>
    <n v="1438662474"/>
    <n v="1435206474"/>
    <b v="0"/>
    <n v="2"/>
    <x v="1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x v="1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x v="1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x v="1"/>
    <s v="food/food trucks"/>
    <n v="0"/>
    <s v="No Backers"/>
    <x v="7"/>
    <x v="19"/>
  </r>
  <r>
    <n v="2438"/>
    <x v="2438"/>
    <x v="2436"/>
    <n v="15000"/>
    <n v="50"/>
    <x v="2"/>
    <x v="0"/>
    <s v="USD"/>
    <n v="1449529062"/>
    <n v="1444341462"/>
    <b v="0"/>
    <n v="1"/>
    <x v="1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x v="1"/>
    <s v="food/food trucks"/>
    <n v="0"/>
    <s v="No Backers"/>
    <x v="7"/>
    <x v="19"/>
  </r>
  <r>
    <n v="2440"/>
    <x v="2440"/>
    <x v="2438"/>
    <n v="5000"/>
    <n v="10"/>
    <x v="2"/>
    <x v="18"/>
    <s v="EUR"/>
    <n v="1455399313"/>
    <n v="1452807313"/>
    <b v="0"/>
    <n v="2"/>
    <x v="1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x v="0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x v="0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x v="0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x v="0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x v="0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x v="0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x v="0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x v="0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x v="0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x v="0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x v="0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x v="0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x v="0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x v="0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x v="0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x v="0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x v="0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x v="0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x v="0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x v="0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x v="0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x v="0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x v="0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x v="0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x v="0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x v="0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x v="0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x v="0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x v="0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x v="0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x v="0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x v="0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x v="0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x v="0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x v="0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x v="0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x v="0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x v="0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x v="0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x v="0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x v="0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x v="0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x v="0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x v="0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x v="0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x v="0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x v="0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x v="0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x v="0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x v="0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x v="0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x v="0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x v="0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x v="0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x v="1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x v="1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x v="1"/>
    <s v="food/restaurants"/>
    <n v="0"/>
    <s v="No Backers"/>
    <x v="7"/>
    <x v="34"/>
  </r>
  <r>
    <n v="2504"/>
    <x v="2503"/>
    <x v="2502"/>
    <n v="35000"/>
    <n v="0"/>
    <x v="2"/>
    <x v="0"/>
    <s v="USD"/>
    <n v="1416014534"/>
    <n v="1413418934"/>
    <b v="0"/>
    <n v="0"/>
    <x v="1"/>
    <s v="food/restaurants"/>
    <n v="0"/>
    <s v="No Backers"/>
    <x v="7"/>
    <x v="34"/>
  </r>
  <r>
    <n v="2505"/>
    <x v="2504"/>
    <x v="2503"/>
    <n v="7000"/>
    <n v="0"/>
    <x v="2"/>
    <x v="0"/>
    <s v="USD"/>
    <n v="1426292416"/>
    <n v="1423704016"/>
    <b v="0"/>
    <n v="0"/>
    <x v="1"/>
    <s v="food/restaurants"/>
    <n v="0"/>
    <s v="No Backers"/>
    <x v="7"/>
    <x v="34"/>
  </r>
  <r>
    <n v="2506"/>
    <x v="2505"/>
    <x v="2504"/>
    <n v="5000"/>
    <n v="30"/>
    <x v="2"/>
    <x v="1"/>
    <s v="GBP"/>
    <n v="1443906000"/>
    <n v="1441955269"/>
    <b v="0"/>
    <n v="2"/>
    <x v="1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x v="1"/>
    <s v="food/restaurants"/>
    <n v="0"/>
    <s v="No Backers"/>
    <x v="7"/>
    <x v="34"/>
  </r>
  <r>
    <n v="2508"/>
    <x v="2507"/>
    <x v="2506"/>
    <n v="20000"/>
    <n v="0"/>
    <x v="2"/>
    <x v="0"/>
    <s v="USD"/>
    <n v="1408056634"/>
    <n v="1405464634"/>
    <b v="0"/>
    <n v="0"/>
    <x v="1"/>
    <s v="food/restaurants"/>
    <n v="0"/>
    <s v="No Backers"/>
    <x v="7"/>
    <x v="34"/>
  </r>
  <r>
    <n v="2509"/>
    <x v="2508"/>
    <x v="2507"/>
    <n v="95000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x v="1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x v="1"/>
    <s v="food/restaurants"/>
    <n v="0"/>
    <s v="No Backers"/>
    <x v="7"/>
    <x v="34"/>
  </r>
  <r>
    <n v="2512"/>
    <x v="2511"/>
    <x v="2510"/>
    <n v="1150"/>
    <n v="0"/>
    <x v="2"/>
    <x v="0"/>
    <s v="USD"/>
    <n v="1418504561"/>
    <n v="1417208561"/>
    <b v="0"/>
    <n v="0"/>
    <x v="1"/>
    <s v="food/restaurants"/>
    <n v="0"/>
    <s v="No Backers"/>
    <x v="7"/>
    <x v="34"/>
  </r>
  <r>
    <n v="2513"/>
    <x v="2512"/>
    <x v="2511"/>
    <n v="180000"/>
    <n v="0"/>
    <x v="2"/>
    <x v="12"/>
    <s v="EUR"/>
    <n v="1488067789"/>
    <n v="1482883789"/>
    <b v="0"/>
    <n v="0"/>
    <x v="1"/>
    <s v="food/restaurants"/>
    <n v="0"/>
    <s v="No Backers"/>
    <x v="7"/>
    <x v="34"/>
  </r>
  <r>
    <n v="2514"/>
    <x v="2513"/>
    <x v="2512"/>
    <n v="12000"/>
    <n v="210"/>
    <x v="2"/>
    <x v="0"/>
    <s v="USD"/>
    <n v="1408526477"/>
    <n v="1407057677"/>
    <b v="0"/>
    <n v="4"/>
    <x v="1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x v="1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x v="1"/>
    <s v="food/restaurants"/>
    <n v="0"/>
    <s v="No Backers"/>
    <x v="7"/>
    <x v="34"/>
  </r>
  <r>
    <n v="2517"/>
    <x v="2516"/>
    <x v="2515"/>
    <n v="18000"/>
    <n v="1767"/>
    <x v="2"/>
    <x v="5"/>
    <s v="CAD"/>
    <n v="1426788930"/>
    <n v="1424200530"/>
    <b v="0"/>
    <n v="33"/>
    <x v="1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x v="1"/>
    <s v="food/restaurants"/>
    <n v="0"/>
    <s v="No Backers"/>
    <x v="7"/>
    <x v="34"/>
  </r>
  <r>
    <n v="2519"/>
    <x v="2518"/>
    <x v="2517"/>
    <n v="150000"/>
    <n v="65"/>
    <x v="2"/>
    <x v="0"/>
    <s v="USD"/>
    <n v="1405741404"/>
    <n v="1403149404"/>
    <b v="0"/>
    <n v="4"/>
    <x v="1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x v="1"/>
    <s v="food/restaurants"/>
    <n v="0"/>
    <s v="No Backers"/>
    <x v="7"/>
    <x v="34"/>
  </r>
  <r>
    <n v="2521"/>
    <x v="2520"/>
    <x v="2519"/>
    <n v="12500"/>
    <n v="13685.99"/>
    <x v="0"/>
    <x v="0"/>
    <s v="USD"/>
    <n v="1444778021"/>
    <n v="1442963621"/>
    <b v="0"/>
    <n v="132"/>
    <x v="0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x v="0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x v="0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x v="0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x v="0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x v="0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x v="0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x v="0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x v="0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x v="0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x v="0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x v="0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x v="0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x v="0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x v="0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x v="0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x v="0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x v="0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x v="0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x v="0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x v="0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x v="0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x v="0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x v="0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x v="0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x v="0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x v="0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x v="0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x v="0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x v="0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x v="0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x v="0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x v="0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x v="0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x v="0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x v="0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x v="0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x v="0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x v="0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x v="1"/>
    <s v="food/food trucks"/>
    <n v="0"/>
    <s v="No Backers"/>
    <x v="7"/>
    <x v="19"/>
  </r>
  <r>
    <n v="2562"/>
    <x v="2561"/>
    <x v="2560"/>
    <n v="10000"/>
    <n v="75"/>
    <x v="1"/>
    <x v="12"/>
    <s v="EUR"/>
    <n v="1476189339"/>
    <n v="1471005339"/>
    <b v="0"/>
    <n v="3"/>
    <x v="1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x v="1"/>
    <s v="food/food trucks"/>
    <n v="0"/>
    <s v="No Backers"/>
    <x v="7"/>
    <x v="19"/>
  </r>
  <r>
    <n v="2564"/>
    <x v="2563"/>
    <x v="2562"/>
    <n v="40000"/>
    <n v="0"/>
    <x v="1"/>
    <x v="5"/>
    <s v="CAD"/>
    <n v="1406854699"/>
    <n v="1404262699"/>
    <b v="0"/>
    <n v="0"/>
    <x v="1"/>
    <s v="food/food trucks"/>
    <n v="0"/>
    <s v="No Backers"/>
    <x v="7"/>
    <x v="19"/>
  </r>
  <r>
    <n v="2565"/>
    <x v="2564"/>
    <x v="2563"/>
    <n v="10000"/>
    <n v="100"/>
    <x v="1"/>
    <x v="0"/>
    <s v="USD"/>
    <n v="1462827000"/>
    <n v="1457710589"/>
    <b v="0"/>
    <n v="1"/>
    <x v="1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x v="1"/>
    <s v="food/food trucks"/>
    <n v="0"/>
    <s v="No Backers"/>
    <x v="7"/>
    <x v="19"/>
  </r>
  <r>
    <n v="2567"/>
    <x v="2566"/>
    <x v="2565"/>
    <n v="45000"/>
    <n v="120"/>
    <x v="1"/>
    <x v="0"/>
    <s v="USD"/>
    <n v="1429823138"/>
    <n v="1427231138"/>
    <b v="0"/>
    <n v="2"/>
    <x v="1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x v="1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x v="1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x v="1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x v="1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x v="1"/>
    <s v="food/food trucks"/>
    <n v="0"/>
    <s v="No Backers"/>
    <x v="7"/>
    <x v="19"/>
  </r>
  <r>
    <n v="2573"/>
    <x v="2572"/>
    <x v="2571"/>
    <n v="8000"/>
    <n v="0"/>
    <x v="1"/>
    <x v="0"/>
    <s v="USD"/>
    <n v="1408803149"/>
    <n v="1404915149"/>
    <b v="0"/>
    <n v="0"/>
    <x v="1"/>
    <s v="food/food trucks"/>
    <n v="0"/>
    <s v="No Backers"/>
    <x v="7"/>
    <x v="19"/>
  </r>
  <r>
    <n v="2574"/>
    <x v="2573"/>
    <x v="2572"/>
    <n v="10000"/>
    <n v="0"/>
    <x v="1"/>
    <x v="0"/>
    <s v="USD"/>
    <n v="1463600945"/>
    <n v="1461786545"/>
    <b v="0"/>
    <n v="0"/>
    <x v="1"/>
    <s v="food/food trucks"/>
    <n v="0"/>
    <s v="No Backers"/>
    <x v="7"/>
    <x v="19"/>
  </r>
  <r>
    <n v="2575"/>
    <x v="2574"/>
    <x v="2573"/>
    <n v="85000"/>
    <n v="0"/>
    <x v="1"/>
    <x v="0"/>
    <s v="USD"/>
    <n v="1421030194"/>
    <n v="1418438194"/>
    <b v="0"/>
    <n v="0"/>
    <x v="1"/>
    <s v="food/food trucks"/>
    <n v="0"/>
    <s v="No Backers"/>
    <x v="7"/>
    <x v="19"/>
  </r>
  <r>
    <n v="2576"/>
    <x v="2575"/>
    <x v="2574"/>
    <n v="10000"/>
    <n v="0"/>
    <x v="1"/>
    <x v="0"/>
    <s v="USD"/>
    <n v="1428707647"/>
    <n v="1424823247"/>
    <b v="0"/>
    <n v="0"/>
    <x v="1"/>
    <s v="food/food trucks"/>
    <n v="0"/>
    <s v="No Backers"/>
    <x v="7"/>
    <x v="19"/>
  </r>
  <r>
    <n v="2577"/>
    <x v="2576"/>
    <x v="2575"/>
    <n v="15000"/>
    <n v="0"/>
    <x v="1"/>
    <x v="0"/>
    <s v="USD"/>
    <n v="1407181297"/>
    <n v="1405021297"/>
    <b v="0"/>
    <n v="0"/>
    <x v="1"/>
    <s v="food/food trucks"/>
    <n v="0"/>
    <s v="No Backers"/>
    <x v="7"/>
    <x v="19"/>
  </r>
  <r>
    <n v="2578"/>
    <x v="2577"/>
    <x v="2576"/>
    <n v="6000"/>
    <n v="0"/>
    <x v="1"/>
    <x v="0"/>
    <s v="USD"/>
    <n v="1444410000"/>
    <n v="1440203579"/>
    <b v="0"/>
    <n v="0"/>
    <x v="1"/>
    <s v="food/food trucks"/>
    <n v="0"/>
    <s v="No Backers"/>
    <x v="7"/>
    <x v="19"/>
  </r>
  <r>
    <n v="2579"/>
    <x v="2578"/>
    <x v="2577"/>
    <n v="200000"/>
    <n v="277"/>
    <x v="1"/>
    <x v="0"/>
    <s v="USD"/>
    <n v="1410810903"/>
    <n v="1405626903"/>
    <b v="0"/>
    <n v="12"/>
    <x v="1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x v="1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x v="1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x v="1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x v="1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x v="1"/>
    <s v="food/food trucks"/>
    <n v="0"/>
    <s v="No Backers"/>
    <x v="7"/>
    <x v="19"/>
  </r>
  <r>
    <n v="2585"/>
    <x v="2584"/>
    <x v="2583"/>
    <n v="30000"/>
    <n v="50"/>
    <x v="2"/>
    <x v="0"/>
    <s v="USD"/>
    <n v="1404601632"/>
    <n v="1402009632"/>
    <b v="0"/>
    <n v="1"/>
    <x v="1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x v="1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x v="1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x v="1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x v="1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x v="1"/>
    <s v="food/food trucks"/>
    <n v="0"/>
    <s v="No Backers"/>
    <x v="7"/>
    <x v="19"/>
  </r>
  <r>
    <n v="2591"/>
    <x v="2590"/>
    <x v="2589"/>
    <n v="1500"/>
    <n v="26"/>
    <x v="2"/>
    <x v="0"/>
    <s v="USD"/>
    <n v="1457901924"/>
    <n v="1452721524"/>
    <b v="0"/>
    <n v="2"/>
    <x v="1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x v="1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x v="1"/>
    <s v="food/food trucks"/>
    <n v="0"/>
    <s v="No Backers"/>
    <x v="7"/>
    <x v="19"/>
  </r>
  <r>
    <n v="2594"/>
    <x v="2593"/>
    <x v="2592"/>
    <n v="80000"/>
    <n v="1"/>
    <x v="2"/>
    <x v="0"/>
    <s v="USD"/>
    <n v="1407453228"/>
    <n v="1404861228"/>
    <b v="0"/>
    <n v="1"/>
    <x v="1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x v="1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x v="1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x v="1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x v="1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x v="1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x v="0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x v="0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x v="0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x v="0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x v="0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x v="0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x v="0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x v="0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x v="0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x v="0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x v="0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x v="0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x v="0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x v="0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x v="0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x v="0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x v="0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x v="0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x v="0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x v="0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x v="0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x v="0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x v="0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x v="1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x v="1"/>
    <s v="technology/space exploration"/>
    <n v="0"/>
    <s v="No Backers"/>
    <x v="2"/>
    <x v="36"/>
  </r>
  <r>
    <n v="2643"/>
    <x v="2642"/>
    <x v="2641"/>
    <n v="1000000"/>
    <n v="335597.31"/>
    <x v="1"/>
    <x v="0"/>
    <s v="USD"/>
    <n v="1482307140"/>
    <n v="1479218315"/>
    <b v="1"/>
    <n v="1501"/>
    <x v="1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x v="1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x v="1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x v="1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x v="1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x v="1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x v="1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x v="1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x v="1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x v="1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x v="1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x v="1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x v="1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x v="1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x v="1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x v="1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x v="1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x v="0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x v="0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x v="0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x v="0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x v="0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x v="0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x v="0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x v="0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x v="0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x v="1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x v="1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x v="1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x v="1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x v="1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x v="1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x v="1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x v="1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x v="1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x v="1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x v="1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x v="1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x v="1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x v="1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x v="1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x v="1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x v="1"/>
    <s v="food/food trucks"/>
    <n v="0"/>
    <s v="No Backers"/>
    <x v="7"/>
    <x v="19"/>
  </r>
  <r>
    <n v="2687"/>
    <x v="2686"/>
    <x v="2685"/>
    <n v="15000"/>
    <n v="0"/>
    <x v="2"/>
    <x v="0"/>
    <s v="USD"/>
    <n v="1435591318"/>
    <n v="1432999318"/>
    <b v="0"/>
    <n v="0"/>
    <x v="1"/>
    <s v="food/food trucks"/>
    <n v="0"/>
    <s v="No Backers"/>
    <x v="7"/>
    <x v="19"/>
  </r>
  <r>
    <n v="2688"/>
    <x v="2687"/>
    <x v="2686"/>
    <n v="50000"/>
    <n v="74"/>
    <x v="2"/>
    <x v="0"/>
    <s v="USD"/>
    <n v="1424746800"/>
    <n v="1422067870"/>
    <b v="0"/>
    <n v="14"/>
    <x v="1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x v="1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x v="1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x v="1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x v="1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x v="1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x v="1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x v="1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x v="1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x v="1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x v="1"/>
    <s v="food/food trucks"/>
    <n v="0"/>
    <s v="No Backers"/>
    <x v="7"/>
    <x v="19"/>
  </r>
  <r>
    <n v="2700"/>
    <x v="2699"/>
    <x v="2698"/>
    <n v="9999"/>
    <n v="70"/>
    <x v="2"/>
    <x v="0"/>
    <s v="USD"/>
    <n v="1411073972"/>
    <n v="1408481972"/>
    <b v="0"/>
    <n v="4"/>
    <x v="1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x v="1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x v="1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x v="1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x v="1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x v="1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x v="0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x v="0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x v="0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x v="0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x v="0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x v="0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x v="0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x v="0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x v="0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x v="0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x v="0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x v="0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x v="0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x v="0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x v="0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x v="0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x v="0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x v="0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x v="0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x v="0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x v="0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x v="0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x v="0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x v="0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x v="0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x v="0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x v="0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x v="0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x v="0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x v="0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x v="0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x v="1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x v="1"/>
    <s v="publishing/children's books"/>
    <n v="0"/>
    <s v="No Backers"/>
    <x v="3"/>
    <x v="39"/>
  </r>
  <r>
    <n v="2744"/>
    <x v="2743"/>
    <x v="2742"/>
    <n v="16000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x v="1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x v="1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x v="1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x v="1"/>
    <s v="publishing/children's books"/>
    <n v="0"/>
    <s v="No Backers"/>
    <x v="3"/>
    <x v="39"/>
  </r>
  <r>
    <n v="2751"/>
    <x v="2750"/>
    <x v="2749"/>
    <n v="3274"/>
    <n v="0"/>
    <x v="2"/>
    <x v="0"/>
    <s v="USD"/>
    <n v="1403039842"/>
    <n v="1397855842"/>
    <b v="0"/>
    <n v="0"/>
    <x v="1"/>
    <s v="publishing/children's books"/>
    <n v="0"/>
    <s v="No Backers"/>
    <x v="3"/>
    <x v="39"/>
  </r>
  <r>
    <n v="2752"/>
    <x v="2751"/>
    <x v="2750"/>
    <n v="4800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x v="1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x v="1"/>
    <s v="publishing/children's books"/>
    <n v="0"/>
    <s v="No Backers"/>
    <x v="3"/>
    <x v="39"/>
  </r>
  <r>
    <n v="2755"/>
    <x v="2754"/>
    <x v="2753"/>
    <n v="500"/>
    <n v="260"/>
    <x v="2"/>
    <x v="17"/>
    <s v="EUR"/>
    <n v="1428519527"/>
    <n v="1425927527"/>
    <b v="0"/>
    <n v="15"/>
    <x v="1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x v="1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x v="1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x v="1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x v="1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x v="1"/>
    <s v="publishing/children's books"/>
    <n v="0"/>
    <s v="No Backers"/>
    <x v="3"/>
    <x v="39"/>
  </r>
  <r>
    <n v="2761"/>
    <x v="2760"/>
    <x v="2759"/>
    <n v="5000"/>
    <n v="36"/>
    <x v="2"/>
    <x v="0"/>
    <s v="USD"/>
    <n v="1357176693"/>
    <n v="1354584693"/>
    <b v="0"/>
    <n v="4"/>
    <x v="1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x v="1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x v="1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x v="1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x v="1"/>
    <s v="publishing/children's books"/>
    <n v="0"/>
    <s v="No Backers"/>
    <x v="3"/>
    <x v="39"/>
  </r>
  <r>
    <n v="2766"/>
    <x v="2765"/>
    <x v="2764"/>
    <n v="5000"/>
    <n v="100"/>
    <x v="2"/>
    <x v="0"/>
    <s v="USD"/>
    <n v="1313078518"/>
    <n v="1310486518"/>
    <b v="0"/>
    <n v="4"/>
    <x v="1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x v="1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x v="1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x v="1"/>
    <s v="publishing/children's books"/>
    <n v="0"/>
    <s v="No Backers"/>
    <x v="3"/>
    <x v="39"/>
  </r>
  <r>
    <n v="2772"/>
    <x v="2771"/>
    <x v="2770"/>
    <n v="8000"/>
    <n v="0"/>
    <x v="2"/>
    <x v="0"/>
    <s v="USD"/>
    <n v="1381006294"/>
    <n v="1379710294"/>
    <b v="0"/>
    <n v="0"/>
    <x v="1"/>
    <s v="publishing/children's books"/>
    <n v="0"/>
    <s v="No Backers"/>
    <x v="3"/>
    <x v="39"/>
  </r>
  <r>
    <n v="2773"/>
    <x v="2772"/>
    <x v="2771"/>
    <n v="530"/>
    <n v="1"/>
    <x v="2"/>
    <x v="5"/>
    <s v="CAD"/>
    <n v="1461530721"/>
    <n v="1460666721"/>
    <b v="0"/>
    <n v="1"/>
    <x v="1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x v="1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x v="1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x v="1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x v="1"/>
    <s v="publishing/children's books"/>
    <n v="0"/>
    <s v="No Backers"/>
    <x v="3"/>
    <x v="39"/>
  </r>
  <r>
    <n v="2781"/>
    <x v="2780"/>
    <x v="2779"/>
    <n v="1250"/>
    <n v="1316"/>
    <x v="0"/>
    <x v="0"/>
    <s v="USD"/>
    <n v="1423724400"/>
    <n v="1421274954"/>
    <b v="0"/>
    <n v="28"/>
    <x v="0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x v="0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x v="0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x v="0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x v="0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x v="0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x v="0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x v="0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x v="0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x v="0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x v="0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x v="0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x v="0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x v="0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x v="0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x v="0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x v="0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x v="0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x v="0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x v="0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x v="0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x v="0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x v="0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x v="0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x v="0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x v="0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x v="0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x v="0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x v="0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x v="0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x v="0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x v="0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x v="0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x v="0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x v="0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x v="0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x v="0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x v="0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x v="0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x v="0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x v="0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x v="0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x v="0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x v="0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x v="0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x v="0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x v="0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x v="0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x v="0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x v="0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x v="0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x v="0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x v="0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x v="0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x v="0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x v="0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x v="0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x v="0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x v="0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x v="0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x v="1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x v="1"/>
    <s v="theater/plays"/>
    <n v="0"/>
    <s v="No Backers"/>
    <x v="1"/>
    <x v="6"/>
  </r>
  <r>
    <n v="2843"/>
    <x v="2842"/>
    <x v="2841"/>
    <n v="1200"/>
    <n v="0"/>
    <x v="2"/>
    <x v="0"/>
    <s v="USD"/>
    <n v="1465790400"/>
    <n v="1462210950"/>
    <b v="0"/>
    <n v="0"/>
    <x v="1"/>
    <s v="theater/plays"/>
    <n v="0"/>
    <s v="No Backers"/>
    <x v="1"/>
    <x v="6"/>
  </r>
  <r>
    <n v="2844"/>
    <x v="2843"/>
    <x v="2842"/>
    <n v="550"/>
    <n v="30"/>
    <x v="2"/>
    <x v="15"/>
    <s v="EUR"/>
    <n v="1483535180"/>
    <n v="1480943180"/>
    <b v="0"/>
    <n v="1"/>
    <x v="1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x v="1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x v="1"/>
    <s v="theater/plays"/>
    <n v="0"/>
    <s v="No Backers"/>
    <x v="1"/>
    <x v="6"/>
  </r>
  <r>
    <n v="2847"/>
    <x v="2846"/>
    <x v="2845"/>
    <n v="2000"/>
    <n v="0"/>
    <x v="2"/>
    <x v="0"/>
    <s v="USD"/>
    <n v="1464031265"/>
    <n v="1458847265"/>
    <b v="0"/>
    <n v="0"/>
    <x v="1"/>
    <s v="theater/plays"/>
    <n v="0"/>
    <s v="No Backers"/>
    <x v="1"/>
    <x v="6"/>
  </r>
  <r>
    <n v="2848"/>
    <x v="2847"/>
    <x v="2846"/>
    <n v="35000"/>
    <n v="70"/>
    <x v="2"/>
    <x v="0"/>
    <s v="USD"/>
    <n v="1432913659"/>
    <n v="1430321659"/>
    <b v="0"/>
    <n v="3"/>
    <x v="1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x v="1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x v="1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x v="1"/>
    <s v="theater/plays"/>
    <n v="0"/>
    <s v="No Backers"/>
    <x v="1"/>
    <x v="6"/>
  </r>
  <r>
    <n v="2852"/>
    <x v="2851"/>
    <x v="2850"/>
    <n v="5000"/>
    <n v="95"/>
    <x v="2"/>
    <x v="0"/>
    <s v="USD"/>
    <n v="1403312703"/>
    <n v="1400720703"/>
    <b v="0"/>
    <n v="6"/>
    <x v="1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x v="1"/>
    <s v="theater/plays"/>
    <n v="0"/>
    <s v="No Backers"/>
    <x v="1"/>
    <x v="6"/>
  </r>
  <r>
    <n v="2854"/>
    <x v="2853"/>
    <x v="2852"/>
    <n v="1000"/>
    <n v="417"/>
    <x v="2"/>
    <x v="1"/>
    <s v="GBP"/>
    <n v="1431018719"/>
    <n v="1429290719"/>
    <b v="0"/>
    <n v="14"/>
    <x v="1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x v="1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x v="1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x v="1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x v="1"/>
    <s v="theater/plays"/>
    <n v="0"/>
    <s v="No Backers"/>
    <x v="1"/>
    <x v="6"/>
  </r>
  <r>
    <n v="2859"/>
    <x v="2858"/>
    <x v="2857"/>
    <n v="2000"/>
    <n v="35"/>
    <x v="2"/>
    <x v="2"/>
    <s v="AUD"/>
    <n v="1444984904"/>
    <n v="1439800904"/>
    <b v="0"/>
    <n v="1"/>
    <x v="1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x v="1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x v="1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x v="1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x v="1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x v="1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x v="1"/>
    <s v="theater/plays"/>
    <n v="0"/>
    <s v="No Backers"/>
    <x v="1"/>
    <x v="6"/>
  </r>
  <r>
    <n v="2866"/>
    <x v="2865"/>
    <x v="2864"/>
    <n v="5000"/>
    <n v="45"/>
    <x v="2"/>
    <x v="0"/>
    <s v="USD"/>
    <n v="1476482400"/>
    <n v="1473893721"/>
    <b v="0"/>
    <n v="2"/>
    <x v="1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x v="1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x v="1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x v="1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x v="1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x v="1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x v="1"/>
    <s v="theater/plays"/>
    <n v="0"/>
    <s v="No Backers"/>
    <x v="1"/>
    <x v="6"/>
  </r>
  <r>
    <n v="2873"/>
    <x v="2872"/>
    <x v="2871"/>
    <n v="2500"/>
    <n v="953"/>
    <x v="2"/>
    <x v="0"/>
    <s v="USD"/>
    <n v="1422473831"/>
    <n v="1419881831"/>
    <b v="0"/>
    <n v="8"/>
    <x v="1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x v="1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x v="1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x v="1"/>
    <s v="theater/plays"/>
    <n v="0"/>
    <s v="No Backers"/>
    <x v="1"/>
    <x v="6"/>
  </r>
  <r>
    <n v="2877"/>
    <x v="2876"/>
    <x v="2875"/>
    <n v="6000"/>
    <n v="650"/>
    <x v="2"/>
    <x v="0"/>
    <s v="USD"/>
    <n v="1480525200"/>
    <n v="1477781724"/>
    <b v="0"/>
    <n v="6"/>
    <x v="1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x v="1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x v="1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x v="1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x v="1"/>
    <s v="theater/plays"/>
    <n v="0"/>
    <s v="No Backers"/>
    <x v="1"/>
    <x v="6"/>
  </r>
  <r>
    <n v="2882"/>
    <x v="2881"/>
    <x v="2880"/>
    <n v="750"/>
    <n v="252"/>
    <x v="2"/>
    <x v="0"/>
    <s v="USD"/>
    <n v="1462112318"/>
    <n v="1459520318"/>
    <b v="0"/>
    <n v="4"/>
    <x v="1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x v="1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x v="1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x v="1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x v="1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x v="1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x v="1"/>
    <s v="theater/plays"/>
    <n v="0"/>
    <s v="No Backers"/>
    <x v="1"/>
    <x v="6"/>
  </r>
  <r>
    <n v="2889"/>
    <x v="2888"/>
    <x v="2887"/>
    <n v="3000"/>
    <n v="1142"/>
    <x v="2"/>
    <x v="0"/>
    <s v="USD"/>
    <n v="1409344985"/>
    <n v="1406752985"/>
    <b v="0"/>
    <n v="14"/>
    <x v="1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x v="1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x v="1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x v="1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x v="1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x v="1"/>
    <s v="theater/plays"/>
    <n v="0"/>
    <s v="No Backers"/>
    <x v="1"/>
    <x v="6"/>
  </r>
  <r>
    <n v="2895"/>
    <x v="2894"/>
    <x v="2893"/>
    <n v="500"/>
    <n v="23"/>
    <x v="2"/>
    <x v="0"/>
    <s v="USD"/>
    <n v="1403470800"/>
    <n v="1403356792"/>
    <b v="0"/>
    <n v="4"/>
    <x v="1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x v="1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x v="1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x v="1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x v="1"/>
    <s v="theater/plays"/>
    <n v="0"/>
    <s v="No Backers"/>
    <x v="1"/>
    <x v="6"/>
  </r>
  <r>
    <n v="2900"/>
    <x v="2899"/>
    <x v="2898"/>
    <n v="5500"/>
    <n v="3405"/>
    <x v="2"/>
    <x v="0"/>
    <s v="USD"/>
    <n v="1407562632"/>
    <n v="1404970632"/>
    <b v="0"/>
    <n v="7"/>
    <x v="1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x v="1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x v="1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x v="1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x v="1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x v="1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x v="1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x v="1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x v="1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x v="1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x v="1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x v="1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x v="1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x v="1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x v="1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x v="1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x v="1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x v="1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x v="1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x v="1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x v="1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x v="0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x v="0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x v="0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x v="0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x v="0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x v="0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x v="0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x v="0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x v="0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x v="0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x v="0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x v="0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x v="0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x v="0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x v="0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x v="0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x v="0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x v="0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x v="0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x v="1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x v="1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x v="1"/>
    <s v="theater/spaces"/>
    <n v="0"/>
    <s v="No Backers"/>
    <x v="1"/>
    <x v="38"/>
  </r>
  <r>
    <n v="2944"/>
    <x v="2943"/>
    <x v="2942"/>
    <n v="10000"/>
    <n v="100"/>
    <x v="2"/>
    <x v="0"/>
    <s v="USD"/>
    <n v="1433714198"/>
    <n v="1431122198"/>
    <b v="0"/>
    <n v="1"/>
    <x v="1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x v="1"/>
    <s v="theater/spaces"/>
    <n v="0"/>
    <s v="No Backers"/>
    <x v="1"/>
    <x v="38"/>
  </r>
  <r>
    <n v="2946"/>
    <x v="2945"/>
    <x v="2944"/>
    <n v="2000"/>
    <n v="2"/>
    <x v="2"/>
    <x v="1"/>
    <s v="GBP"/>
    <n v="1471265092"/>
    <n v="1468673092"/>
    <b v="0"/>
    <n v="2"/>
    <x v="1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x v="1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x v="1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x v="1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x v="1"/>
    <s v="theater/spaces"/>
    <n v="0"/>
    <s v="No Backers"/>
    <x v="1"/>
    <x v="38"/>
  </r>
  <r>
    <n v="2951"/>
    <x v="2950"/>
    <x v="2949"/>
    <n v="50000"/>
    <n v="1096"/>
    <x v="1"/>
    <x v="0"/>
    <s v="USD"/>
    <n v="1412536573"/>
    <n v="1408648573"/>
    <b v="0"/>
    <n v="58"/>
    <x v="1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x v="1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x v="1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x v="1"/>
    <s v="theater/spaces"/>
    <n v="0"/>
    <s v="No Backers"/>
    <x v="1"/>
    <x v="38"/>
  </r>
  <r>
    <n v="2955"/>
    <x v="2954"/>
    <x v="2953"/>
    <n v="1200"/>
    <n v="715"/>
    <x v="1"/>
    <x v="0"/>
    <s v="USD"/>
    <n v="1434476849"/>
    <n v="1431884849"/>
    <b v="0"/>
    <n v="11"/>
    <x v="1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x v="1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x v="1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x v="1"/>
    <s v="theater/spaces"/>
    <n v="0"/>
    <s v="No Backers"/>
    <x v="1"/>
    <x v="38"/>
  </r>
  <r>
    <n v="2959"/>
    <x v="2958"/>
    <x v="2957"/>
    <n v="10000"/>
    <n v="0"/>
    <x v="1"/>
    <x v="1"/>
    <s v="GBP"/>
    <n v="1465258325"/>
    <n v="1462666325"/>
    <b v="0"/>
    <n v="0"/>
    <x v="1"/>
    <s v="theater/spaces"/>
    <n v="0"/>
    <s v="No Backers"/>
    <x v="1"/>
    <x v="38"/>
  </r>
  <r>
    <n v="2960"/>
    <x v="2959"/>
    <x v="2958"/>
    <n v="30000000"/>
    <n v="0"/>
    <x v="1"/>
    <x v="0"/>
    <s v="USD"/>
    <n v="1410459023"/>
    <n v="1407867023"/>
    <b v="0"/>
    <n v="0"/>
    <x v="1"/>
    <s v="theater/spaces"/>
    <n v="0"/>
    <s v="No Backers"/>
    <x v="1"/>
    <x v="38"/>
  </r>
  <r>
    <n v="2961"/>
    <x v="2960"/>
    <x v="2959"/>
    <n v="5000"/>
    <n v="5481"/>
    <x v="0"/>
    <x v="0"/>
    <s v="USD"/>
    <n v="1427342400"/>
    <n v="1424927159"/>
    <b v="0"/>
    <n v="108"/>
    <x v="0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x v="0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x v="0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x v="0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x v="0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x v="0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x v="0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x v="0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x v="0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x v="0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x v="0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x v="0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x v="0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x v="0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x v="0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x v="0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x v="0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x v="0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x v="0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x v="0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x v="0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x v="0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x v="0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x v="0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x v="0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x v="0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x v="0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x v="0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x v="0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x v="0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x v="0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x v="0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x v="0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x v="0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x v="0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x v="0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x v="0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x v="0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x v="0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x v="0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x v="0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x v="0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x v="0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x v="0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x v="0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x v="0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x v="0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x v="0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x v="0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x v="0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x v="0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x v="0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x v="0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x v="0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x v="0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x v="0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x v="0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x v="0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x v="0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x v="0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x v="0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x v="0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x v="0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x v="0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x v="0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x v="0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x v="0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x v="0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x v="0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x v="0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x v="0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x v="0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x v="0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x v="0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x v="0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x v="0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x v="0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x v="0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x v="0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x v="0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x v="0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x v="0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x v="0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x v="0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x v="0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x v="1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x v="1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x v="1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x v="1"/>
    <s v="theater/spaces"/>
    <n v="0"/>
    <s v="No Backers"/>
    <x v="1"/>
    <x v="38"/>
  </r>
  <r>
    <n v="3055"/>
    <x v="3054"/>
    <x v="3053"/>
    <n v="20000"/>
    <n v="1"/>
    <x v="2"/>
    <x v="0"/>
    <s v="USD"/>
    <n v="1420844390"/>
    <n v="1415660390"/>
    <b v="0"/>
    <n v="1"/>
    <x v="1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x v="1"/>
    <s v="theater/spaces"/>
    <n v="0"/>
    <s v="No Backers"/>
    <x v="1"/>
    <x v="38"/>
  </r>
  <r>
    <n v="3057"/>
    <x v="3056"/>
    <x v="3055"/>
    <n v="50000"/>
    <n v="0"/>
    <x v="2"/>
    <x v="1"/>
    <s v="GBP"/>
    <n v="1459694211"/>
    <n v="1457105811"/>
    <b v="0"/>
    <n v="0"/>
    <x v="1"/>
    <s v="theater/spaces"/>
    <n v="0"/>
    <s v="No Backers"/>
    <x v="1"/>
    <x v="38"/>
  </r>
  <r>
    <n v="3058"/>
    <x v="3057"/>
    <x v="3056"/>
    <n v="18000"/>
    <n v="3"/>
    <x v="2"/>
    <x v="13"/>
    <s v="EUR"/>
    <n v="1463734740"/>
    <n v="1459414740"/>
    <b v="0"/>
    <n v="3"/>
    <x v="1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x v="1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x v="1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x v="1"/>
    <s v="theater/spaces"/>
    <n v="0"/>
    <s v="No Backers"/>
    <x v="1"/>
    <x v="38"/>
  </r>
  <r>
    <n v="3062"/>
    <x v="3061"/>
    <x v="3060"/>
    <n v="10000"/>
    <n v="6684"/>
    <x v="2"/>
    <x v="0"/>
    <s v="USD"/>
    <n v="1443636000"/>
    <n v="1441111892"/>
    <b v="0"/>
    <n v="67"/>
    <x v="1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x v="1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x v="1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x v="1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x v="1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x v="1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x v="1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x v="1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x v="1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x v="1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x v="1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x v="1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x v="1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x v="1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x v="1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x v="1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x v="1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x v="1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x v="1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x v="1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x v="1"/>
    <s v="theater/spaces"/>
    <n v="0"/>
    <s v="No Backers"/>
    <x v="1"/>
    <x v="38"/>
  </r>
  <r>
    <n v="3083"/>
    <x v="3082"/>
    <x v="3081"/>
    <n v="20000"/>
    <n v="56"/>
    <x v="2"/>
    <x v="0"/>
    <s v="USD"/>
    <n v="1409547600"/>
    <n v="1406986278"/>
    <b v="0"/>
    <n v="3"/>
    <x v="1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x v="1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x v="1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x v="1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x v="1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x v="1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x v="1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x v="1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x v="1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x v="1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x v="1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x v="1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x v="1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x v="1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x v="1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x v="1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x v="1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x v="1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x v="1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x v="1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x v="1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x v="1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x v="1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x v="1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x v="1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x v="1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x v="1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x v="1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x v="1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x v="1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x v="1"/>
    <s v="theater/spaces"/>
    <n v="0"/>
    <s v="No Backers"/>
    <x v="1"/>
    <x v="38"/>
  </r>
  <r>
    <n v="3115"/>
    <x v="3114"/>
    <x v="3113"/>
    <n v="10000"/>
    <n v="300"/>
    <x v="2"/>
    <x v="11"/>
    <s v="SEK"/>
    <n v="1465123427"/>
    <n v="1462531427"/>
    <b v="0"/>
    <n v="1"/>
    <x v="1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x v="1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x v="1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x v="1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x v="1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x v="1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x v="1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x v="1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x v="1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x v="1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x v="1"/>
    <s v="theater/spaces"/>
    <n v="0"/>
    <s v="No Backers"/>
    <x v="1"/>
    <x v="38"/>
  </r>
  <r>
    <n v="3126"/>
    <x v="3125"/>
    <x v="3124"/>
    <n v="25000"/>
    <n v="1040"/>
    <x v="1"/>
    <x v="0"/>
    <s v="USD"/>
    <n v="1459121162"/>
    <n v="1456532762"/>
    <b v="0"/>
    <n v="17"/>
    <x v="1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x v="1"/>
    <s v="theater/spaces"/>
    <n v="0"/>
    <s v="No Backers"/>
    <x v="1"/>
    <x v="38"/>
  </r>
  <r>
    <n v="3128"/>
    <x v="3127"/>
    <x v="3126"/>
    <n v="15000"/>
    <n v="16291"/>
    <x v="3"/>
    <x v="0"/>
    <s v="USD"/>
    <n v="1489690141"/>
    <n v="1487101741"/>
    <b v="0"/>
    <n v="117"/>
    <x v="1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x v="1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x v="1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x v="1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x v="1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x v="1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x v="1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x v="1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x v="1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x v="1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x v="1"/>
    <s v="theater/plays"/>
    <n v="0"/>
    <s v="No Backers"/>
    <x v="1"/>
    <x v="6"/>
  </r>
  <r>
    <n v="3139"/>
    <x v="3138"/>
    <x v="3137"/>
    <n v="50000"/>
    <n v="2700"/>
    <x v="3"/>
    <x v="14"/>
    <s v="MXN"/>
    <n v="1490416380"/>
    <n v="1487485760"/>
    <b v="0"/>
    <n v="6"/>
    <x v="1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x v="1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x v="1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x v="1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x v="1"/>
    <s v="theater/plays"/>
    <n v="0"/>
    <s v="No Backers"/>
    <x v="1"/>
    <x v="6"/>
  </r>
  <r>
    <n v="3144"/>
    <x v="3143"/>
    <x v="3142"/>
    <n v="10000"/>
    <n v="7540"/>
    <x v="3"/>
    <x v="0"/>
    <s v="USD"/>
    <n v="1489903200"/>
    <n v="1488459307"/>
    <b v="0"/>
    <n v="30"/>
    <x v="1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x v="1"/>
    <s v="theater/plays"/>
    <n v="0"/>
    <s v="No Backers"/>
    <x v="1"/>
    <x v="6"/>
  </r>
  <r>
    <n v="3146"/>
    <x v="3145"/>
    <x v="3144"/>
    <n v="50000"/>
    <n v="5250"/>
    <x v="3"/>
    <x v="14"/>
    <s v="MXN"/>
    <n v="1492356166"/>
    <n v="1488471766"/>
    <b v="0"/>
    <n v="12"/>
    <x v="1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x v="0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x v="0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x v="0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x v="0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x v="0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x v="0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x v="0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x v="0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x v="0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x v="0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x v="0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x v="0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x v="0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x v="0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x v="0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x v="0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x v="0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x v="0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x v="0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x v="0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x v="0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x v="0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x v="0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x v="0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x v="0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x v="0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x v="0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x v="0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x v="0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x v="0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x v="0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x v="0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x v="0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x v="0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x v="0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x v="0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x v="0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x v="0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x v="0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x v="0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x v="0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x v="1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x v="1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x v="1"/>
    <s v="theater/musical"/>
    <n v="0"/>
    <s v="No Backers"/>
    <x v="1"/>
    <x v="40"/>
  </r>
  <r>
    <n v="3191"/>
    <x v="3190"/>
    <x v="3189"/>
    <n v="3750"/>
    <n v="151"/>
    <x v="2"/>
    <x v="0"/>
    <s v="USD"/>
    <n v="1471370869"/>
    <n v="1466186869"/>
    <b v="0"/>
    <n v="4"/>
    <x v="1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x v="1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x v="1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x v="1"/>
    <s v="theater/musical"/>
    <n v="0"/>
    <s v="No Backers"/>
    <x v="1"/>
    <x v="40"/>
  </r>
  <r>
    <n v="3195"/>
    <x v="3194"/>
    <x v="3193"/>
    <n v="3500"/>
    <n v="2070"/>
    <x v="2"/>
    <x v="0"/>
    <s v="USD"/>
    <n v="1423750542"/>
    <n v="1421158542"/>
    <b v="0"/>
    <n v="39"/>
    <x v="1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x v="1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x v="1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x v="1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x v="1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x v="1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x v="1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x v="1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x v="1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x v="1"/>
    <s v="theater/musical"/>
    <n v="0"/>
    <s v="No Backers"/>
    <x v="1"/>
    <x v="40"/>
  </r>
  <r>
    <n v="3205"/>
    <x v="3204"/>
    <x v="3203"/>
    <n v="8000"/>
    <n v="273"/>
    <x v="2"/>
    <x v="1"/>
    <s v="GBP"/>
    <n v="1430470772"/>
    <n v="1427878772"/>
    <b v="0"/>
    <n v="12"/>
    <x v="1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x v="1"/>
    <s v="theater/musical"/>
    <n v="0"/>
    <s v="No Backers"/>
    <x v="1"/>
    <x v="40"/>
  </r>
  <r>
    <n v="3207"/>
    <x v="3206"/>
    <x v="3205"/>
    <n v="5500"/>
    <n v="2550"/>
    <x v="2"/>
    <x v="0"/>
    <s v="USD"/>
    <n v="1429767607"/>
    <n v="1424587207"/>
    <b v="0"/>
    <n v="36"/>
    <x v="1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x v="0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x v="0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x v="0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x v="0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x v="0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x v="0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x v="0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x v="0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x v="0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x v="0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x v="0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x v="0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x v="0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x v="0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x v="0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x v="0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x v="0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x v="0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x v="0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x v="0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x v="0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x v="0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x v="0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x v="0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x v="0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x v="0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x v="0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x v="0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x v="0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x v="0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x v="0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x v="0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x v="0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x v="0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x v="0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x v="0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x v="0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x v="0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x v="0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x v="0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x v="0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x v="0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x v="0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x v="0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x v="0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x v="0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x v="0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x v="0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x v="0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x v="0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x v="0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x v="0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x v="0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x v="0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x v="0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x v="0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x v="0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x v="0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x v="0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x v="0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x v="0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x v="0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x v="0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x v="0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x v="0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x v="0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x v="0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x v="0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x v="0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x v="0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x v="0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x v="0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x v="0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x v="0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x v="0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x v="0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x v="0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x v="0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x v="0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x v="0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x v="0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x v="0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x v="0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x v="0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x v="0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x v="0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x v="0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x v="0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x v="0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x v="0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x v="0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x v="0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x v="0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x v="0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x v="0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x v="0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x v="0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x v="0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x v="0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x v="0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x v="0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x v="0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x v="0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x v="0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x v="0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x v="0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x v="0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x v="0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x v="0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x v="0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x v="0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x v="0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x v="0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x v="0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x v="0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x v="0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x v="0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x v="0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x v="0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x v="0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x v="0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x v="0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x v="0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x v="0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x v="0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x v="0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x v="0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x v="0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x v="0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x v="0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x v="0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x v="0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x v="0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x v="0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x v="0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x v="0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x v="0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x v="0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x v="0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x v="0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x v="0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x v="0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x v="0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x v="0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x v="0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x v="0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x v="0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x v="0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x v="0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x v="0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x v="0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x v="0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x v="0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x v="0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x v="0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x v="0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x v="0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x v="0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x v="0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x v="0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x v="0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x v="0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x v="0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x v="0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x v="0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x v="0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x v="0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x v="0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x v="0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x v="0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x v="0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x v="0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x v="0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x v="0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x v="0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x v="0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x v="0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x v="0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x v="0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x v="0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x v="0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x v="0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x v="0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x v="0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x v="0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x v="0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x v="0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x v="0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x v="0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x v="0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x v="0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x v="0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x v="0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x v="0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x v="0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x v="0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x v="0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x v="0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x v="0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x v="0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x v="0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x v="0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x v="0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x v="0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x v="0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x v="0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x v="0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x v="0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x v="0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x v="0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x v="0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x v="0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x v="0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x v="0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x v="0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x v="0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x v="0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x v="0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x v="0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x v="0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x v="0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x v="0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x v="0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x v="0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x v="0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x v="0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x v="0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x v="0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x v="0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x v="0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x v="0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x v="0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x v="0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x v="0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x v="0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x v="0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x v="0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x v="0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x v="0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x v="0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x v="0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x v="0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x v="0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x v="0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x v="0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x v="0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x v="0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x v="0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x v="0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x v="0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x v="0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x v="0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x v="0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x v="0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x v="0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x v="0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x v="0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x v="0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x v="0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x v="0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x v="0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x v="0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x v="0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x v="0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x v="0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x v="0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x v="0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x v="0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x v="0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x v="0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x v="0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x v="0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x v="0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x v="0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x v="0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x v="0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x v="0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x v="0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x v="0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x v="0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x v="0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x v="0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x v="0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x v="0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x v="0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x v="0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x v="0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x v="0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x v="0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x v="0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x v="0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x v="0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x v="0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x v="0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x v="0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x v="0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x v="0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x v="0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x v="0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x v="0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x v="0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x v="0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x v="0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x v="0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x v="0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x v="0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x v="0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x v="0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x v="0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x v="0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x v="0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x v="0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x v="0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x v="0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x v="0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x v="0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x v="0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x v="0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x v="0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x v="0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x v="0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x v="0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x v="0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x v="0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x v="0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x v="0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x v="0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x v="0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x v="0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x v="0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x v="0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x v="0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x v="0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x v="0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x v="0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x v="0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x v="0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x v="0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x v="0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x v="0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x v="0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x v="0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x v="0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x v="0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x v="0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x v="0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x v="0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x v="0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x v="0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x v="0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x v="0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x v="0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x v="0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x v="0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x v="0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x v="0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x v="0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x v="0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x v="0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x v="0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x v="0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x v="0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x v="0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x v="0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x v="0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x v="0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x v="0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x v="0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x v="0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x v="0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x v="0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x v="0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x v="0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x v="0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x v="0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x v="0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x v="0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x v="0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x v="0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x v="0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x v="0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x v="0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x v="0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x v="0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x v="0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x v="0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x v="0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x v="0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x v="0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x v="0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x v="0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x v="0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x v="0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x v="0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x v="0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x v="0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x v="0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x v="0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x v="0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x v="0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x v="0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x v="0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x v="0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x v="0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x v="0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x v="0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x v="0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x v="0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x v="0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x v="0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x v="0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x v="0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x v="0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x v="1"/>
    <s v="theater/musical"/>
    <n v="0"/>
    <s v="No Backers"/>
    <x v="1"/>
    <x v="40"/>
  </r>
  <r>
    <n v="3629"/>
    <x v="3626"/>
    <x v="3627"/>
    <n v="1000000"/>
    <n v="2"/>
    <x v="2"/>
    <x v="0"/>
    <s v="USD"/>
    <n v="1462467600"/>
    <n v="1457403364"/>
    <b v="0"/>
    <n v="2"/>
    <x v="1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x v="1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x v="1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x v="1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x v="1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x v="1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x v="1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x v="1"/>
    <s v="theater/musical"/>
    <n v="0"/>
    <s v="No Backers"/>
    <x v="1"/>
    <x v="40"/>
  </r>
  <r>
    <n v="3637"/>
    <x v="3634"/>
    <x v="3635"/>
    <n v="3000"/>
    <n v="926"/>
    <x v="2"/>
    <x v="0"/>
    <s v="USD"/>
    <n v="1420130935"/>
    <n v="1417538935"/>
    <b v="0"/>
    <n v="14"/>
    <x v="1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x v="1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x v="1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x v="1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x v="1"/>
    <s v="theater/musical"/>
    <n v="0"/>
    <s v="No Backers"/>
    <x v="1"/>
    <x v="40"/>
  </r>
  <r>
    <n v="3642"/>
    <x v="3639"/>
    <x v="3640"/>
    <n v="700"/>
    <n v="15"/>
    <x v="2"/>
    <x v="12"/>
    <s v="EUR"/>
    <n v="1448902800"/>
    <n v="1445369727"/>
    <b v="0"/>
    <n v="2"/>
    <x v="1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x v="1"/>
    <s v="theater/musical"/>
    <n v="0"/>
    <s v="No Backers"/>
    <x v="1"/>
    <x v="40"/>
  </r>
  <r>
    <n v="3644"/>
    <x v="3641"/>
    <x v="3642"/>
    <n v="5000"/>
    <n v="821"/>
    <x v="2"/>
    <x v="0"/>
    <s v="USD"/>
    <n v="1457413140"/>
    <n v="1454996887"/>
    <b v="0"/>
    <n v="12"/>
    <x v="1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x v="1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x v="1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x v="1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x v="0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x v="0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x v="0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x v="0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x v="0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x v="0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x v="0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x v="0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x v="0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x v="0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x v="0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x v="0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x v="0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x v="0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x v="0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x v="0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x v="0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x v="0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x v="0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x v="0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x v="0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x v="0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x v="0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x v="0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x v="0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x v="0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x v="0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x v="0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x v="0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x v="0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x v="0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x v="0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x v="0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x v="0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x v="0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x v="0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x v="0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x v="0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x v="0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x v="0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x v="0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x v="0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x v="0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x v="0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x v="0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x v="0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x v="0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x v="0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x v="0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x v="0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x v="0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x v="0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x v="0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x v="0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x v="0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x v="0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x v="0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x v="0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x v="0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x v="0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x v="0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x v="0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x v="0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x v="0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x v="0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x v="0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x v="0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x v="0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x v="0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x v="0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x v="0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x v="0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x v="0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x v="0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x v="0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x v="0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x v="0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x v="0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x v="0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x v="0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x v="1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x v="1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x v="1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x v="1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x v="1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x v="1"/>
    <s v="theater/plays"/>
    <n v="0"/>
    <s v="No Backers"/>
    <x v="1"/>
    <x v="6"/>
  </r>
  <r>
    <n v="3734"/>
    <x v="3730"/>
    <x v="3732"/>
    <n v="1500"/>
    <n v="427"/>
    <x v="2"/>
    <x v="0"/>
    <s v="USD"/>
    <n v="1432589896"/>
    <n v="1427405896"/>
    <b v="0"/>
    <n v="7"/>
    <x v="1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x v="1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x v="1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x v="1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x v="1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x v="1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x v="1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x v="1"/>
    <s v="theater/plays"/>
    <n v="0"/>
    <s v="No Backers"/>
    <x v="1"/>
    <x v="6"/>
  </r>
  <r>
    <n v="3742"/>
    <x v="3737"/>
    <x v="3740"/>
    <n v="5000"/>
    <n v="100"/>
    <x v="2"/>
    <x v="0"/>
    <s v="USD"/>
    <n v="1409980144"/>
    <n v="1407388144"/>
    <b v="0"/>
    <n v="4"/>
    <x v="1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x v="1"/>
    <s v="theater/plays"/>
    <n v="0"/>
    <s v="No Backers"/>
    <x v="1"/>
    <x v="6"/>
  </r>
  <r>
    <n v="3744"/>
    <x v="3739"/>
    <x v="3742"/>
    <n v="1200"/>
    <n v="0"/>
    <x v="2"/>
    <x v="0"/>
    <s v="USD"/>
    <n v="1404532740"/>
    <n v="1401823952"/>
    <b v="0"/>
    <n v="0"/>
    <x v="1"/>
    <s v="theater/plays"/>
    <n v="0"/>
    <s v="No Backers"/>
    <x v="1"/>
    <x v="6"/>
  </r>
  <r>
    <n v="3745"/>
    <x v="3740"/>
    <x v="3743"/>
    <n v="100"/>
    <n v="10"/>
    <x v="2"/>
    <x v="0"/>
    <s v="USD"/>
    <n v="1407689102"/>
    <n v="1405097102"/>
    <b v="0"/>
    <n v="1"/>
    <x v="1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x v="1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x v="1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x v="0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x v="0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x v="0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x v="0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x v="0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x v="0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x v="0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x v="0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x v="0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x v="0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x v="0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x v="0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x v="0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x v="0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x v="0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x v="0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x v="0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x v="0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x v="0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x v="0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x v="0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x v="0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x v="0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x v="0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x v="0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x v="0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x v="0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x v="0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x v="0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x v="0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x v="0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x v="0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x v="0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x v="0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x v="0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x v="0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x v="1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x v="1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x v="1"/>
    <s v="theater/musical"/>
    <n v="0"/>
    <s v="No Backers"/>
    <x v="1"/>
    <x v="40"/>
  </r>
  <r>
    <n v="3791"/>
    <x v="3786"/>
    <x v="3789"/>
    <n v="1500"/>
    <n v="0"/>
    <x v="2"/>
    <x v="0"/>
    <s v="USD"/>
    <n v="1404664592"/>
    <n v="1399480592"/>
    <b v="0"/>
    <n v="0"/>
    <x v="1"/>
    <s v="theater/musical"/>
    <n v="0"/>
    <s v="No Backers"/>
    <x v="1"/>
    <x v="40"/>
  </r>
  <r>
    <n v="3792"/>
    <x v="3787"/>
    <x v="3790"/>
    <n v="12500"/>
    <n v="35"/>
    <x v="2"/>
    <x v="0"/>
    <s v="USD"/>
    <n v="1436957022"/>
    <n v="1434365022"/>
    <b v="0"/>
    <n v="2"/>
    <x v="1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x v="1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x v="1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x v="1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x v="1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x v="1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x v="1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x v="1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x v="1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x v="1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x v="1"/>
    <s v="theater/musical"/>
    <n v="0"/>
    <s v="No Backers"/>
    <x v="1"/>
    <x v="40"/>
  </r>
  <r>
    <n v="3803"/>
    <x v="3798"/>
    <x v="3801"/>
    <n v="12000"/>
    <n v="2358"/>
    <x v="2"/>
    <x v="0"/>
    <s v="USD"/>
    <n v="1457133568"/>
    <n v="1454541568"/>
    <b v="0"/>
    <n v="40"/>
    <x v="1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x v="1"/>
    <s v="theater/musical"/>
    <n v="0"/>
    <s v="No Backers"/>
    <x v="1"/>
    <x v="40"/>
  </r>
  <r>
    <n v="3805"/>
    <x v="3800"/>
    <x v="3803"/>
    <n v="150000"/>
    <n v="3"/>
    <x v="2"/>
    <x v="0"/>
    <s v="USD"/>
    <n v="1411852640"/>
    <n v="1406668640"/>
    <b v="0"/>
    <n v="2"/>
    <x v="1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x v="1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x v="1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x v="0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x v="0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x v="0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x v="0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x v="0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x v="0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x v="0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x v="0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x v="0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x v="0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x v="0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x v="0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x v="0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x v="0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x v="0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x v="0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x v="0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x v="0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x v="0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x v="0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x v="0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x v="0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x v="0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x v="0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x v="0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x v="0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x v="0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x v="0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x v="0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x v="0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x v="0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x v="0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x v="1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x v="1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x v="1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x v="1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x v="1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x v="1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x v="1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x v="1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x v="1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x v="1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x v="1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x v="1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x v="1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x v="1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x v="1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x v="1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x v="1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x v="1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x v="1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x v="1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x v="1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x v="1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x v="1"/>
    <s v="theater/plays"/>
    <n v="0"/>
    <s v="No Backers"/>
    <x v="1"/>
    <x v="6"/>
  </r>
  <r>
    <n v="3864"/>
    <x v="3859"/>
    <x v="3861"/>
    <n v="5000"/>
    <n v="60"/>
    <x v="2"/>
    <x v="0"/>
    <s v="USD"/>
    <n v="1447799054"/>
    <n v="1445203454"/>
    <b v="0"/>
    <n v="3"/>
    <x v="1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x v="1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x v="1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x v="1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x v="1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x v="1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x v="1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x v="1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x v="1"/>
    <s v="theater/musical"/>
    <n v="0"/>
    <s v="No Backers"/>
    <x v="1"/>
    <x v="40"/>
  </r>
  <r>
    <n v="3873"/>
    <x v="3868"/>
    <x v="3870"/>
    <n v="5500"/>
    <n v="0"/>
    <x v="1"/>
    <x v="0"/>
    <s v="USD"/>
    <n v="1444322535"/>
    <n v="1441730535"/>
    <b v="0"/>
    <n v="0"/>
    <x v="1"/>
    <s v="theater/musical"/>
    <n v="0"/>
    <s v="No Backers"/>
    <x v="1"/>
    <x v="40"/>
  </r>
  <r>
    <n v="3874"/>
    <x v="3869"/>
    <x v="3871"/>
    <n v="620"/>
    <n v="0"/>
    <x v="1"/>
    <x v="4"/>
    <s v="NZD"/>
    <n v="1422061200"/>
    <n v="1420244622"/>
    <b v="0"/>
    <n v="0"/>
    <x v="1"/>
    <s v="theater/musical"/>
    <n v="0"/>
    <s v="No Backers"/>
    <x v="1"/>
    <x v="40"/>
  </r>
  <r>
    <n v="3875"/>
    <x v="3870"/>
    <x v="3872"/>
    <n v="30000"/>
    <n v="0"/>
    <x v="1"/>
    <x v="8"/>
    <s v="DKK"/>
    <n v="1472896800"/>
    <n v="1472804365"/>
    <b v="0"/>
    <n v="0"/>
    <x v="1"/>
    <s v="theater/musical"/>
    <n v="0"/>
    <s v="No Backers"/>
    <x v="1"/>
    <x v="40"/>
  </r>
  <r>
    <n v="3876"/>
    <x v="3871"/>
    <x v="3873"/>
    <n v="3900"/>
    <n v="2059"/>
    <x v="1"/>
    <x v="1"/>
    <s v="GBP"/>
    <n v="1454425128"/>
    <n v="1451833128"/>
    <b v="0"/>
    <n v="46"/>
    <x v="1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x v="1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x v="1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x v="1"/>
    <s v="theater/musical"/>
    <n v="0"/>
    <s v="No Backers"/>
    <x v="1"/>
    <x v="40"/>
  </r>
  <r>
    <n v="3880"/>
    <x v="3875"/>
    <x v="3877"/>
    <n v="7500"/>
    <n v="980"/>
    <x v="1"/>
    <x v="1"/>
    <s v="GBP"/>
    <n v="1406761200"/>
    <n v="1403724820"/>
    <b v="0"/>
    <n v="17"/>
    <x v="1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x v="1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x v="1"/>
    <s v="theater/musical"/>
    <n v="0"/>
    <s v="No Backers"/>
    <x v="1"/>
    <x v="40"/>
  </r>
  <r>
    <n v="3883"/>
    <x v="3878"/>
    <x v="3880"/>
    <n v="15000"/>
    <n v="0"/>
    <x v="1"/>
    <x v="1"/>
    <s v="GBP"/>
    <n v="1409668069"/>
    <n v="1407076069"/>
    <b v="0"/>
    <n v="0"/>
    <x v="1"/>
    <s v="theater/musical"/>
    <n v="0"/>
    <s v="No Backers"/>
    <x v="1"/>
    <x v="40"/>
  </r>
  <r>
    <n v="3884"/>
    <x v="3879"/>
    <x v="3881"/>
    <n v="10000"/>
    <n v="0"/>
    <x v="1"/>
    <x v="0"/>
    <s v="USD"/>
    <n v="1427479192"/>
    <n v="1425322792"/>
    <b v="0"/>
    <n v="0"/>
    <x v="1"/>
    <s v="theater/musical"/>
    <n v="0"/>
    <s v="No Backers"/>
    <x v="1"/>
    <x v="40"/>
  </r>
  <r>
    <n v="3885"/>
    <x v="3880"/>
    <x v="3882"/>
    <n v="375000"/>
    <n v="0"/>
    <x v="1"/>
    <x v="0"/>
    <s v="USD"/>
    <n v="1462834191"/>
    <n v="1460242191"/>
    <b v="0"/>
    <n v="0"/>
    <x v="1"/>
    <s v="theater/musical"/>
    <n v="0"/>
    <s v="No Backers"/>
    <x v="1"/>
    <x v="40"/>
  </r>
  <r>
    <n v="3886"/>
    <x v="3881"/>
    <x v="3883"/>
    <n v="10000"/>
    <n v="0"/>
    <x v="1"/>
    <x v="2"/>
    <s v="AUD"/>
    <n v="1418275702"/>
    <n v="1415683702"/>
    <b v="0"/>
    <n v="0"/>
    <x v="1"/>
    <s v="theater/musical"/>
    <n v="0"/>
    <s v="No Backers"/>
    <x v="1"/>
    <x v="40"/>
  </r>
  <r>
    <n v="3887"/>
    <x v="3882"/>
    <x v="3884"/>
    <n v="2000"/>
    <n v="35"/>
    <x v="1"/>
    <x v="0"/>
    <s v="USD"/>
    <n v="1430517600"/>
    <n v="1426538129"/>
    <b v="0"/>
    <n v="2"/>
    <x v="1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x v="1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x v="1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x v="1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x v="1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x v="1"/>
    <s v="theater/plays"/>
    <n v="0"/>
    <s v="No Backers"/>
    <x v="1"/>
    <x v="6"/>
  </r>
  <r>
    <n v="3893"/>
    <x v="3888"/>
    <x v="3890"/>
    <n v="50000"/>
    <n v="10775"/>
    <x v="2"/>
    <x v="0"/>
    <s v="USD"/>
    <n v="1404194400"/>
    <n v="1400600840"/>
    <b v="0"/>
    <n v="84"/>
    <x v="1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x v="1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x v="1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x v="1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x v="1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x v="1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x v="1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x v="1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x v="1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x v="1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x v="1"/>
    <s v="theater/plays"/>
    <n v="0"/>
    <s v="No Backers"/>
    <x v="1"/>
    <x v="6"/>
  </r>
  <r>
    <n v="3904"/>
    <x v="3899"/>
    <x v="3901"/>
    <n v="10000"/>
    <n v="3"/>
    <x v="2"/>
    <x v="0"/>
    <s v="USD"/>
    <n v="1429074240"/>
    <n v="1427866200"/>
    <b v="0"/>
    <n v="2"/>
    <x v="1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x v="1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x v="1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x v="1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x v="1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x v="1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x v="1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x v="1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x v="1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x v="1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x v="1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x v="1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x v="1"/>
    <s v="theater/plays"/>
    <n v="0"/>
    <s v="No Backers"/>
    <x v="1"/>
    <x v="6"/>
  </r>
  <r>
    <n v="3917"/>
    <x v="3912"/>
    <x v="3914"/>
    <n v="3500"/>
    <n v="10"/>
    <x v="2"/>
    <x v="1"/>
    <s v="GBP"/>
    <n v="1410439161"/>
    <n v="1407847161"/>
    <b v="0"/>
    <n v="1"/>
    <x v="1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x v="1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x v="1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x v="1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x v="1"/>
    <s v="theater/plays"/>
    <n v="0"/>
    <s v="No Backers"/>
    <x v="1"/>
    <x v="6"/>
  </r>
  <r>
    <n v="3922"/>
    <x v="3917"/>
    <x v="3919"/>
    <n v="750"/>
    <n v="61"/>
    <x v="2"/>
    <x v="0"/>
    <s v="USD"/>
    <n v="1425337200"/>
    <n v="1421432810"/>
    <b v="0"/>
    <n v="6"/>
    <x v="1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x v="1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x v="1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x v="1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x v="1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x v="1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x v="1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x v="1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x v="1"/>
    <s v="theater/plays"/>
    <n v="0"/>
    <s v="No Backers"/>
    <x v="1"/>
    <x v="6"/>
  </r>
  <r>
    <n v="3931"/>
    <x v="3926"/>
    <x v="3928"/>
    <n v="8000"/>
    <n v="0"/>
    <x v="2"/>
    <x v="0"/>
    <s v="USD"/>
    <n v="1441510707"/>
    <n v="1439350707"/>
    <b v="0"/>
    <n v="0"/>
    <x v="1"/>
    <s v="theater/plays"/>
    <n v="0"/>
    <s v="No Backers"/>
    <x v="1"/>
    <x v="6"/>
  </r>
  <r>
    <n v="3932"/>
    <x v="3927"/>
    <x v="3929"/>
    <n v="12000"/>
    <n v="1"/>
    <x v="2"/>
    <x v="0"/>
    <s v="USD"/>
    <n v="1458097364"/>
    <n v="1455508964"/>
    <b v="0"/>
    <n v="1"/>
    <x v="1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x v="1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x v="1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x v="1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x v="1"/>
    <s v="theater/plays"/>
    <n v="0"/>
    <s v="No Backers"/>
    <x v="1"/>
    <x v="6"/>
  </r>
  <r>
    <n v="3937"/>
    <x v="3932"/>
    <x v="3934"/>
    <n v="2885"/>
    <n v="2485"/>
    <x v="2"/>
    <x v="0"/>
    <s v="USD"/>
    <n v="1468249760"/>
    <n v="1465830560"/>
    <b v="0"/>
    <n v="10"/>
    <x v="1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x v="1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x v="1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x v="1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x v="1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x v="1"/>
    <s v="theater/plays"/>
    <n v="0"/>
    <s v="No Backers"/>
    <x v="1"/>
    <x v="6"/>
  </r>
  <r>
    <n v="3943"/>
    <x v="3938"/>
    <x v="3940"/>
    <n v="5000"/>
    <n v="1782"/>
    <x v="2"/>
    <x v="0"/>
    <s v="USD"/>
    <n v="1446483000"/>
    <n v="1443811268"/>
    <b v="0"/>
    <n v="13"/>
    <x v="1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x v="1"/>
    <s v="theater/plays"/>
    <n v="0"/>
    <s v="No Backers"/>
    <x v="1"/>
    <x v="6"/>
  </r>
  <r>
    <n v="3945"/>
    <x v="3940"/>
    <x v="3942"/>
    <n v="2000"/>
    <n v="5"/>
    <x v="2"/>
    <x v="0"/>
    <s v="USD"/>
    <n v="1431717268"/>
    <n v="1429125268"/>
    <b v="0"/>
    <n v="1"/>
    <x v="1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x v="1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x v="1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x v="1"/>
    <s v="theater/plays"/>
    <n v="0"/>
    <s v="No Backers"/>
    <x v="1"/>
    <x v="6"/>
  </r>
  <r>
    <n v="3949"/>
    <x v="3944"/>
    <x v="3946"/>
    <n v="10000"/>
    <n v="1577"/>
    <x v="2"/>
    <x v="2"/>
    <s v="AUD"/>
    <n v="1423623221"/>
    <n v="1421031221"/>
    <b v="0"/>
    <n v="32"/>
    <x v="1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x v="1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x v="1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x v="1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x v="1"/>
    <s v="theater/plays"/>
    <n v="0"/>
    <s v="No Backers"/>
    <x v="1"/>
    <x v="6"/>
  </r>
  <r>
    <n v="3954"/>
    <x v="3949"/>
    <x v="3950"/>
    <n v="25000"/>
    <n v="0"/>
    <x v="2"/>
    <x v="5"/>
    <s v="CAD"/>
    <n v="1405352264"/>
    <n v="1400168264"/>
    <b v="0"/>
    <n v="0"/>
    <x v="1"/>
    <s v="theater/plays"/>
    <n v="0"/>
    <s v="No Backers"/>
    <x v="1"/>
    <x v="6"/>
  </r>
  <r>
    <n v="3955"/>
    <x v="3950"/>
    <x v="3951"/>
    <n v="1750"/>
    <n v="425"/>
    <x v="2"/>
    <x v="0"/>
    <s v="USD"/>
    <n v="1448745741"/>
    <n v="1446150141"/>
    <b v="0"/>
    <n v="8"/>
    <x v="1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x v="1"/>
    <s v="theater/plays"/>
    <n v="0"/>
    <s v="No Backers"/>
    <x v="1"/>
    <x v="6"/>
  </r>
  <r>
    <n v="3957"/>
    <x v="3952"/>
    <x v="3953"/>
    <n v="28000"/>
    <n v="7"/>
    <x v="2"/>
    <x v="0"/>
    <s v="USD"/>
    <n v="1468020354"/>
    <n v="1464045954"/>
    <b v="0"/>
    <n v="1"/>
    <x v="1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x v="1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x v="1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x v="1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x v="1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x v="1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x v="1"/>
    <s v="theater/plays"/>
    <n v="0"/>
    <s v="No Backers"/>
    <x v="1"/>
    <x v="6"/>
  </r>
  <r>
    <n v="3964"/>
    <x v="3959"/>
    <x v="3960"/>
    <n v="2000"/>
    <n v="126"/>
    <x v="2"/>
    <x v="0"/>
    <s v="USD"/>
    <n v="1429460386"/>
    <n v="1424279986"/>
    <b v="0"/>
    <n v="3"/>
    <x v="1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x v="1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x v="1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x v="1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x v="1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x v="1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x v="1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x v="1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x v="1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x v="1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x v="1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x v="1"/>
    <s v="theater/plays"/>
    <n v="0"/>
    <s v="No Backers"/>
    <x v="1"/>
    <x v="6"/>
  </r>
  <r>
    <n v="3976"/>
    <x v="3971"/>
    <x v="3972"/>
    <n v="1300"/>
    <n v="620"/>
    <x v="2"/>
    <x v="0"/>
    <s v="USD"/>
    <n v="1406876400"/>
    <n v="1405024561"/>
    <b v="0"/>
    <n v="10"/>
    <x v="1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x v="1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x v="1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x v="1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x v="1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x v="1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x v="1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x v="1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x v="1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x v="1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x v="1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x v="1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x v="1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x v="1"/>
    <s v="theater/plays"/>
    <n v="0"/>
    <s v="No Backers"/>
    <x v="1"/>
    <x v="6"/>
  </r>
  <r>
    <n v="3990"/>
    <x v="3984"/>
    <x v="3985"/>
    <n v="1650"/>
    <n v="69"/>
    <x v="2"/>
    <x v="1"/>
    <s v="GBP"/>
    <n v="1456934893"/>
    <n v="1454342893"/>
    <b v="0"/>
    <n v="3"/>
    <x v="1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x v="1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x v="1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x v="1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x v="1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x v="1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x v="1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x v="1"/>
    <s v="theater/plays"/>
    <n v="0"/>
    <s v="No Backers"/>
    <x v="1"/>
    <x v="6"/>
  </r>
  <r>
    <n v="3998"/>
    <x v="3992"/>
    <x v="3993"/>
    <n v="1250"/>
    <n v="715"/>
    <x v="2"/>
    <x v="0"/>
    <s v="USD"/>
    <n v="1427580426"/>
    <n v="1424992026"/>
    <b v="0"/>
    <n v="12"/>
    <x v="1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x v="1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x v="1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x v="1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x v="1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x v="1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x v="1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x v="1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x v="1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x v="1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x v="1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x v="1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x v="1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x v="1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x v="1"/>
    <s v="theater/plays"/>
    <n v="0"/>
    <s v="No Backers"/>
    <x v="1"/>
    <x v="6"/>
  </r>
  <r>
    <n v="4013"/>
    <x v="4006"/>
    <x v="4007"/>
    <n v="2000"/>
    <n v="26"/>
    <x v="2"/>
    <x v="0"/>
    <s v="USD"/>
    <n v="1424070823"/>
    <n v="1421478823"/>
    <b v="0"/>
    <n v="2"/>
    <x v="1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x v="1"/>
    <s v="theater/plays"/>
    <n v="0"/>
    <s v="No Backers"/>
    <x v="1"/>
    <x v="6"/>
  </r>
  <r>
    <n v="4015"/>
    <x v="4008"/>
    <x v="4009"/>
    <n v="7000"/>
    <n v="1"/>
    <x v="2"/>
    <x v="0"/>
    <s v="USD"/>
    <n v="1437331463"/>
    <n v="1434739463"/>
    <b v="0"/>
    <n v="1"/>
    <x v="1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x v="1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x v="1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x v="1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x v="1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x v="1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x v="1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x v="1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x v="1"/>
    <s v="theater/plays"/>
    <n v="0"/>
    <s v="No Backers"/>
    <x v="1"/>
    <x v="6"/>
  </r>
  <r>
    <n v="4024"/>
    <x v="4017"/>
    <x v="4018"/>
    <n v="800"/>
    <n v="10"/>
    <x v="2"/>
    <x v="0"/>
    <s v="USD"/>
    <n v="1441037097"/>
    <n v="1438445097"/>
    <b v="0"/>
    <n v="1"/>
    <x v="1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x v="1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x v="1"/>
    <s v="theater/plays"/>
    <n v="0"/>
    <s v="No Backers"/>
    <x v="1"/>
    <x v="6"/>
  </r>
  <r>
    <n v="4027"/>
    <x v="4020"/>
    <x v="4021"/>
    <n v="3000"/>
    <n v="215"/>
    <x v="2"/>
    <x v="0"/>
    <s v="USD"/>
    <n v="1487811600"/>
    <n v="1486077481"/>
    <b v="0"/>
    <n v="7"/>
    <x v="1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x v="1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x v="1"/>
    <s v="theater/plays"/>
    <n v="0"/>
    <s v="No Backers"/>
    <x v="1"/>
    <x v="6"/>
  </r>
  <r>
    <n v="4030"/>
    <x v="4023"/>
    <x v="4024"/>
    <n v="2500"/>
    <n v="400"/>
    <x v="2"/>
    <x v="0"/>
    <s v="USD"/>
    <n v="1454525340"/>
    <n v="1452008599"/>
    <b v="0"/>
    <n v="6"/>
    <x v="1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x v="1"/>
    <s v="theater/plays"/>
    <n v="0"/>
    <s v="No Backers"/>
    <x v="1"/>
    <x v="6"/>
  </r>
  <r>
    <n v="4032"/>
    <x v="4025"/>
    <x v="4026"/>
    <n v="6048"/>
    <n v="413"/>
    <x v="2"/>
    <x v="0"/>
    <s v="USD"/>
    <n v="1450211116"/>
    <n v="1445023516"/>
    <b v="0"/>
    <n v="7"/>
    <x v="1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x v="1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x v="1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x v="1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x v="1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x v="1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x v="1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x v="1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x v="1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x v="1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x v="1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x v="1"/>
    <s v="theater/plays"/>
    <n v="0"/>
    <s v="No Backers"/>
    <x v="1"/>
    <x v="6"/>
  </r>
  <r>
    <n v="4044"/>
    <x v="4037"/>
    <x v="4037"/>
    <n v="600"/>
    <n v="225"/>
    <x v="2"/>
    <x v="0"/>
    <s v="USD"/>
    <n v="1428642000"/>
    <n v="1426050982"/>
    <b v="0"/>
    <n v="4"/>
    <x v="1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x v="1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x v="1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x v="1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x v="1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x v="1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x v="1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x v="1"/>
    <s v="theater/plays"/>
    <n v="0"/>
    <s v="No Backers"/>
    <x v="1"/>
    <x v="6"/>
  </r>
  <r>
    <n v="4052"/>
    <x v="4045"/>
    <x v="4045"/>
    <n v="3000"/>
    <n v="1126"/>
    <x v="2"/>
    <x v="0"/>
    <s v="USD"/>
    <n v="1413234316"/>
    <n v="1408050316"/>
    <b v="0"/>
    <n v="13"/>
    <x v="1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x v="1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x v="1"/>
    <s v="theater/plays"/>
    <n v="0"/>
    <s v="No Backers"/>
    <x v="1"/>
    <x v="6"/>
  </r>
  <r>
    <n v="4055"/>
    <x v="4048"/>
    <x v="4048"/>
    <n v="5000"/>
    <n v="881"/>
    <x v="2"/>
    <x v="1"/>
    <s v="GBP"/>
    <n v="1403192031"/>
    <n v="1400600031"/>
    <b v="0"/>
    <n v="21"/>
    <x v="1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x v="1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x v="1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x v="1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x v="1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x v="1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x v="1"/>
    <s v="theater/plays"/>
    <n v="0"/>
    <s v="No Backers"/>
    <x v="1"/>
    <x v="6"/>
  </r>
  <r>
    <n v="4062"/>
    <x v="4055"/>
    <x v="4055"/>
    <n v="20000"/>
    <n v="490"/>
    <x v="2"/>
    <x v="0"/>
    <s v="USD"/>
    <n v="1467481468"/>
    <n v="1464889468"/>
    <b v="0"/>
    <n v="3"/>
    <x v="1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x v="1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x v="1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x v="1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x v="1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x v="1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x v="1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x v="1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x v="1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x v="1"/>
    <s v="theater/plays"/>
    <n v="0"/>
    <s v="No Backers"/>
    <x v="1"/>
    <x v="6"/>
  </r>
  <r>
    <n v="4072"/>
    <x v="4065"/>
    <x v="4064"/>
    <n v="1000"/>
    <n v="4"/>
    <x v="2"/>
    <x v="1"/>
    <s v="GBP"/>
    <n v="1408646111"/>
    <n v="1403462111"/>
    <b v="0"/>
    <n v="2"/>
    <x v="1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x v="1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x v="1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x v="1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x v="1"/>
    <s v="theater/plays"/>
    <n v="0"/>
    <s v="No Backers"/>
    <x v="1"/>
    <x v="6"/>
  </r>
  <r>
    <n v="4077"/>
    <x v="4070"/>
    <x v="4069"/>
    <n v="15000"/>
    <n v="1335"/>
    <x v="2"/>
    <x v="0"/>
    <s v="USD"/>
    <n v="1482339794"/>
    <n v="1479747794"/>
    <b v="0"/>
    <n v="6"/>
    <x v="1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x v="1"/>
    <s v="theater/plays"/>
    <n v="0"/>
    <s v="No Backers"/>
    <x v="1"/>
    <x v="6"/>
  </r>
  <r>
    <n v="4079"/>
    <x v="4072"/>
    <x v="4071"/>
    <n v="3000"/>
    <n v="5"/>
    <x v="2"/>
    <x v="0"/>
    <s v="USD"/>
    <n v="1466375521"/>
    <n v="1463783521"/>
    <b v="0"/>
    <n v="1"/>
    <x v="1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x v="1"/>
    <s v="theater/plays"/>
    <n v="0"/>
    <s v="No Backers"/>
    <x v="1"/>
    <x v="6"/>
  </r>
  <r>
    <n v="4081"/>
    <x v="4074"/>
    <x v="4073"/>
    <n v="2224"/>
    <n v="350"/>
    <x v="2"/>
    <x v="0"/>
    <s v="USD"/>
    <n v="1425819425"/>
    <n v="1423231025"/>
    <b v="0"/>
    <n v="12"/>
    <x v="1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x v="1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x v="1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x v="1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x v="1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x v="1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x v="1"/>
    <s v="theater/plays"/>
    <n v="0"/>
    <s v="No Backers"/>
    <x v="1"/>
    <x v="6"/>
  </r>
  <r>
    <n v="4088"/>
    <x v="4081"/>
    <x v="4080"/>
    <n v="2000"/>
    <n v="216"/>
    <x v="2"/>
    <x v="1"/>
    <s v="GBP"/>
    <n v="1421403960"/>
    <n v="1418827324"/>
    <b v="0"/>
    <n v="3"/>
    <x v="1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x v="1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x v="1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x v="1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x v="1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x v="1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x v="1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x v="1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x v="1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x v="1"/>
    <s v="theater/plays"/>
    <n v="0"/>
    <s v="No Backers"/>
    <x v="1"/>
    <x v="6"/>
  </r>
  <r>
    <n v="4098"/>
    <x v="4091"/>
    <x v="4090"/>
    <n v="75000"/>
    <n v="0"/>
    <x v="2"/>
    <x v="0"/>
    <s v="USD"/>
    <n v="1465060797"/>
    <n v="1462468797"/>
    <b v="0"/>
    <n v="0"/>
    <x v="1"/>
    <s v="theater/plays"/>
    <n v="0"/>
    <s v="No Backers"/>
    <x v="1"/>
    <x v="6"/>
  </r>
  <r>
    <n v="4099"/>
    <x v="4092"/>
    <x v="4091"/>
    <n v="4500"/>
    <n v="50"/>
    <x v="2"/>
    <x v="0"/>
    <s v="USD"/>
    <n v="1472847873"/>
    <n v="1468959873"/>
    <b v="0"/>
    <n v="1"/>
    <x v="1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x v="1"/>
    <s v="theater/plays"/>
    <n v="0"/>
    <s v="No Backers"/>
    <x v="1"/>
    <x v="6"/>
  </r>
  <r>
    <n v="4101"/>
    <x v="4094"/>
    <x v="4093"/>
    <n v="600"/>
    <n v="0"/>
    <x v="2"/>
    <x v="0"/>
    <s v="USD"/>
    <n v="1485380482"/>
    <n v="1482788482"/>
    <b v="0"/>
    <n v="0"/>
    <x v="1"/>
    <s v="theater/plays"/>
    <n v="0"/>
    <s v="No Backers"/>
    <x v="1"/>
    <x v="6"/>
  </r>
  <r>
    <n v="4102"/>
    <x v="4095"/>
    <x v="4094"/>
    <n v="500"/>
    <n v="137"/>
    <x v="2"/>
    <x v="0"/>
    <s v="USD"/>
    <n v="1463343673"/>
    <n v="1460751673"/>
    <b v="0"/>
    <n v="6"/>
    <x v="1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x v="1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x v="1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x v="1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x v="1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x v="1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x v="1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x v="1"/>
    <s v="theater/plays"/>
    <n v="0"/>
    <s v="No Backers"/>
    <x v="1"/>
    <x v="6"/>
  </r>
  <r>
    <n v="4110"/>
    <x v="4103"/>
    <x v="4102"/>
    <n v="300"/>
    <n v="86"/>
    <x v="2"/>
    <x v="1"/>
    <s v="GBP"/>
    <n v="1469113351"/>
    <n v="1463929351"/>
    <b v="0"/>
    <n v="6"/>
    <x v="1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x v="1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x v="1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B1" zoomScale="55" zoomScaleNormal="5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7109375" bestFit="1" customWidth="1"/>
    <col min="17" max="17" width="12.5703125" bestFit="1" customWidth="1"/>
    <col min="18" max="18" width="17.85546875" bestFit="1" customWidth="1"/>
    <col min="19" max="19" width="31.28515625" style="13" bestFit="1" customWidth="1"/>
    <col min="20" max="20" width="29.425781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1" t="s">
        <v>8309</v>
      </c>
      <c r="S1" s="11" t="s">
        <v>8334</v>
      </c>
      <c r="T1" s="14" t="s">
        <v>8335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IFERROR(E2/L2,"No Backers")</f>
        <v>63.917582417582416</v>
      </c>
      <c r="Q2" t="str">
        <f t="shared" ref="Q2:Q65" si="2">LEFT(N2,(FIND("/",N2)-1))</f>
        <v>film &amp; video</v>
      </c>
      <c r="R2" t="str">
        <f t="shared" ref="R2:R65" si="3">RIGHT(N2,LEN(N2)-FIND("/",N2))</f>
        <v>television</v>
      </c>
      <c r="S2" s="12">
        <f t="shared" ref="S2:S65" si="4">(J2/86400)+25569+(-5/24)</f>
        <v>42176.798738425925</v>
      </c>
      <c r="T2" s="12">
        <f t="shared" ref="T2:T65" si="5">(I2/86400)+25569+(-5/24)</f>
        <v>42207.916666666664</v>
      </c>
      <c r="U2" s="16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42766.392164351848</v>
      </c>
      <c r="T3" s="12">
        <f t="shared" si="5"/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ref="P66:P129" si="7">IFERROR(E66/L66,"No Backers")</f>
        <v>86.666666666666671</v>
      </c>
      <c r="Q66" t="str">
        <f t="shared" ref="Q66:Q129" si="8">LEFT(N66,(FIND("/",N66)-1))</f>
        <v>film &amp; video</v>
      </c>
      <c r="R66" t="str">
        <f t="shared" ref="R66:R129" si="9">RIGHT(N66,LEN(N66)-FIND("/",N66))</f>
        <v>shorts</v>
      </c>
      <c r="S66" s="12">
        <f t="shared" ref="S66:S129" si="10">(J66/86400)+25569+(-5/24)</f>
        <v>41432.809965277775</v>
      </c>
      <c r="T66" s="12">
        <f t="shared" ref="T66:T129" si="11"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41835.612893518519</v>
      </c>
      <c r="T67" s="12">
        <f t="shared" si="11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  <c r="U122" s="16"/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No Backers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No Backers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ref="P130:P193" si="13">IFERROR(E130/L130,"No Backers")</f>
        <v>311.16666666666669</v>
      </c>
      <c r="Q130" t="str">
        <f t="shared" ref="Q130:Q193" si="14">LEFT(N130,(FIND("/",N130)-1))</f>
        <v>film &amp; video</v>
      </c>
      <c r="R130" t="str">
        <f t="shared" ref="R130:R193" si="15">RIGHT(N130,LEN(N130)-FIND("/",N130))</f>
        <v>science fiction</v>
      </c>
      <c r="S130" s="12">
        <f t="shared" ref="S130:S193" si="16">(J130/86400)+25569+(-5/24)</f>
        <v>42628.019594907404</v>
      </c>
      <c r="T130" s="12">
        <f t="shared" ref="T130:T193" si="17"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str">
        <f t="shared" si="13"/>
        <v>No Backers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41882.728969907403</v>
      </c>
      <c r="T131" s="12">
        <f t="shared" si="17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No Backers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No Backers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No Backers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No Backers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No Backers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No Backers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No Backers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No Backers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No Backers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No Backers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No Backers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No Backers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No Backers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No Backers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No Backers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No Backers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No Backers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No Backers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No Backers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No Backers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No Backers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ref="P194:P257" si="19">IFERROR(E194/L194,"No Backers")</f>
        <v>5.666666666666667</v>
      </c>
      <c r="Q194" t="str">
        <f t="shared" ref="Q194:Q257" si="20">LEFT(N194,(FIND("/",N194)-1))</f>
        <v>film &amp; video</v>
      </c>
      <c r="R194" t="str">
        <f t="shared" ref="R194:R257" si="21">RIGHT(N194,LEN(N194)-FIND("/",N194))</f>
        <v>drama</v>
      </c>
      <c r="S194" s="12">
        <f t="shared" ref="S194:S257" si="22">(J194/86400)+25569+(-5/24)</f>
        <v>41899.583703703705</v>
      </c>
      <c r="T194" s="12">
        <f t="shared" ref="T194:T257" si="23"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str">
        <f t="shared" si="19"/>
        <v>No Backers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41911.726458333331</v>
      </c>
      <c r="T195" s="12">
        <f t="shared" si="23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No Backers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No Backers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No Backers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No Backers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No Backers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No Backers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No Backers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No Backers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No Backers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No Backers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No Backers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No Backers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No Backers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No Backers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No Backers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No Backers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No Backers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No Backers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ref="P258:P321" si="25">IFERROR(E258/L258,"No Backers")</f>
        <v>65.756363636363631</v>
      </c>
      <c r="Q258" t="str">
        <f t="shared" ref="Q258:Q321" si="26">LEFT(N258,(FIND("/",N258)-1))</f>
        <v>film &amp; video</v>
      </c>
      <c r="R258" t="str">
        <f t="shared" ref="R258:R321" si="27">RIGHT(N258,LEN(N258)-FIND("/",N258))</f>
        <v>documentary</v>
      </c>
      <c r="S258" s="12">
        <f t="shared" ref="S258:S321" si="28">(J258/86400)+25569+(-5/24)</f>
        <v>41319.560960648145</v>
      </c>
      <c r="T258" s="12">
        <f t="shared" ref="T258:T321" si="29"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42479.418541666666</v>
      </c>
      <c r="T259" s="12">
        <f t="shared" si="2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ref="P322:P385" si="31">IFERROR(E322/L322,"No Backers")</f>
        <v>134.91139240506328</v>
      </c>
      <c r="Q322" t="str">
        <f t="shared" ref="Q322:Q385" si="32">LEFT(N322,(FIND("/",N322)-1))</f>
        <v>film &amp; video</v>
      </c>
      <c r="R322" t="str">
        <f t="shared" ref="R322:R385" si="33">RIGHT(N322,LEN(N322)-FIND("/",N322))</f>
        <v>documentary</v>
      </c>
      <c r="S322" s="12">
        <f t="shared" ref="S322:S385" si="34">(J322/86400)+25569+(-5/24)</f>
        <v>42331.34297453703</v>
      </c>
      <c r="T322" s="12">
        <f t="shared" ref="T322:T385" si="35"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42647.238263888888</v>
      </c>
      <c r="T323" s="12">
        <f t="shared" si="35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ref="P386:P449" si="37">IFERROR(E386/L386,"No Backers")</f>
        <v>58.540469973890339</v>
      </c>
      <c r="Q386" t="str">
        <f t="shared" ref="Q386:Q449" si="38">LEFT(N386,(FIND("/",N386)-1))</f>
        <v>film &amp; video</v>
      </c>
      <c r="R386" t="str">
        <f t="shared" ref="R386:R449" si="39">RIGHT(N386,LEN(N386)-FIND("/",N386))</f>
        <v>documentary</v>
      </c>
      <c r="S386" s="12">
        <f t="shared" ref="S386:S449" si="40">(J386/86400)+25569+(-5/24)</f>
        <v>41980.573460648149</v>
      </c>
      <c r="T386" s="12">
        <f t="shared" ref="T386:T449" si="41"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41934.376168981478</v>
      </c>
      <c r="T387" s="12">
        <f t="shared" si="41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No Backers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No Backers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No Backers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No Backers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No Backers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No Backers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No Backers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ref="P450:P513" si="43">IFERROR(E450/L450,"No Backers")</f>
        <v>20.502500000000001</v>
      </c>
      <c r="Q450" t="str">
        <f t="shared" ref="Q450:Q513" si="44">LEFT(N450,(FIND("/",N450)-1))</f>
        <v>film &amp; video</v>
      </c>
      <c r="R450" t="str">
        <f t="shared" ref="R450:R513" si="45">RIGHT(N450,LEN(N450)-FIND("/",N450))</f>
        <v>animation</v>
      </c>
      <c r="S450" s="12">
        <f t="shared" ref="S450:S513" si="46">(J450/86400)+25569+(-5/24)</f>
        <v>41753.549710648142</v>
      </c>
      <c r="T450" s="12">
        <f t="shared" ref="T450:T513" si="47"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41534.359780092593</v>
      </c>
      <c r="T451" s="12">
        <f t="shared" si="47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No Backers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No Backers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No Backers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No Backers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No Backers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No Backers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No Backers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No Backers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No Backers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No Backers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No Backers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No Backers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No Backers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No Backers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No Backers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No Backers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No Backers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No Backers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ref="P514:P577" si="49">IFERROR(E514/L514,"No Backers")</f>
        <v>5.5</v>
      </c>
      <c r="Q514" t="str">
        <f t="shared" ref="Q514:Q577" si="50">LEFT(N514,(FIND("/",N514)-1))</f>
        <v>film &amp; video</v>
      </c>
      <c r="R514" t="str">
        <f t="shared" ref="R514:R577" si="51">RIGHT(N514,LEN(N514)-FIND("/",N514))</f>
        <v>animation</v>
      </c>
      <c r="S514" s="12">
        <f t="shared" ref="S514:S577" si="52">(J514/86400)+25569+(-5/24)</f>
        <v>42649.533877314818</v>
      </c>
      <c r="T514" s="12">
        <f t="shared" ref="T514:T577" si="53"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42552.445659722223</v>
      </c>
      <c r="T515" s="12">
        <f t="shared" si="53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No Backers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No Backers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No Backers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No Backers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No Backers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No Backers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No Backers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No Backers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No Backers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No Backers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ref="P578:P641" si="55">IFERROR(E578/L578,"No Backers")</f>
        <v>1</v>
      </c>
      <c r="Q578" t="str">
        <f t="shared" ref="Q578:Q641" si="56">LEFT(N578,(FIND("/",N578)-1))</f>
        <v>technology</v>
      </c>
      <c r="R578" t="str">
        <f t="shared" ref="R578:R641" si="57">RIGHT(N578,LEN(N578)-FIND("/",N578))</f>
        <v>web</v>
      </c>
      <c r="S578" s="12">
        <f t="shared" ref="S578:S641" si="58">(J578/86400)+25569+(-5/24)</f>
        <v>42031.263333333329</v>
      </c>
      <c r="T578" s="12">
        <f t="shared" ref="T578:T641" si="59"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42450.380810185183</v>
      </c>
      <c r="T579" s="12">
        <f t="shared" si="5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No Backers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No Backers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No Backers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No Backers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No Backers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No Backers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No Backers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No Backers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No Backers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No Backers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No Backers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No Backers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No Backers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No Backers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No Backers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No Backers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No Backers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No Backers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No Backers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ref="P642:P705" si="61">IFERROR(E642/L642,"No Backers")</f>
        <v>50.5</v>
      </c>
      <c r="Q642" t="str">
        <f t="shared" ref="Q642:Q705" si="62">LEFT(N642,(FIND("/",N642)-1))</f>
        <v>technology</v>
      </c>
      <c r="R642" t="str">
        <f t="shared" ref="R642:R705" si="63">RIGHT(N642,LEN(N642)-FIND("/",N642))</f>
        <v>wearables</v>
      </c>
      <c r="S642" s="12">
        <f t="shared" ref="S642:S705" si="64">(J642/86400)+25569+(-5/24)</f>
        <v>42683.211979166663</v>
      </c>
      <c r="T642" s="12">
        <f t="shared" ref="T642:T705" si="65">(I642/86400)+25569+(-5/24)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42199.361666666664</v>
      </c>
      <c r="T643" s="12">
        <f t="shared" si="65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No Backers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ref="P706:P769" si="67">IFERROR(E706/L706,"No Backers")</f>
        <v>120.25</v>
      </c>
      <c r="Q706" t="str">
        <f t="shared" ref="Q706:Q769" si="68">LEFT(N706,(FIND("/",N706)-1))</f>
        <v>technology</v>
      </c>
      <c r="R706" t="str">
        <f t="shared" ref="R706:R769" si="69">RIGHT(N706,LEN(N706)-FIND("/",N706))</f>
        <v>wearables</v>
      </c>
      <c r="S706" s="12">
        <f t="shared" ref="S706:S769" si="70">(J706/86400)+25569+(-5/24)</f>
        <v>42725.984583333331</v>
      </c>
      <c r="T706" s="12">
        <f t="shared" ref="T706:T769" si="71"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42726.283310185179</v>
      </c>
      <c r="T707" s="12">
        <f t="shared" si="71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No Backers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No Backers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No Backers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No Backers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No Backers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No Backers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 t="str">
        <f t="shared" ref="P770:P833" si="73">IFERROR(E770/L770,"No Backers")</f>
        <v>No Backers</v>
      </c>
      <c r="Q770" t="str">
        <f t="shared" ref="Q770:Q833" si="74">LEFT(N770,(FIND("/",N770)-1))</f>
        <v>publishing</v>
      </c>
      <c r="R770" t="str">
        <f t="shared" ref="R770:R833" si="75">RIGHT(N770,LEN(N770)-FIND("/",N770))</f>
        <v>fiction</v>
      </c>
      <c r="S770" s="12">
        <f t="shared" ref="S770:S833" si="76">(J770/86400)+25569+(-5/24)</f>
        <v>41593.998726851853</v>
      </c>
      <c r="T770" s="12">
        <f t="shared" ref="T770:T833" si="77"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41604.788124999999</v>
      </c>
      <c r="T771" s="12">
        <f t="shared" si="77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No Backers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ref="P834:P897" si="79">IFERROR(E834/L834,"No Backers")</f>
        <v>97.993896103896105</v>
      </c>
      <c r="Q834" t="str">
        <f t="shared" ref="Q834:Q897" si="80">LEFT(N834,(FIND("/",N834)-1))</f>
        <v>music</v>
      </c>
      <c r="R834" t="str">
        <f t="shared" ref="R834:R897" si="81">RIGHT(N834,LEN(N834)-FIND("/",N834))</f>
        <v>rock</v>
      </c>
      <c r="S834" s="12">
        <f t="shared" ref="S834:S897" si="82">(J834/86400)+25569+(-5/24)</f>
        <v>40869.466840277775</v>
      </c>
      <c r="T834" s="12">
        <f t="shared" ref="T834:T897" si="83"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41718.669849537036</v>
      </c>
      <c r="T835" s="12">
        <f t="shared" si="83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No Backers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No Backers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ref="P898:P961" si="85">IFERROR(E898/L898,"No Backers")</f>
        <v>44.444444444444443</v>
      </c>
      <c r="Q898" t="str">
        <f t="shared" ref="Q898:Q961" si="86">LEFT(N898,(FIND("/",N898)-1))</f>
        <v>music</v>
      </c>
      <c r="R898" t="str">
        <f t="shared" ref="R898:R961" si="87">RIGHT(N898,LEN(N898)-FIND("/",N898))</f>
        <v>indie rock</v>
      </c>
      <c r="S898" s="12">
        <f t="shared" ref="S898:S961" si="88">(J898/86400)+25569+(-5/24)</f>
        <v>42218.66465277777</v>
      </c>
      <c r="T898" s="12">
        <f t="shared" ref="T898:T961" si="89"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str">
        <f t="shared" si="85"/>
        <v>No Backers</v>
      </c>
      <c r="Q899" t="str">
        <f t="shared" si="86"/>
        <v>music</v>
      </c>
      <c r="R899" t="str">
        <f t="shared" si="87"/>
        <v>indie rock</v>
      </c>
      <c r="S899" s="12">
        <f t="shared" si="88"/>
        <v>41211.480416666665</v>
      </c>
      <c r="T899" s="12">
        <f t="shared" si="8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No Backers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No Backers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No Backers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No Backers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No Backers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No Backers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No Backers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No Backers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No Backers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No Backers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No Backers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No Backers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No Backers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ref="P962:P1025" si="91">IFERROR(E962/L962,"No Backers")</f>
        <v>136.46276595744681</v>
      </c>
      <c r="Q962" t="str">
        <f t="shared" ref="Q962:Q1025" si="92">LEFT(N962,(FIND("/",N962)-1))</f>
        <v>technology</v>
      </c>
      <c r="R962" t="str">
        <f t="shared" ref="R962:R1025" si="93">RIGHT(N962,LEN(N962)-FIND("/",N962))</f>
        <v>wearables</v>
      </c>
      <c r="S962" s="12">
        <f t="shared" ref="S962:S1025" si="94">(J962/86400)+25569+(-5/24)</f>
        <v>42766.41846064815</v>
      </c>
      <c r="T962" s="12">
        <f t="shared" ref="T962:T1025" si="95"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42740.485358796293</v>
      </c>
      <c r="T963" s="12">
        <f t="shared" si="95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No Backers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ref="P1026:P1089" si="97">IFERROR(E1026/L1026,"No Backers")</f>
        <v>388.9762295081967</v>
      </c>
      <c r="Q1026" t="str">
        <f t="shared" ref="Q1026:Q1089" si="98">LEFT(N1026,(FIND("/",N1026)-1))</f>
        <v>music</v>
      </c>
      <c r="R1026" t="str">
        <f t="shared" ref="R1026:R1089" si="99">RIGHT(N1026,LEN(N1026)-FIND("/",N1026))</f>
        <v>electronic music</v>
      </c>
      <c r="S1026" s="12">
        <f t="shared" ref="S1026:S1089" si="100">(J1026/86400)+25569+(-5/24)</f>
        <v>42370.372256944444</v>
      </c>
      <c r="T1026" s="12">
        <f t="shared" ref="T1026:T1089" si="101"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42049.625428240739</v>
      </c>
      <c r="T1027" s="12">
        <f t="shared" si="101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No Backers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No Backers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No Backers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No Backers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No Backers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No Backers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No Backers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No Backers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No Backers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No Backers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No Backers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No Backers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No Backers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No Backers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No Backers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No Backers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No Backers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ref="P1090:P1153" si="103">IFERROR(E1090/L1090,"No Backers")</f>
        <v>43.41727891156463</v>
      </c>
      <c r="Q1090" t="str">
        <f t="shared" ref="Q1090:Q1153" si="104">LEFT(N1090,(FIND("/",N1090)-1))</f>
        <v>games</v>
      </c>
      <c r="R1090" t="str">
        <f t="shared" ref="R1090:R1153" si="105">RIGHT(N1090,LEN(N1090)-FIND("/",N1090))</f>
        <v>video games</v>
      </c>
      <c r="S1090" s="12">
        <f t="shared" ref="S1090:S1153" si="106">(J1090/86400)+25569+(-5/24)</f>
        <v>41723.591053240736</v>
      </c>
      <c r="T1090" s="12">
        <f t="shared" ref="T1090:T1153" si="107"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42150.981192129628</v>
      </c>
      <c r="T1091" s="12">
        <f t="shared" si="107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No Backers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No Backers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No Backers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No Backers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No Backers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No Backers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No Backers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No Backers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No Backers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No Backers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No Backers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ref="P1154:P1217" si="109">IFERROR(E1154/L1154,"No Backers")</f>
        <v>60.733333333333334</v>
      </c>
      <c r="Q1154" t="str">
        <f t="shared" ref="Q1154:Q1217" si="110">LEFT(N1154,(FIND("/",N1154)-1))</f>
        <v>food</v>
      </c>
      <c r="R1154" t="str">
        <f t="shared" ref="R1154:R1217" si="111">RIGHT(N1154,LEN(N1154)-FIND("/",N1154))</f>
        <v>food trucks</v>
      </c>
      <c r="S1154" s="12">
        <f t="shared" ref="S1154:S1217" si="112">(J1154/86400)+25569+(-5/24)</f>
        <v>42109.501296296294</v>
      </c>
      <c r="T1154" s="12">
        <f t="shared" ref="T1154:T1217" si="113"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42143.505844907406</v>
      </c>
      <c r="T1155" s="12">
        <f t="shared" si="113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No Backers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No Backers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No Backers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No Backers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No Backers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No Backers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No Backers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ref="P1218:P1281" si="115">IFERROR(E1218/L1218,"No Backers")</f>
        <v>91.882882882882882</v>
      </c>
      <c r="Q1218" t="str">
        <f t="shared" ref="Q1218:Q1281" si="116">LEFT(N1218,(FIND("/",N1218)-1))</f>
        <v>photography</v>
      </c>
      <c r="R1218" t="str">
        <f t="shared" ref="R1218:R1281" si="117">RIGHT(N1218,LEN(N1218)-FIND("/",N1218))</f>
        <v>photobooks</v>
      </c>
      <c r="S1218" s="12">
        <f t="shared" ref="S1218:S1281" si="118">(J1218/86400)+25569+(-5/24)</f>
        <v>42247.408067129632</v>
      </c>
      <c r="T1218" s="12">
        <f t="shared" ref="T1218:T1281" si="119"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42535.6011574074</v>
      </c>
      <c r="T1219" s="12">
        <f t="shared" si="11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No Backers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No Backers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No Backers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No Backers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No Backers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No Backers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No Backers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ref="P1282:P1345" si="121">IFERROR(E1282/L1282,"No Backers")</f>
        <v>127.97523076923076</v>
      </c>
      <c r="Q1282" t="str">
        <f t="shared" ref="Q1282:Q1345" si="122">LEFT(N1282,(FIND("/",N1282)-1))</f>
        <v>music</v>
      </c>
      <c r="R1282" t="str">
        <f t="shared" ref="R1282:R1345" si="123">RIGHT(N1282,LEN(N1282)-FIND("/",N1282))</f>
        <v>rock</v>
      </c>
      <c r="S1282" s="12">
        <f t="shared" ref="S1282:S1345" si="124">(J1282/86400)+25569+(-5/24)</f>
        <v>40513.54923611111</v>
      </c>
      <c r="T1282" s="12">
        <f t="shared" ref="T1282:T1345" si="125"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41463.535138888888</v>
      </c>
      <c r="T1283" s="12">
        <f t="shared" si="125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No Backers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No Backers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No Backers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ref="P1346:P1409" si="127">IFERROR(E1346/L1346,"No Backers")</f>
        <v>40.762589928057551</v>
      </c>
      <c r="Q1346" t="str">
        <f t="shared" ref="Q1346:Q1409" si="128">LEFT(N1346,(FIND("/",N1346)-1))</f>
        <v>publishing</v>
      </c>
      <c r="R1346" t="str">
        <f t="shared" ref="R1346:R1409" si="129">RIGHT(N1346,LEN(N1346)-FIND("/",N1346))</f>
        <v>nonfiction</v>
      </c>
      <c r="S1346" s="12">
        <f t="shared" ref="S1346:S1409" si="130">(J1346/86400)+25569+(-5/24)</f>
        <v>42522.581469907404</v>
      </c>
      <c r="T1346" s="12">
        <f t="shared" ref="T1346:T1409" si="131">(I1346/86400)+25569+(-5/24)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41799.606006944443</v>
      </c>
      <c r="T1347" s="12">
        <f t="shared" si="131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ref="P1410:P1473" si="133">IFERROR(E1410/L1410,"No Backers")</f>
        <v>12</v>
      </c>
      <c r="Q1410" t="str">
        <f t="shared" ref="Q1410:Q1473" si="134">LEFT(N1410,(FIND("/",N1410)-1))</f>
        <v>publishing</v>
      </c>
      <c r="R1410" t="str">
        <f t="shared" ref="R1410:R1473" si="135">RIGHT(N1410,LEN(N1410)-FIND("/",N1410))</f>
        <v>translations</v>
      </c>
      <c r="S1410" s="12">
        <f t="shared" ref="S1410:S1473" si="136">(J1410/86400)+25569+(-5/24)</f>
        <v>42291.663842592585</v>
      </c>
      <c r="T1410" s="12">
        <f t="shared" ref="T1410:T1473" si="137"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str">
        <f t="shared" si="133"/>
        <v>No Backers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41944.925173611111</v>
      </c>
      <c r="T1411" s="12">
        <f t="shared" si="137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No Backers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No Backers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No Backers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No Backers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No Backers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No Backers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No Backers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No Backers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No Backers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No Backers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No Backers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No Backers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No Backers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No Backers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No Backers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No Backers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No Backers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No Backers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ref="P1474:P1537" si="139">IFERROR(E1474/L1474,"No Backers")</f>
        <v>103.20238095238095</v>
      </c>
      <c r="Q1474" t="str">
        <f t="shared" ref="Q1474:Q1537" si="140">LEFT(N1474,(FIND("/",N1474)-1))</f>
        <v>publishing</v>
      </c>
      <c r="R1474" t="str">
        <f t="shared" ref="R1474:R1537" si="141">RIGHT(N1474,LEN(N1474)-FIND("/",N1474))</f>
        <v>radio &amp; podcasts</v>
      </c>
      <c r="S1474" s="12">
        <f t="shared" ref="S1474:S1537" si="142">(J1474/86400)+25569+(-5/24)</f>
        <v>41533.33452546296</v>
      </c>
      <c r="T1474" s="12">
        <f t="shared" ref="T1474:T1537" si="143"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40939.771284722221</v>
      </c>
      <c r="T1475" s="12">
        <f t="shared" si="143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No Backers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No Backers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No Backers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No Backers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No Backers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No Backers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ref="P1538:P1601" si="145">IFERROR(E1538/L1538,"No Backers")</f>
        <v>66.015406593406595</v>
      </c>
      <c r="Q1538" t="str">
        <f t="shared" ref="Q1538:Q1601" si="146">LEFT(N1538,(FIND("/",N1538)-1))</f>
        <v>photography</v>
      </c>
      <c r="R1538" t="str">
        <f t="shared" ref="R1538:R1601" si="147">RIGHT(N1538,LEN(N1538)-FIND("/",N1538))</f>
        <v>photobooks</v>
      </c>
      <c r="S1538" s="12">
        <f t="shared" ref="S1538:S1601" si="148">(J1538/86400)+25569+(-5/24)</f>
        <v>42213.593865740739</v>
      </c>
      <c r="T1538" s="12">
        <f t="shared" ref="T1538:T1601" si="149"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42552.106793981475</v>
      </c>
      <c r="T1539" s="12">
        <f t="shared" si="1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No Backers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No Backers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No Backers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No Backers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No Backers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No Backers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No Backers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No Backers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No Backers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No Backers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No Backers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No Backers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No Backers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No Backers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No Backers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No Backers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ref="P1602:P1665" si="151">IFERROR(E1602/L1602,"No Backers")</f>
        <v>40.777777777777779</v>
      </c>
      <c r="Q1602" t="str">
        <f t="shared" ref="Q1602:Q1665" si="152">LEFT(N1602,(FIND("/",N1602)-1))</f>
        <v>photography</v>
      </c>
      <c r="R1602" t="str">
        <f t="shared" ref="R1602:R1665" si="153">RIGHT(N1602,LEN(N1602)-FIND("/",N1602))</f>
        <v>places</v>
      </c>
      <c r="S1602" s="12">
        <f t="shared" ref="S1602:S1665" si="154">(J1602/86400)+25569+(-5/24)</f>
        <v>41790.848981481475</v>
      </c>
      <c r="T1602" s="12">
        <f t="shared" ref="T1602:T1665" si="155"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40637.884641203702</v>
      </c>
      <c r="T1603" s="12">
        <f t="shared" si="155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ref="P1666:P1729" si="157">IFERROR(E1666/L1666,"No Backers")</f>
        <v>34.384494382022467</v>
      </c>
      <c r="Q1666" t="str">
        <f t="shared" ref="Q1666:Q1729" si="158">LEFT(N1666,(FIND("/",N1666)-1))</f>
        <v>music</v>
      </c>
      <c r="R1666" t="str">
        <f t="shared" ref="R1666:R1729" si="159">RIGHT(N1666,LEN(N1666)-FIND("/",N1666))</f>
        <v>pop</v>
      </c>
      <c r="S1666" s="12">
        <f t="shared" ref="S1666:S1729" si="160">(J1666/86400)+25569+(-5/24)</f>
        <v>40939.553449074076</v>
      </c>
      <c r="T1666" s="12">
        <f t="shared" ref="T1666:T1729" si="161"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40564.441122685181</v>
      </c>
      <c r="T1667" s="12">
        <f t="shared" si="161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No Backers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No Backers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No Backers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No Backers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No Backers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No Backers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No Backers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No Backers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ref="P1730:P1793" si="163">IFERROR(E1730/L1730,"No Backers")</f>
        <v>122.14285714285714</v>
      </c>
      <c r="Q1730" t="str">
        <f t="shared" ref="Q1730:Q1793" si="164">LEFT(N1730,(FIND("/",N1730)-1))</f>
        <v>music</v>
      </c>
      <c r="R1730" t="str">
        <f t="shared" ref="R1730:R1793" si="165">RIGHT(N1730,LEN(N1730)-FIND("/",N1730))</f>
        <v>faith</v>
      </c>
      <c r="S1730" s="12">
        <f t="shared" ref="S1730:S1793" si="166">(J1730/86400)+25569+(-5/24)</f>
        <v>42268.417523148142</v>
      </c>
      <c r="T1730" s="12">
        <f t="shared" ref="T1730:T1793" si="167"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str">
        <f t="shared" si="163"/>
        <v>No Backers</v>
      </c>
      <c r="Q1731" t="str">
        <f t="shared" si="164"/>
        <v>music</v>
      </c>
      <c r="R1731" t="str">
        <f t="shared" si="165"/>
        <v>faith</v>
      </c>
      <c r="S1731" s="12">
        <f t="shared" si="166"/>
        <v>42470.843819444439</v>
      </c>
      <c r="T1731" s="12">
        <f t="shared" si="167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No Backers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No Backers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No Backers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No Backers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No Backers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No Backers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ref="P1794:P1857" si="169">IFERROR(E1794/L1794,"No Backers")</f>
        <v>109.93525179856115</v>
      </c>
      <c r="Q1794" t="str">
        <f t="shared" ref="Q1794:Q1857" si="170">LEFT(N1794,(FIND("/",N1794)-1))</f>
        <v>photography</v>
      </c>
      <c r="R1794" t="str">
        <f t="shared" ref="R1794:R1857" si="171">RIGHT(N1794,LEN(N1794)-FIND("/",N1794))</f>
        <v>photobooks</v>
      </c>
      <c r="S1794" s="12">
        <f t="shared" ref="S1794:S1857" si="172">(J1794/86400)+25569+(-5/24)</f>
        <v>42188.822708333326</v>
      </c>
      <c r="T1794" s="12">
        <f t="shared" ref="T1794:T1857" si="173"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41940.683333333327</v>
      </c>
      <c r="T1795" s="12">
        <f t="shared" si="173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No Backers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No Backers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No Backers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ref="P1858:P1921" si="175">IFERROR(E1858/L1858,"No Backers")</f>
        <v>53.289473684210527</v>
      </c>
      <c r="Q1858" t="str">
        <f t="shared" ref="Q1858:Q1921" si="176">LEFT(N1858,(FIND("/",N1858)-1))</f>
        <v>music</v>
      </c>
      <c r="R1858" t="str">
        <f t="shared" ref="R1858:R1921" si="177">RIGHT(N1858,LEN(N1858)-FIND("/",N1858))</f>
        <v>rock</v>
      </c>
      <c r="S1858" s="12">
        <f t="shared" ref="S1858:S1921" si="178">(J1858/86400)+25569+(-5/24)</f>
        <v>41817.64666666666</v>
      </c>
      <c r="T1858" s="12">
        <f t="shared" ref="T1858:T1921" si="179"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41864.560335648144</v>
      </c>
      <c r="T1859" s="12">
        <f t="shared" si="17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No Backers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No Backers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No Backers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No Backers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No Backers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ref="P1922:P1985" si="181">IFERROR(E1922/L1922,"No Backers")</f>
        <v>40.980952380952381</v>
      </c>
      <c r="Q1922" t="str">
        <f t="shared" ref="Q1922:Q1985" si="182">LEFT(N1922,(FIND("/",N1922)-1))</f>
        <v>technology</v>
      </c>
      <c r="R1922" t="str">
        <f t="shared" ref="R1922:R1985" si="183">RIGHT(N1922,LEN(N1922)-FIND("/",N1922))</f>
        <v>gadgets</v>
      </c>
      <c r="S1922" s="12">
        <f t="shared" ref="S1922:S1985" si="184">(J1922/86400)+25569+(-5/24)</f>
        <v>42270.66737268518</v>
      </c>
      <c r="T1922" s="12">
        <f t="shared" ref="T1922:T1985" si="185"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41074.013229166667</v>
      </c>
      <c r="T1923" s="12">
        <f t="shared" si="185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No Backers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ref="P1986:P2049" si="187">IFERROR(E1986/L1986,"No Backers")</f>
        <v>453.14285714285717</v>
      </c>
      <c r="Q1986" t="str">
        <f t="shared" ref="Q1986:Q2049" si="188">LEFT(N1986,(FIND("/",N1986)-1))</f>
        <v>photography</v>
      </c>
      <c r="R1986" t="str">
        <f t="shared" ref="R1986:R2049" si="189">RIGHT(N1986,LEN(N1986)-FIND("/",N1986))</f>
        <v>people</v>
      </c>
      <c r="S1986" s="12">
        <f t="shared" ref="S1986:S2049" si="190">(J1986/86400)+25569+(-5/24)</f>
        <v>41913.581956018512</v>
      </c>
      <c r="T1986" s="12">
        <f t="shared" ref="T1986:T2049" si="191"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42555.490405092591</v>
      </c>
      <c r="T1987" s="12">
        <f t="shared" si="191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No Backers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No Backers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No Backers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No Backers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ref="P2050:P2113" si="193">IFERROR(E2050/L2050,"No Backers")</f>
        <v>91.82989803350327</v>
      </c>
      <c r="Q2050" t="str">
        <f t="shared" ref="Q2050:Q2113" si="194">LEFT(N2050,(FIND("/",N2050)-1))</f>
        <v>technology</v>
      </c>
      <c r="R2050" t="str">
        <f t="shared" ref="R2050:R2113" si="195">RIGHT(N2050,LEN(N2050)-FIND("/",N2050))</f>
        <v>hardware</v>
      </c>
      <c r="S2050" s="12">
        <f t="shared" ref="S2050:S2113" si="196">(J2050/86400)+25569+(-5/24)</f>
        <v>41387.443182870367</v>
      </c>
      <c r="T2050" s="12">
        <f t="shared" ref="T2050:T2113" si="197"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41575.319016203699</v>
      </c>
      <c r="T2051" s="12">
        <f t="shared" si="197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ref="P2114:P2177" si="199">IFERROR(E2114/L2114,"No Backers")</f>
        <v>27.272727272727273</v>
      </c>
      <c r="Q2114" t="str">
        <f t="shared" ref="Q2114:Q2177" si="200">LEFT(N2114,(FIND("/",N2114)-1))</f>
        <v>music</v>
      </c>
      <c r="R2114" t="str">
        <f t="shared" ref="R2114:R2177" si="201">RIGHT(N2114,LEN(N2114)-FIND("/",N2114))</f>
        <v>indie rock</v>
      </c>
      <c r="S2114" s="12">
        <f t="shared" ref="S2114:S2177" si="202">(J2114/86400)+25569+(-5/24)</f>
        <v>41365.719826388886</v>
      </c>
      <c r="T2114" s="12">
        <f t="shared" ref="T2114:T2177" si="203">(I2114/86400)+25569+(-5/24)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41870.657129629624</v>
      </c>
      <c r="T2115" s="12">
        <f t="shared" si="203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No Backers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No Backers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ref="P2178:P2241" si="205">IFERROR(E2178/L2178,"No Backers")</f>
        <v>88.74647887323944</v>
      </c>
      <c r="Q2178" t="str">
        <f t="shared" ref="Q2178:Q2241" si="206">LEFT(N2178,(FIND("/",N2178)-1))</f>
        <v>music</v>
      </c>
      <c r="R2178" t="str">
        <f t="shared" ref="R2178:R2241" si="207">RIGHT(N2178,LEN(N2178)-FIND("/",N2178))</f>
        <v>rock</v>
      </c>
      <c r="S2178" s="12">
        <f t="shared" ref="S2178:S2241" si="208">(J2178/86400)+25569+(-5/24)</f>
        <v>42096.424872685187</v>
      </c>
      <c r="T2178" s="12">
        <f t="shared" ref="T2178:T2241" si="209"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42502.042442129627</v>
      </c>
      <c r="T2179" s="12">
        <f t="shared" si="20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ref="P2242:P2305" si="211">IFERROR(E2242/L2242,"No Backers")</f>
        <v>140.97916666666666</v>
      </c>
      <c r="Q2242" t="str">
        <f t="shared" ref="Q2242:Q2305" si="212">LEFT(N2242,(FIND("/",N2242)-1))</f>
        <v>games</v>
      </c>
      <c r="R2242" t="str">
        <f t="shared" ref="R2242:R2305" si="213">RIGHT(N2242,LEN(N2242)-FIND("/",N2242))</f>
        <v>tabletop games</v>
      </c>
      <c r="S2242" s="12">
        <f t="shared" ref="S2242:S2305" si="214">(J2242/86400)+25569+(-5/24)</f>
        <v>42452.617407407401</v>
      </c>
      <c r="T2242" s="12">
        <f t="shared" ref="T2242:T2305" si="215">(I2242/86400)+25569+(-5/24)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42766.619212962956</v>
      </c>
      <c r="T2243" s="12">
        <f t="shared" si="215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ref="P2306:P2369" si="217">IFERROR(E2306/L2306,"No Backers")</f>
        <v>53.469203539823013</v>
      </c>
      <c r="Q2306" t="str">
        <f t="shared" ref="Q2306:Q2369" si="218">LEFT(N2306,(FIND("/",N2306)-1))</f>
        <v>music</v>
      </c>
      <c r="R2306" t="str">
        <f t="shared" ref="R2306:R2369" si="219">RIGHT(N2306,LEN(N2306)-FIND("/",N2306))</f>
        <v>indie rock</v>
      </c>
      <c r="S2306" s="12">
        <f t="shared" ref="S2306:S2369" si="220">(J2306/86400)+25569+(-5/24)</f>
        <v>40502.607534722221</v>
      </c>
      <c r="T2306" s="12">
        <f t="shared" ref="T2306:T2369" si="221"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41834.486944444441</v>
      </c>
      <c r="T2307" s="12">
        <f t="shared" si="221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No Backers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No Backers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No Backers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No Backers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No Backers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No Backers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No Backers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No Backers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No Backers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No Backers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No Backers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No Backers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No Backers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No Backers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ref="P2370:P2433" si="223">IFERROR(E2370/L2370,"No Backers")</f>
        <v>50</v>
      </c>
      <c r="Q2370" t="str">
        <f t="shared" ref="Q2370:Q2433" si="224">LEFT(N2370,(FIND("/",N2370)-1))</f>
        <v>technology</v>
      </c>
      <c r="R2370" t="str">
        <f t="shared" ref="R2370:R2433" si="225">RIGHT(N2370,LEN(N2370)-FIND("/",N2370))</f>
        <v>web</v>
      </c>
      <c r="S2370" s="12">
        <f t="shared" ref="S2370:S2433" si="226">(J2370/86400)+25569+(-5/24)</f>
        <v>42063.513483796291</v>
      </c>
      <c r="T2370" s="12">
        <f t="shared" ref="T2370:T2433" si="227"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str">
        <f t="shared" si="223"/>
        <v>No Backers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42380.60429398148</v>
      </c>
      <c r="T2371" s="12">
        <f t="shared" si="227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No Backers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No Backers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No Backers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No Backers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No Backers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No Backers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No Backers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No Backers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No Backers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No Backers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No Backers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No Backers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No Backers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No Backers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No Backers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No Backers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No Backers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No Backers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No Backers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ref="P2434:P2497" si="229">IFERROR(E2434/L2434,"No Backers")</f>
        <v>1</v>
      </c>
      <c r="Q2434" t="str">
        <f t="shared" ref="Q2434:Q2497" si="230">LEFT(N2434,(FIND("/",N2434)-1))</f>
        <v>food</v>
      </c>
      <c r="R2434" t="str">
        <f t="shared" ref="R2434:R2497" si="231">RIGHT(N2434,LEN(N2434)-FIND("/",N2434))</f>
        <v>food trucks</v>
      </c>
      <c r="S2434" s="12">
        <f t="shared" ref="S2434:S2497" si="232">(J2434/86400)+25569+(-5/24)</f>
        <v>42041.010381944441</v>
      </c>
      <c r="T2434" s="12">
        <f t="shared" ref="T2434:T2497" si="233"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str">
        <f t="shared" si="229"/>
        <v>No Backers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42397.691469907404</v>
      </c>
      <c r="T2435" s="12">
        <f t="shared" si="233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No Backers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No Backers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ref="P2498:P2561" si="235">IFERROR(E2498/L2498,"No Backers")</f>
        <v>600</v>
      </c>
      <c r="Q2498" t="str">
        <f t="shared" ref="Q2498:Q2561" si="236">LEFT(N2498,(FIND("/",N2498)-1))</f>
        <v>music</v>
      </c>
      <c r="R2498" t="str">
        <f t="shared" ref="R2498:R2561" si="237">RIGHT(N2498,LEN(N2498)-FIND("/",N2498))</f>
        <v>indie rock</v>
      </c>
      <c r="S2498" s="12">
        <f t="shared" ref="S2498:S2561" si="238">(J2498/86400)+25569+(-5/24)</f>
        <v>41327.788101851846</v>
      </c>
      <c r="T2498" s="12">
        <f t="shared" ref="T2498:T2561" si="239"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40730.670578703699</v>
      </c>
      <c r="T2499" s="12">
        <f t="shared" si="23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No Backers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No Backers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No Backers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No Backers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No Backers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No Backers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No Backers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No Backers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No Backers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No Backers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No Backers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ref="P2562:P2625" si="241">IFERROR(E2562/L2562,"No Backers")</f>
        <v>143</v>
      </c>
      <c r="Q2562" t="str">
        <f t="shared" ref="Q2562:Q2625" si="242">LEFT(N2562,(FIND("/",N2562)-1))</f>
        <v>music</v>
      </c>
      <c r="R2562" t="str">
        <f t="shared" ref="R2562:R2625" si="243">RIGHT(N2562,LEN(N2562)-FIND("/",N2562))</f>
        <v>classical music</v>
      </c>
      <c r="S2562" s="12">
        <f t="shared" ref="S2562:S2625" si="244">(J2562/86400)+25569+(-5/24)</f>
        <v>42039.742754629631</v>
      </c>
      <c r="T2562" s="12">
        <f t="shared" ref="T2562:T2625" si="245"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str">
        <f t="shared" si="241"/>
        <v>No Backers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42260.320474537039</v>
      </c>
      <c r="T2563" s="12">
        <f t="shared" si="245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No Backers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No Backers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No Backers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No Backers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No Backers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No Backers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No Backers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No Backers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No Backers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No Backers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No Backers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No Backers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No Backers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ref="P2626:P2689" si="247">IFERROR(E2626/L2626,"No Backers")</f>
        <v>31.820544982698959</v>
      </c>
      <c r="Q2626" t="str">
        <f t="shared" ref="Q2626:Q2689" si="248">LEFT(N2626,(FIND("/",N2626)-1))</f>
        <v>technology</v>
      </c>
      <c r="R2626" t="str">
        <f t="shared" ref="R2626:R2689" si="249">RIGHT(N2626,LEN(N2626)-FIND("/",N2626))</f>
        <v>space exploration</v>
      </c>
      <c r="S2626" s="12">
        <f t="shared" ref="S2626:S2689" si="250">(J2626/86400)+25569+(-5/24)</f>
        <v>41144.213217592587</v>
      </c>
      <c r="T2626" s="12">
        <f t="shared" ref="T2626:T2689" si="251">(I2626/86400)+25569+(-5/24)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42658.601944444446</v>
      </c>
      <c r="T2627" s="12">
        <f t="shared" si="251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No Backers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No Backers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No Backers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ref="P2690:P2753" si="253">IFERROR(E2690/L2690,"No Backers")</f>
        <v>5.2857142857142856</v>
      </c>
      <c r="Q2690" t="str">
        <f t="shared" ref="Q2690:Q2753" si="254">LEFT(N2690,(FIND("/",N2690)-1))</f>
        <v>food</v>
      </c>
      <c r="R2690" t="str">
        <f t="shared" ref="R2690:R2753" si="255">RIGHT(N2690,LEN(N2690)-FIND("/",N2690))</f>
        <v>food trucks</v>
      </c>
      <c r="S2690" s="12">
        <f t="shared" ref="S2690:S2753" si="256">(J2690/86400)+25569+(-5/24)</f>
        <v>42027.910532407404</v>
      </c>
      <c r="T2690" s="12">
        <f t="shared" ref="T2690:T2753" si="257"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42551.75335648148</v>
      </c>
      <c r="T2691" s="12">
        <f t="shared" si="257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No Backers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No Backers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No Backers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No Backers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ref="P2754:P2817" si="259">IFERROR(E2754/L2754,"No Backers")</f>
        <v>39.285714285714285</v>
      </c>
      <c r="Q2754" t="str">
        <f t="shared" ref="Q2754:Q2817" si="260">LEFT(N2754,(FIND("/",N2754)-1))</f>
        <v>publishing</v>
      </c>
      <c r="R2754" t="str">
        <f t="shared" ref="R2754:R2817" si="261">RIGHT(N2754,LEN(N2754)-FIND("/",N2754))</f>
        <v>children's books</v>
      </c>
      <c r="S2754" s="12">
        <f t="shared" ref="S2754:S2817" si="262">(J2754/86400)+25569+(-5/24)</f>
        <v>40855.556759259256</v>
      </c>
      <c r="T2754" s="12">
        <f t="shared" ref="T2754:T2817" si="263"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41117.692395833328</v>
      </c>
      <c r="T2755" s="12">
        <f t="shared" si="263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No Backers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No Backers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No Backers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No Backers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No Backers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No Backers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ref="P2818:P2881" si="265">IFERROR(E2818/L2818,"No Backers")</f>
        <v>25.130177514792898</v>
      </c>
      <c r="Q2818" t="str">
        <f t="shared" ref="Q2818:Q2881" si="266">LEFT(N2818,(FIND("/",N2818)-1))</f>
        <v>theater</v>
      </c>
      <c r="R2818" t="str">
        <f t="shared" ref="R2818:R2881" si="267">RIGHT(N2818,LEN(N2818)-FIND("/",N2818))</f>
        <v>plays</v>
      </c>
      <c r="S2818" s="12">
        <f t="shared" ref="S2818:S2881" si="268">(J2818/86400)+25569+(-5/24)</f>
        <v>42188.259166666663</v>
      </c>
      <c r="T2818" s="12">
        <f t="shared" ref="T2818:T2881" si="269">(I2818/86400)+25569+(-5/24)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42023.42664351852</v>
      </c>
      <c r="T2819" s="12">
        <f t="shared" si="26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No Backers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No Backers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No Backers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No Backers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No Backers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No Backers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No Backers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No Backers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No Backers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No Backers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ref="P2882:P2945" si="271">IFERROR(E2882/L2882,"No Backers")</f>
        <v>96.551724137931032</v>
      </c>
      <c r="Q2882" t="str">
        <f t="shared" ref="Q2882:Q2945" si="272">LEFT(N2882,(FIND("/",N2882)-1))</f>
        <v>theater</v>
      </c>
      <c r="R2882" t="str">
        <f t="shared" ref="R2882:R2945" si="273">RIGHT(N2882,LEN(N2882)-FIND("/",N2882))</f>
        <v>plays</v>
      </c>
      <c r="S2882" s="12">
        <f t="shared" ref="S2882:S2945" si="274">(J2882/86400)+25569+(-5/24)</f>
        <v>42192.69736111111</v>
      </c>
      <c r="T2882" s="12">
        <f t="shared" ref="T2882:T2945" si="275"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str">
        <f t="shared" si="271"/>
        <v>No Backers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41916.389305555553</v>
      </c>
      <c r="T2883" s="12">
        <f t="shared" si="275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No Backers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No Backers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No Backers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No Backers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ref="P2946:P3009" si="277">IFERROR(E2946/L2946,"No Backers")</f>
        <v>100</v>
      </c>
      <c r="Q2946" t="str">
        <f t="shared" ref="Q2946:Q3009" si="278">LEFT(N2946,(FIND("/",N2946)-1))</f>
        <v>theater</v>
      </c>
      <c r="R2946" t="str">
        <f t="shared" ref="R2946:R3009" si="279">RIGHT(N2946,LEN(N2946)-FIND("/",N2946))</f>
        <v>spaces</v>
      </c>
      <c r="S2946" s="12">
        <f t="shared" ref="S2946:S3009" si="280">(J2946/86400)+25569+(-5/24)</f>
        <v>42132.705995370365</v>
      </c>
      <c r="T2946" s="12">
        <f t="shared" ref="T2946:T3009" si="281"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str">
        <f t="shared" si="277"/>
        <v>No Backers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42117.931250000001</v>
      </c>
      <c r="T2947" s="12">
        <f t="shared" si="281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No Backers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No Backers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No Backers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No Backers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No Backers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ref="P3010:P3073" si="283">IFERROR(E3010/L3010,"No Backers")</f>
        <v>116.73076923076923</v>
      </c>
      <c r="Q3010" t="str">
        <f t="shared" ref="Q3010:Q3073" si="284">LEFT(N3010,(FIND("/",N3010)-1))</f>
        <v>theater</v>
      </c>
      <c r="R3010" t="str">
        <f t="shared" ref="R3010:R3073" si="285">RIGHT(N3010,LEN(N3010)-FIND("/",N3010))</f>
        <v>spaces</v>
      </c>
      <c r="S3010" s="12">
        <f t="shared" ref="S3010:S3073" si="286">(J3010/86400)+25569+(-5/24)</f>
        <v>42360.003692129627</v>
      </c>
      <c r="T3010" s="12">
        <f t="shared" ref="T3010:T3073" si="287"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41939.361574074072</v>
      </c>
      <c r="T3011" s="12">
        <f t="shared" si="287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No Backers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No Backers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No Backers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No Backers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ref="P3074:P3137" si="289">IFERROR(E3074/L3074,"No Backers")</f>
        <v>1</v>
      </c>
      <c r="Q3074" t="str">
        <f t="shared" ref="Q3074:Q3137" si="290">LEFT(N3074,(FIND("/",N3074)-1))</f>
        <v>theater</v>
      </c>
      <c r="R3074" t="str">
        <f t="shared" ref="R3074:R3137" si="291">RIGHT(N3074,LEN(N3074)-FIND("/",N3074))</f>
        <v>spaces</v>
      </c>
      <c r="S3074" s="12">
        <f t="shared" ref="S3074:S3137" si="292">(J3074/86400)+25569+(-5/24)</f>
        <v>42658.482199074067</v>
      </c>
      <c r="T3074" s="12">
        <f t="shared" ref="T3074:T3137" si="293"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42111.475694444445</v>
      </c>
      <c r="T3075" s="12">
        <f t="shared" si="293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No Backers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No Backers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No Backers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No Backers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ref="P3138:P3201" si="295">IFERROR(E3138/L3138,"No Backers")</f>
        <v>29.045454545454547</v>
      </c>
      <c r="Q3138" t="str">
        <f t="shared" ref="Q3138:Q3201" si="296">LEFT(N3138,(FIND("/",N3138)-1))</f>
        <v>theater</v>
      </c>
      <c r="R3138" t="str">
        <f t="shared" ref="R3138:R3201" si="297">RIGHT(N3138,LEN(N3138)-FIND("/",N3138))</f>
        <v>plays</v>
      </c>
      <c r="S3138" s="12">
        <f t="shared" ref="S3138:S3201" si="298">(J3138/86400)+25569+(-5/24)</f>
        <v>42789.25409722222</v>
      </c>
      <c r="T3138" s="12">
        <f t="shared" ref="T3138:T3201" si="299"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42807.676724537036</v>
      </c>
      <c r="T3139" s="12">
        <f t="shared" si="2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No Backers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No Backers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No Backers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No Backers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No Backers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ref="P3202:P3265" si="301">IFERROR(E3202/L3202,"No Backers")</f>
        <v>1</v>
      </c>
      <c r="Q3202" t="str">
        <f t="shared" ref="Q3202:Q3265" si="302">LEFT(N3202,(FIND("/",N3202)-1))</f>
        <v>theater</v>
      </c>
      <c r="R3202" t="str">
        <f t="shared" ref="R3202:R3265" si="303">RIGHT(N3202,LEN(N3202)-FIND("/",N3202))</f>
        <v>musical</v>
      </c>
      <c r="S3202" s="12">
        <f t="shared" ref="S3202:S3265" si="304">(J3202/86400)+25569+(-5/24)</f>
        <v>42460.112280092588</v>
      </c>
      <c r="T3202" s="12">
        <f t="shared" ref="T3202:T3265" si="305"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41861.558761574073</v>
      </c>
      <c r="T3203" s="12">
        <f t="shared" si="305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No Backers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No Backers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ref="P3266:P3329" si="307">IFERROR(E3266/L3266,"No Backers")</f>
        <v>52.551020408163268</v>
      </c>
      <c r="Q3266" t="str">
        <f t="shared" ref="Q3266:Q3329" si="308">LEFT(N3266,(FIND("/",N3266)-1))</f>
        <v>theater</v>
      </c>
      <c r="R3266" t="str">
        <f t="shared" ref="R3266:R3329" si="309">RIGHT(N3266,LEN(N3266)-FIND("/",N3266))</f>
        <v>plays</v>
      </c>
      <c r="S3266" s="12">
        <f t="shared" ref="S3266:S3329" si="310">(J3266/86400)+25569+(-5/24)</f>
        <v>42016.591874999998</v>
      </c>
      <c r="T3266" s="12">
        <f t="shared" ref="T3266:T3329" si="311"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42311.503645833327</v>
      </c>
      <c r="T3267" s="12">
        <f t="shared" si="311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ref="P3330:P3393" si="313">IFERROR(E3330/L3330,"No Backers")</f>
        <v>292.77777777777777</v>
      </c>
      <c r="Q3330" t="str">
        <f t="shared" ref="Q3330:Q3393" si="314">LEFT(N3330,(FIND("/",N3330)-1))</f>
        <v>theater</v>
      </c>
      <c r="R3330" t="str">
        <f t="shared" ref="R3330:R3393" si="315">RIGHT(N3330,LEN(N3330)-FIND("/",N3330))</f>
        <v>plays</v>
      </c>
      <c r="S3330" s="12">
        <f t="shared" ref="S3330:S3393" si="316">(J3330/86400)+25569+(-5/24)</f>
        <v>41822.366701388884</v>
      </c>
      <c r="T3330" s="12">
        <f t="shared" ref="T3330:T3393" si="317">(I3330/86400)+25569+(-5/24)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41837.114675925921</v>
      </c>
      <c r="T3331" s="12">
        <f t="shared" si="317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ref="P3394:P3457" si="319">IFERROR(E3394/L3394,"No Backers")</f>
        <v>41.666666666666664</v>
      </c>
      <c r="Q3394" t="str">
        <f t="shared" ref="Q3394:Q3457" si="320">LEFT(N3394,(FIND("/",N3394)-1))</f>
        <v>theater</v>
      </c>
      <c r="R3394" t="str">
        <f t="shared" ref="R3394:R3457" si="321">RIGHT(N3394,LEN(N3394)-FIND("/",N3394))</f>
        <v>plays</v>
      </c>
      <c r="S3394" s="12">
        <f t="shared" ref="S3394:S3457" si="322">(J3394/86400)+25569+(-5/24)</f>
        <v>42446.63721064815</v>
      </c>
      <c r="T3394" s="12">
        <f t="shared" ref="T3394:T3457" si="323">(I3394/86400)+25569+(-5/24)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41923.713310185187</v>
      </c>
      <c r="T3395" s="12">
        <f t="shared" si="323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ref="P3458:P3521" si="325">IFERROR(E3458/L3458,"No Backers")</f>
        <v>358.6875</v>
      </c>
      <c r="Q3458" t="str">
        <f t="shared" ref="Q3458:Q3521" si="326">LEFT(N3458,(FIND("/",N3458)-1))</f>
        <v>theater</v>
      </c>
      <c r="R3458" t="str">
        <f t="shared" ref="R3458:R3521" si="327">RIGHT(N3458,LEN(N3458)-FIND("/",N3458))</f>
        <v>plays</v>
      </c>
      <c r="S3458" s="12">
        <f t="shared" ref="S3458:S3521" si="328">(J3458/86400)+25569+(-5/24)</f>
        <v>41820.997303240736</v>
      </c>
      <c r="T3458" s="12">
        <f t="shared" ref="T3458:T3521" si="329"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42016.498344907406</v>
      </c>
      <c r="T3459" s="12">
        <f t="shared" si="32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ref="P3522:P3585" si="331">IFERROR(E3522/L3522,"No Backers")</f>
        <v>95.952380952380949</v>
      </c>
      <c r="Q3522" t="str">
        <f t="shared" ref="Q3522:Q3585" si="332">LEFT(N3522,(FIND("/",N3522)-1))</f>
        <v>theater</v>
      </c>
      <c r="R3522" t="str">
        <f t="shared" ref="R3522:R3585" si="333">RIGHT(N3522,LEN(N3522)-FIND("/",N3522))</f>
        <v>plays</v>
      </c>
      <c r="S3522" s="12">
        <f t="shared" ref="S3522:S3585" si="334">(J3522/86400)+25569+(-5/24)</f>
        <v>42227.615879629629</v>
      </c>
      <c r="T3522" s="12">
        <f t="shared" ref="T3522:T3585" si="335">(I3522/86400)+25569+(-5/24)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41881.153009259258</v>
      </c>
      <c r="T3523" s="12">
        <f t="shared" si="335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ref="P3586:P3649" si="337">IFERROR(E3586/L3586,"No Backers")</f>
        <v>30.9375</v>
      </c>
      <c r="Q3586" t="str">
        <f t="shared" ref="Q3586:Q3649" si="338">LEFT(N3586,(FIND("/",N3586)-1))</f>
        <v>theater</v>
      </c>
      <c r="R3586" t="str">
        <f t="shared" ref="R3586:R3649" si="339">RIGHT(N3586,LEN(N3586)-FIND("/",N3586))</f>
        <v>plays</v>
      </c>
      <c r="S3586" s="12">
        <f t="shared" ref="S3586:S3649" si="340">(J3586/86400)+25569+(-5/24)</f>
        <v>42168.108148148145</v>
      </c>
      <c r="T3586" s="12">
        <f t="shared" ref="T3586:T3649" si="341"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41964.507986111108</v>
      </c>
      <c r="T3587" s="12">
        <f t="shared" si="341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No Backers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No Backers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No Backers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No Backers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ref="P3650:P3713" si="343">IFERROR(E3650/L3650,"No Backers")</f>
        <v>550.04109589041093</v>
      </c>
      <c r="Q3650" t="str">
        <f t="shared" ref="Q3650:Q3713" si="344">LEFT(N3650,(FIND("/",N3650)-1))</f>
        <v>theater</v>
      </c>
      <c r="R3650" t="str">
        <f t="shared" ref="R3650:R3713" si="345">RIGHT(N3650,LEN(N3650)-FIND("/",N3650))</f>
        <v>plays</v>
      </c>
      <c r="S3650" s="12">
        <f t="shared" ref="S3650:S3713" si="346">(J3650/86400)+25569+(-5/24)</f>
        <v>41887.083854166667</v>
      </c>
      <c r="T3650" s="12">
        <f t="shared" ref="T3650:T3713" si="347">(I3650/86400)+25569+(-5/24)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41780.504560185182</v>
      </c>
      <c r="T3651" s="12">
        <f t="shared" si="347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ref="P3714:P3777" si="349">IFERROR(E3714/L3714,"No Backers")</f>
        <v>110.86538461538461</v>
      </c>
      <c r="Q3714" t="str">
        <f t="shared" ref="Q3714:Q3777" si="350">LEFT(N3714,(FIND("/",N3714)-1))</f>
        <v>theater</v>
      </c>
      <c r="R3714" t="str">
        <f t="shared" ref="R3714:R3777" si="351">RIGHT(N3714,LEN(N3714)-FIND("/",N3714))</f>
        <v>plays</v>
      </c>
      <c r="S3714" s="12">
        <f t="shared" ref="S3714:S3777" si="352">(J3714/86400)+25569+(-5/24)</f>
        <v>42133.963738425919</v>
      </c>
      <c r="T3714" s="12">
        <f t="shared" ref="T3714:T3777" si="353"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42505.529699074068</v>
      </c>
      <c r="T3715" s="12">
        <f t="shared" si="353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No Backers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No Backers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No Backers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No Backers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ref="P3778:P3841" si="355">IFERROR(E3778/L3778,"No Backers")</f>
        <v>90.819148936170208</v>
      </c>
      <c r="Q3778" t="str">
        <f t="shared" ref="Q3778:Q3841" si="356">LEFT(N3778,(FIND("/",N3778)-1))</f>
        <v>theater</v>
      </c>
      <c r="R3778" t="str">
        <f t="shared" ref="R3778:R3841" si="357">RIGHT(N3778,LEN(N3778)-FIND("/",N3778))</f>
        <v>musical</v>
      </c>
      <c r="S3778" s="12">
        <f t="shared" ref="S3778:S3841" si="358">(J3778/86400)+25569+(-5/24)</f>
        <v>41814.159467592588</v>
      </c>
      <c r="T3778" s="12">
        <f t="shared" ref="T3778:T3841" si="359"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41886.903020833335</v>
      </c>
      <c r="T3779" s="12">
        <f t="shared" si="35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No Backers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No Backers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No Backers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No Backers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ref="P3842:P3905" si="361">IFERROR(E3842/L3842,"No Backers")</f>
        <v>21.666666666666668</v>
      </c>
      <c r="Q3842" t="str">
        <f t="shared" ref="Q3842:Q3905" si="362">LEFT(N3842,(FIND("/",N3842)-1))</f>
        <v>theater</v>
      </c>
      <c r="R3842" t="str">
        <f t="shared" ref="R3842:R3905" si="363">RIGHT(N3842,LEN(N3842)-FIND("/",N3842))</f>
        <v>plays</v>
      </c>
      <c r="S3842" s="12">
        <f t="shared" ref="S3842:S3905" si="364">(J3842/86400)+25569+(-5/24)</f>
        <v>42432.493391203701</v>
      </c>
      <c r="T3842" s="12">
        <f t="shared" ref="T3842:T3905" si="365">(I3842/86400)+25569+(-5/24)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41780.57739583333</v>
      </c>
      <c r="T3843" s="12">
        <f t="shared" si="365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No Backers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No Backers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No Backers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No Backers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No Backers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No Backers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No Backers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No Backers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No Backers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No Backers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No Backers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No Backers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No Backers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ref="P3906:P3969" si="367">IFERROR(E3906/L3906,"No Backers")</f>
        <v>1.5</v>
      </c>
      <c r="Q3906" t="str">
        <f t="shared" ref="Q3906:Q3969" si="368">LEFT(N3906,(FIND("/",N3906)-1))</f>
        <v>theater</v>
      </c>
      <c r="R3906" t="str">
        <f t="shared" ref="R3906:R3969" si="369">RIGHT(N3906,LEN(N3906)-FIND("/",N3906))</f>
        <v>plays</v>
      </c>
      <c r="S3906" s="12">
        <f t="shared" ref="S3906:S3969" si="370">(J3906/86400)+25569+(-5/24)</f>
        <v>42095.020833333336</v>
      </c>
      <c r="T3906" s="12">
        <f t="shared" ref="T3906:T3969" si="371">(I3906/86400)+25569+(-5/24)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42124.415543981479</v>
      </c>
      <c r="T3907" s="12">
        <f t="shared" si="371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No Backers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No Backers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No Backers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No Backers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No Backers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No Backers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No Backers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No Backers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No Backers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No Backers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No Backers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No Backers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ref="P3970:P4033" si="373">IFERROR(E3970/L3970,"No Backers")</f>
        <v>47.909090909090907</v>
      </c>
      <c r="Q3970" t="str">
        <f t="shared" ref="Q3970:Q4033" si="374">LEFT(N3970,(FIND("/",N3970)-1))</f>
        <v>theater</v>
      </c>
      <c r="R3970" t="str">
        <f t="shared" ref="R3970:R4033" si="375">RIGHT(N3970,LEN(N3970)-FIND("/",N3970))</f>
        <v>plays</v>
      </c>
      <c r="S3970" s="12">
        <f t="shared" ref="S3970:S4033" si="376">(J3970/86400)+25569+(-5/24)</f>
        <v>42452.60732638889</v>
      </c>
      <c r="T3970" s="12">
        <f t="shared" ref="T3970:T4033" si="377">(I3970/86400)+25569+(-5/24)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42601.646365740737</v>
      </c>
      <c r="T3971" s="12">
        <f t="shared" si="377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No Backers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No Backers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No Backers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No Backers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No Backers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No Backers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No Backers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No Backers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No Backers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ref="P4034:P4097" si="379">IFERROR(E4034/L4034,"No Backers")</f>
        <v>59</v>
      </c>
      <c r="Q4034" t="str">
        <f t="shared" ref="Q4034:Q4097" si="380">LEFT(N4034,(FIND("/",N4034)-1))</f>
        <v>theater</v>
      </c>
      <c r="R4034" t="str">
        <f t="shared" ref="R4034:R4097" si="381">RIGHT(N4034,LEN(N4034)-FIND("/",N4034))</f>
        <v>plays</v>
      </c>
      <c r="S4034" s="12">
        <f t="shared" ref="S4034:S4097" si="382">(J4034/86400)+25569+(-5/24)</f>
        <v>42293.60087962963</v>
      </c>
      <c r="T4034" s="12">
        <f t="shared" ref="T4034:T4097" si="383">(I4034/86400)+25569+(-5/24)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42614.06046296296</v>
      </c>
      <c r="T4035" s="12">
        <f t="shared" si="383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No Backers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No Backers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No Backers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No Backers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No Backers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No Backers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No Backers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No Backers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No Backers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ref="P4098:P4115" si="385">IFERROR(E4098/L4098,"No Backers")</f>
        <v>80</v>
      </c>
      <c r="Q4098" t="str">
        <f t="shared" ref="Q4098:Q4115" si="386">LEFT(N4098,(FIND("/",N4098)-1))</f>
        <v>theater</v>
      </c>
      <c r="R4098" t="str">
        <f t="shared" ref="R4098:R4115" si="387">RIGHT(N4098,LEN(N4098)-FIND("/",N4098))</f>
        <v>plays</v>
      </c>
      <c r="S4098" s="12">
        <f t="shared" ref="S4098:S4115" si="388">(J4098/86400)+25569+(-5/24)</f>
        <v>42750.321979166663</v>
      </c>
      <c r="T4098" s="12">
        <f t="shared" ref="T4098:T4115" si="389">(I4098/86400)+25569+(-5/24)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str">
        <f t="shared" si="385"/>
        <v>No Backers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42344.616168981483</v>
      </c>
      <c r="T4099" s="12">
        <f t="shared" si="38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No Backers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No Backers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No Backers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No Backers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/>
  <conditionalFormatting sqref="F1:F1048576">
    <cfRule type="cellIs" dxfId="15" priority="27" operator="equal">
      <formula>"live"</formula>
    </cfRule>
    <cfRule type="cellIs" dxfId="14" priority="28" operator="equal">
      <formula>"canceled"</formula>
    </cfRule>
    <cfRule type="cellIs" dxfId="13" priority="29" operator="equal">
      <formula>"failed"</formula>
    </cfRule>
    <cfRule type="cellIs" dxfId="12" priority="30" operator="equal">
      <formula>"successful"</formula>
    </cfRule>
  </conditionalFormatting>
  <conditionalFormatting sqref="P2:P4115">
    <cfRule type="expression" dxfId="11" priority="2">
      <formula>VLOOKUP(H1048551,$H$2:$O$4115,1,FALSE)="SGD"</formula>
    </cfRule>
    <cfRule type="expression" dxfId="10" priority="3">
      <formula>VLOOKUP(H1048551,$H$2:$O$4115,1,FALSE)="SEK"</formula>
    </cfRule>
    <cfRule type="expression" dxfId="9" priority="4">
      <formula>VLOOKUP(H1048551,$H$2:$O$4115,1,FALSE)="NOK"</formula>
    </cfRule>
    <cfRule type="expression" dxfId="8" priority="5">
      <formula>VLOOKUP(H1048551,$H$2:$O$4115,1,FALSE)="MXN"</formula>
    </cfRule>
    <cfRule type="expression" dxfId="7" priority="6">
      <formula>VLOOKUP(H1048551,$H$2:$O$4115,1,FALSE)="HKD"</formula>
    </cfRule>
    <cfRule type="expression" dxfId="6" priority="7">
      <formula>VLOOKUP(H1048551,$H$2:$O$4115,1,FALSE)="DKK"</formula>
    </cfRule>
    <cfRule type="expression" dxfId="5" priority="8">
      <formula>VLOOKUP(H1048551,$H$2:$O$4115,1,FALSE)="CHF"</formula>
    </cfRule>
    <cfRule type="expression" dxfId="4" priority="9">
      <formula>VLOOKUP(H1048551,$H$2:$O$4115,1,FALSE)="CAD"</formula>
    </cfRule>
    <cfRule type="expression" dxfId="3" priority="10">
      <formula>VLOOKUP(H1048551,$H$2:$O$4115,1,FALSE)="NZD"</formula>
    </cfRule>
    <cfRule type="expression" dxfId="2" priority="11">
      <formula>VLOOKUP(H2,$H$2:$O$4115,1,FALSE)="EUR"</formula>
    </cfRule>
    <cfRule type="expression" dxfId="1" priority="12">
      <formula>VLOOKUP(H2,$H$2:$O$4115,1,FALSE)="AUD"</formula>
    </cfRule>
    <cfRule type="expression" dxfId="0" priority="13">
      <formula>VLOOKUP(H2,$H$2:$O$4115,1,FALSE)="GBP"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C8" sqref="C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8393</v>
      </c>
      <c r="B1" s="17" t="s">
        <v>8394</v>
      </c>
      <c r="C1" s="17" t="s">
        <v>8395</v>
      </c>
      <c r="D1" s="17" t="s">
        <v>8396</v>
      </c>
      <c r="E1" s="17" t="s">
        <v>8397</v>
      </c>
      <c r="F1" s="17" t="s">
        <v>8398</v>
      </c>
      <c r="G1" s="17" t="s">
        <v>8399</v>
      </c>
      <c r="H1" s="17" t="s">
        <v>8400</v>
      </c>
    </row>
    <row r="2" spans="1:8" x14ac:dyDescent="0.25">
      <c r="A2" s="19" t="s">
        <v>8381</v>
      </c>
      <c r="B2">
        <f>COUNTIFS(Table!$F:$F,"successful",Table!$D:$D,"&lt;1000")</f>
        <v>322</v>
      </c>
      <c r="C2">
        <f>COUNTIFS(Table!$F:$F,"failed",Table!$D:$D,"&lt;1000")</f>
        <v>113</v>
      </c>
      <c r="D2">
        <f>COUNTIFS(Table!$F:$F,"canceled",Table!$D:$D,"&lt;1000")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s="19" t="s">
        <v>8382</v>
      </c>
      <c r="B3">
        <f>COUNTIFS(Table!$F:$F,"successful",Table!$D:$D,"&lt;5000",Table!$D:$D,"&gt;=1000")</f>
        <v>932</v>
      </c>
      <c r="C3">
        <f>COUNTIFS(Table!$F:$F,"failed",Table!$D:$D,"&lt;5000",Table!$D:$D,"&gt;=1000")</f>
        <v>420</v>
      </c>
      <c r="D3">
        <f>COUNTIFS(Table!$F:$F,"canceled",Table!$D:$D,"&lt;5000",Table!$D:$D,"&gt;=1000")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s="19" t="s">
        <v>8383</v>
      </c>
      <c r="B4">
        <f>COUNTIFS(Table!$F:$F,"successful",Table!$D:$D,"&lt;10000",Table!$D:$D,"&gt;=5000")</f>
        <v>381</v>
      </c>
      <c r="C4">
        <f>COUNTIFS(Table!$F:$F,"failed",Table!$D:$D,"&lt;10000",Table!$D:$D,"&gt;=5000")</f>
        <v>283</v>
      </c>
      <c r="D4">
        <f>COUNTIFS(Table!$F:$F,"canceled",Table!$D:$D,"&lt;10000",Table!$D:$D,"&gt;=5000")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s="19" t="s">
        <v>8384</v>
      </c>
      <c r="B5">
        <f>COUNTIFS(Table!$F:$F,"successful",Table!$D:$D,"&lt;15000",Table!$D:$D,"&gt;=10000")</f>
        <v>168</v>
      </c>
      <c r="C5">
        <f>COUNTIFS(Table!$F:$F,"failed",Table!$D:$D,"&lt;15000",Table!$D:$D,"&gt;=10000")</f>
        <v>144</v>
      </c>
      <c r="D5">
        <f>COUNTIFS(Table!$F:$F,"canceled",Table!$D:$D,"&lt;15000",Table!$D:$D,"&gt;=10000")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19" t="s">
        <v>8385</v>
      </c>
      <c r="B6">
        <f>COUNTIFS(Table!$F:$F,"successful",Table!$D:$D,"&lt;20000",Table!$D:$D,"&gt;=15000")</f>
        <v>94</v>
      </c>
      <c r="C6">
        <f>COUNTIFS(Table!$F:$F,"failed",Table!$D:$D,"&lt;20000",Table!$D:$D,"&gt;=15000")</f>
        <v>90</v>
      </c>
      <c r="D6">
        <f>COUNTIFS(Table!$F:$F,"canceled",Table!$D:$D,"&lt;20000",Table!$D:$D,"&gt;=15000")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19" t="s">
        <v>8386</v>
      </c>
      <c r="B7">
        <f>COUNTIFS(Table!$F:$F,"successful",Table!$D:$D,"&lt;25000",Table!$D:$D,"&gt;=20000")</f>
        <v>62</v>
      </c>
      <c r="C7">
        <f>COUNTIFS(Table!$F:$F,"failed",Table!$D:$D,"&lt;25000",Table!$D:$D,"&gt;=20000")</f>
        <v>72</v>
      </c>
      <c r="D7">
        <f>COUNTIFS(Table!$F:$F,"canceled",Table!$D:$D,"&lt;25000",Table!$D:$D,"&gt;=20000")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19" t="s">
        <v>8387</v>
      </c>
      <c r="B8">
        <f>COUNTIFS(Table!$F:$F,"successful",Table!$D:$D,"&lt;30000",Table!$D:$D,"&gt;=20000")</f>
        <v>117</v>
      </c>
      <c r="C8">
        <f>COUNTIFS(Table!$F:$F,"failed",Table!$D:$D,"&lt;30000",Table!$D:$D,"&gt;=20000")</f>
        <v>136</v>
      </c>
      <c r="D8">
        <f>COUNTIFS(Table!$F:$F,"canceled",Table!$D:$D,"&lt;30000",Table!$D:$D,"&gt;=20000")</f>
        <v>32</v>
      </c>
      <c r="E8">
        <f t="shared" si="0"/>
        <v>285</v>
      </c>
      <c r="F8" s="6">
        <f t="shared" si="1"/>
        <v>0.41052631578947368</v>
      </c>
      <c r="G8" s="6">
        <f t="shared" si="2"/>
        <v>0.47719298245614034</v>
      </c>
      <c r="H8" s="6">
        <f t="shared" si="3"/>
        <v>0.11228070175438597</v>
      </c>
    </row>
    <row r="9" spans="1:8" x14ac:dyDescent="0.25">
      <c r="A9" s="19" t="s">
        <v>8388</v>
      </c>
      <c r="B9">
        <f>COUNTIFS(Table!$F:$F,"successful",Table!$D:$D,"&lt;35000",Table!$D:$D,"&gt;=30000")</f>
        <v>32</v>
      </c>
      <c r="C9">
        <f>COUNTIFS(Table!$F:$F,"failed",Table!$D:$D,"&lt;35000",Table!$D:$D,"&gt;=30000")</f>
        <v>37</v>
      </c>
      <c r="D9">
        <f>COUNTIFS(Table!$F:$F,"canceled",Table!$D:$D,"&lt;35000",Table!$D:$D,"&gt;=30000")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19" t="s">
        <v>8389</v>
      </c>
      <c r="B10">
        <f>COUNTIFS(Table!$F:$F,"successful",Table!$D:$D,"&lt;40000",Table!$D:$D,"&gt;=35000")</f>
        <v>26</v>
      </c>
      <c r="C10">
        <f>COUNTIFS(Table!$F:$F,"failed",Table!$D:$D,"&lt;40000",Table!$D:$D,"&gt;=35000")</f>
        <v>22</v>
      </c>
      <c r="D10">
        <f>COUNTIFS(Table!$F:$F,"canceled",Table!$D:$D,"&lt;40000",Table!$D:$D,"&gt;=35000")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9" t="s">
        <v>8390</v>
      </c>
      <c r="B11">
        <f>COUNTIFS(Table!$F:$F,"successful",Table!$D:$D,"&lt;45000",Table!$D:$D,"&gt;=40000")</f>
        <v>21</v>
      </c>
      <c r="C11">
        <f>COUNTIFS(Table!$F:$F,"failed",Table!$D:$D,"&lt;45000",Table!$D:$D,"&gt;=40000")</f>
        <v>16</v>
      </c>
      <c r="D11">
        <f>COUNTIFS(Table!$F:$F,"canceled",Table!$D:$D,"&lt;45000",Table!$D:$D,"&gt;=40000")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s="19" t="s">
        <v>8391</v>
      </c>
      <c r="B12">
        <f>COUNTIFS(Table!$F:$F,"successful",Table!$D:$D,"&lt;50000",Table!$D:$D,"&gt;=45000")</f>
        <v>6</v>
      </c>
      <c r="C12">
        <f>COUNTIFS(Table!$F:$F,"failed",Table!$D:$D,"&lt;50000",Table!$D:$D,"&gt;=45000")</f>
        <v>11</v>
      </c>
      <c r="D12">
        <f>COUNTIFS(Table!$F:$F,"canceled",Table!$D:$D,"&lt;50000",Table!$D:$D,"&gt;=45000")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9" t="s">
        <v>8392</v>
      </c>
      <c r="B13">
        <f>COUNTIFS(Table!$F:$F,"successful",Table!$D:$D,"&gt;50000")</f>
        <v>55</v>
      </c>
      <c r="C13">
        <f>COUNTIFS(Table!$F:$F,"failed",Table!$D:$D,"&gt;50000")</f>
        <v>198</v>
      </c>
      <c r="D13">
        <f>COUNTIFS(Table!$F:$F,"canceled",Table!$D:$D,"&gt;50000")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4"/>
  <sheetViews>
    <sheetView workbookViewId="0">
      <selection activeCell="B8" sqref="B8"/>
    </sheetView>
  </sheetViews>
  <sheetFormatPr defaultRowHeight="15" x14ac:dyDescent="0.25"/>
  <cols>
    <col min="1" max="1" width="14.140625" customWidth="1"/>
    <col min="2" max="2" width="16.28515625" bestFit="1" customWidth="1"/>
    <col min="3" max="3" width="6.140625" customWidth="1"/>
    <col min="4" max="4" width="10" bestFit="1" customWidth="1"/>
    <col min="5" max="5" width="11.28515625" bestFit="1" customWidth="1"/>
    <col min="6" max="6" width="11.28515625" customWidth="1"/>
  </cols>
  <sheetData>
    <row r="1" spans="1:5" x14ac:dyDescent="0.25">
      <c r="A1" s="8" t="s">
        <v>8223</v>
      </c>
      <c r="B1" t="s">
        <v>8332</v>
      </c>
    </row>
    <row r="3" spans="1:5" x14ac:dyDescent="0.25">
      <c r="A3" s="8" t="s">
        <v>8331</v>
      </c>
      <c r="B3" s="8" t="s">
        <v>8330</v>
      </c>
    </row>
    <row r="4" spans="1:5" x14ac:dyDescent="0.25">
      <c r="A4" s="8" t="s">
        <v>8328</v>
      </c>
      <c r="B4" t="s">
        <v>8220</v>
      </c>
      <c r="C4" t="s">
        <v>8221</v>
      </c>
      <c r="D4" t="s">
        <v>8219</v>
      </c>
      <c r="E4" t="s">
        <v>8329</v>
      </c>
    </row>
    <row r="5" spans="1:5" x14ac:dyDescent="0.25">
      <c r="A5" s="9" t="s">
        <v>8310</v>
      </c>
      <c r="B5" s="10">
        <v>40</v>
      </c>
      <c r="C5" s="10">
        <v>180</v>
      </c>
      <c r="D5" s="10">
        <v>300</v>
      </c>
      <c r="E5" s="10">
        <v>520</v>
      </c>
    </row>
    <row r="6" spans="1:5" x14ac:dyDescent="0.25">
      <c r="A6" s="9" t="s">
        <v>8322</v>
      </c>
      <c r="B6" s="10">
        <v>20</v>
      </c>
      <c r="C6" s="10">
        <v>140</v>
      </c>
      <c r="D6" s="10">
        <v>34</v>
      </c>
      <c r="E6" s="10">
        <v>194</v>
      </c>
    </row>
    <row r="7" spans="1:5" x14ac:dyDescent="0.25">
      <c r="A7" s="9" t="s">
        <v>8321</v>
      </c>
      <c r="B7" s="10"/>
      <c r="C7" s="10">
        <v>140</v>
      </c>
      <c r="D7" s="10">
        <v>80</v>
      </c>
      <c r="E7" s="10">
        <v>220</v>
      </c>
    </row>
    <row r="8" spans="1:5" x14ac:dyDescent="0.25">
      <c r="A8" s="9" t="s">
        <v>8320</v>
      </c>
      <c r="B8" s="10">
        <v>24</v>
      </c>
      <c r="C8" s="10"/>
      <c r="D8" s="10"/>
      <c r="E8" s="10">
        <v>24</v>
      </c>
    </row>
    <row r="9" spans="1:5" x14ac:dyDescent="0.25">
      <c r="A9" s="9" t="s">
        <v>8314</v>
      </c>
      <c r="B9" s="10">
        <v>20</v>
      </c>
      <c r="C9" s="10">
        <v>120</v>
      </c>
      <c r="D9" s="10">
        <v>540</v>
      </c>
      <c r="E9" s="10">
        <v>680</v>
      </c>
    </row>
    <row r="10" spans="1:5" x14ac:dyDescent="0.25">
      <c r="A10" s="9" t="s">
        <v>8323</v>
      </c>
      <c r="B10" s="10"/>
      <c r="C10" s="10">
        <v>117</v>
      </c>
      <c r="D10" s="10">
        <v>103</v>
      </c>
      <c r="E10" s="10">
        <v>220</v>
      </c>
    </row>
    <row r="11" spans="1:5" x14ac:dyDescent="0.25">
      <c r="A11" s="9" t="s">
        <v>8313</v>
      </c>
      <c r="B11" s="10">
        <v>30</v>
      </c>
      <c r="C11" s="10">
        <v>127</v>
      </c>
      <c r="D11" s="10">
        <v>80</v>
      </c>
      <c r="E11" s="10">
        <v>237</v>
      </c>
    </row>
    <row r="12" spans="1:5" x14ac:dyDescent="0.25">
      <c r="A12" s="9" t="s">
        <v>8312</v>
      </c>
      <c r="B12" s="10">
        <v>178</v>
      </c>
      <c r="C12" s="10">
        <v>213</v>
      </c>
      <c r="D12" s="10">
        <v>209</v>
      </c>
      <c r="E12" s="10">
        <v>600</v>
      </c>
    </row>
    <row r="13" spans="1:5" x14ac:dyDescent="0.25">
      <c r="A13" s="9" t="s">
        <v>8311</v>
      </c>
      <c r="B13" s="10">
        <v>37</v>
      </c>
      <c r="C13" s="10">
        <v>493</v>
      </c>
      <c r="D13" s="10">
        <v>839</v>
      </c>
      <c r="E13" s="10">
        <v>1369</v>
      </c>
    </row>
    <row r="14" spans="1:5" x14ac:dyDescent="0.25">
      <c r="A14" s="9" t="s">
        <v>8329</v>
      </c>
      <c r="B14" s="10">
        <v>349</v>
      </c>
      <c r="C14" s="10">
        <v>1530</v>
      </c>
      <c r="D14" s="10">
        <v>2185</v>
      </c>
      <c r="E14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7" zoomScaleNormal="100" workbookViewId="0">
      <selection activeCell="J29" sqref="J29"/>
    </sheetView>
  </sheetViews>
  <sheetFormatPr defaultRowHeight="15" x14ac:dyDescent="0.25"/>
  <cols>
    <col min="1" max="1" width="16.85546875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8" t="s">
        <v>8223</v>
      </c>
      <c r="B1" t="s">
        <v>8332</v>
      </c>
    </row>
    <row r="2" spans="1:6" x14ac:dyDescent="0.25">
      <c r="A2" s="8" t="s">
        <v>8333</v>
      </c>
      <c r="B2" t="s">
        <v>8332</v>
      </c>
    </row>
    <row r="4" spans="1:6" x14ac:dyDescent="0.25">
      <c r="A4" s="8" t="s">
        <v>8331</v>
      </c>
      <c r="B4" s="8" t="s">
        <v>8330</v>
      </c>
    </row>
    <row r="5" spans="1:6" x14ac:dyDescent="0.25">
      <c r="A5" s="8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8329</v>
      </c>
    </row>
    <row r="6" spans="1:6" x14ac:dyDescent="0.25">
      <c r="A6" s="9" t="s">
        <v>8349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8356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8351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8326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8358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8359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8360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8361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8318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8317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8316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8363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8365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8366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8367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8368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8369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8370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8325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8371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8372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8373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8374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8375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8376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8377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8378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8379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8380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8324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A4" sqref="A4"/>
    </sheetView>
  </sheetViews>
  <sheetFormatPr defaultRowHeight="15" x14ac:dyDescent="0.25"/>
  <cols>
    <col min="1" max="1" width="15.28515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8333</v>
      </c>
      <c r="B1" t="s">
        <v>8311</v>
      </c>
    </row>
    <row r="2" spans="1:6" x14ac:dyDescent="0.25">
      <c r="A2" s="8" t="s">
        <v>8348</v>
      </c>
      <c r="B2" t="s">
        <v>8332</v>
      </c>
    </row>
    <row r="4" spans="1:6" x14ac:dyDescent="0.25">
      <c r="A4" s="8" t="s">
        <v>8331</v>
      </c>
      <c r="B4" s="8" t="s">
        <v>8330</v>
      </c>
    </row>
    <row r="5" spans="1:6" x14ac:dyDescent="0.25">
      <c r="A5" s="8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8329</v>
      </c>
    </row>
    <row r="6" spans="1:6" x14ac:dyDescent="0.25">
      <c r="A6" s="15" t="s">
        <v>8338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5" t="s">
        <v>8346</v>
      </c>
      <c r="B7" s="10">
        <v>3</v>
      </c>
      <c r="C7" s="10">
        <v>38</v>
      </c>
      <c r="D7" s="10">
        <v>8</v>
      </c>
      <c r="E7" s="10">
        <v>72</v>
      </c>
      <c r="F7" s="10">
        <v>121</v>
      </c>
    </row>
    <row r="8" spans="1:6" x14ac:dyDescent="0.25">
      <c r="A8" s="15" t="s">
        <v>8342</v>
      </c>
      <c r="B8" s="10">
        <v>3</v>
      </c>
      <c r="C8" s="10">
        <v>33</v>
      </c>
      <c r="D8" s="10">
        <v>14</v>
      </c>
      <c r="E8" s="10">
        <v>55</v>
      </c>
      <c r="F8" s="10">
        <v>105</v>
      </c>
    </row>
    <row r="9" spans="1:6" x14ac:dyDescent="0.25">
      <c r="A9" s="15" t="s">
        <v>8343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5" t="s">
        <v>8339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5" t="s">
        <v>8347</v>
      </c>
      <c r="B11" s="10">
        <v>4</v>
      </c>
      <c r="C11" s="10">
        <v>50</v>
      </c>
      <c r="D11" s="10"/>
      <c r="E11" s="10">
        <v>102</v>
      </c>
      <c r="F11" s="10">
        <v>156</v>
      </c>
    </row>
    <row r="12" spans="1:6" x14ac:dyDescent="0.25">
      <c r="A12" s="15" t="s">
        <v>8340</v>
      </c>
      <c r="B12" s="10">
        <v>1</v>
      </c>
      <c r="C12" s="10">
        <v>49</v>
      </c>
      <c r="D12" s="10"/>
      <c r="E12" s="10">
        <v>85</v>
      </c>
      <c r="F12" s="10">
        <v>135</v>
      </c>
    </row>
    <row r="13" spans="1:6" x14ac:dyDescent="0.25">
      <c r="A13" s="15" t="s">
        <v>8337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5" t="s">
        <v>8336</v>
      </c>
      <c r="B14" s="10">
        <v>4</v>
      </c>
      <c r="C14" s="10">
        <v>34</v>
      </c>
      <c r="D14" s="10"/>
      <c r="E14" s="10">
        <v>60</v>
      </c>
      <c r="F14" s="10">
        <v>98</v>
      </c>
    </row>
    <row r="15" spans="1:6" x14ac:dyDescent="0.25">
      <c r="A15" s="15" t="s">
        <v>8344</v>
      </c>
      <c r="B15" s="10"/>
      <c r="C15" s="10">
        <v>50</v>
      </c>
      <c r="D15" s="10"/>
      <c r="E15" s="10">
        <v>66</v>
      </c>
      <c r="F15" s="10">
        <v>116</v>
      </c>
    </row>
    <row r="16" spans="1:6" x14ac:dyDescent="0.25">
      <c r="A16" s="15" t="s">
        <v>8345</v>
      </c>
      <c r="B16" s="10">
        <v>3</v>
      </c>
      <c r="C16" s="10">
        <v>31</v>
      </c>
      <c r="D16" s="10"/>
      <c r="E16" s="10">
        <v>52</v>
      </c>
      <c r="F16" s="10">
        <v>86</v>
      </c>
    </row>
    <row r="17" spans="1:6" x14ac:dyDescent="0.25">
      <c r="A17" s="15" t="s">
        <v>8341</v>
      </c>
      <c r="B17" s="10">
        <v>3</v>
      </c>
      <c r="C17" s="10">
        <v>36</v>
      </c>
      <c r="D17" s="10"/>
      <c r="E17" s="10">
        <v>37</v>
      </c>
      <c r="F17" s="10">
        <v>76</v>
      </c>
    </row>
    <row r="18" spans="1:6" x14ac:dyDescent="0.25">
      <c r="A18" s="15" t="s">
        <v>8329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C6B1A9-E7BB-4CBC-B3D7-6623677D05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Bonus</vt:lpstr>
      <vt:lpstr>Filtered by Country</vt:lpstr>
      <vt:lpstr>Filtered by Country and Subcate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Weaver</cp:lastModifiedBy>
  <dcterms:created xsi:type="dcterms:W3CDTF">2017-04-20T15:17:24Z</dcterms:created>
  <dcterms:modified xsi:type="dcterms:W3CDTF">2019-05-06T19:54:44Z</dcterms:modified>
</cp:coreProperties>
</file>