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DieseArbeitsmappe"/>
  <mc:AlternateContent xmlns:mc="http://schemas.openxmlformats.org/markup-compatibility/2006">
    <mc:Choice Requires="x15">
      <x15ac:absPath xmlns:x15ac="http://schemas.microsoft.com/office/spreadsheetml/2010/11/ac" url="Q:\WI\PREIS\40_Immobilien\Diffusion\2023_Q1_GNP_2023-0227_Jira_DIAM-22787\2023_Q1_Tab\"/>
    </mc:Choice>
  </mc:AlternateContent>
  <xr:revisionPtr revIDLastSave="0" documentId="13_ncr:1_{89125C24-BB18-48AD-ACB0-11834398F669}" xr6:coauthVersionLast="47" xr6:coauthVersionMax="47" xr10:uidLastSave="{00000000-0000-0000-0000-000000000000}"/>
  <bookViews>
    <workbookView xWindow="28680" yWindow="-1485" windowWidth="29040" windowHeight="15840" tabRatio="722" xr2:uid="{00000000-000D-0000-FFFF-FFFF00000000}"/>
  </bookViews>
  <sheets>
    <sheet name="T2" sheetId="3" r:id="rId1"/>
    <sheet name="Uebersetzungen" sheetId="25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8" i="3" l="1"/>
  <c r="A27" i="3"/>
  <c r="D11" i="3"/>
  <c r="N10" i="3"/>
  <c r="H10" i="3"/>
  <c r="B10" i="3"/>
  <c r="A8" i="3"/>
  <c r="A7" i="3"/>
  <c r="N11" i="3" l="1"/>
  <c r="H11" i="3"/>
  <c r="B11" i="3"/>
  <c r="S11" i="3"/>
  <c r="R11" i="3"/>
  <c r="Q11" i="3"/>
  <c r="P11" i="3"/>
  <c r="O11" i="3"/>
  <c r="M11" i="3"/>
  <c r="L11" i="3"/>
  <c r="K11" i="3"/>
  <c r="J11" i="3"/>
  <c r="I11" i="3"/>
  <c r="G11" i="3"/>
  <c r="F11" i="3"/>
  <c r="E11" i="3"/>
  <c r="C11" i="3"/>
  <c r="A26" i="3"/>
  <c r="A25" i="3"/>
  <c r="A24" i="3"/>
  <c r="A23" i="3"/>
  <c r="A22" i="3"/>
  <c r="A21" i="3"/>
  <c r="A20" i="3"/>
  <c r="A11" i="3"/>
  <c r="A19" i="3"/>
  <c r="A18" i="3"/>
  <c r="A17" i="3"/>
  <c r="A16" i="3"/>
  <c r="A15" i="3"/>
  <c r="A14" i="3"/>
  <c r="A13" i="3"/>
  <c r="A12" i="3"/>
  <c r="A41" i="3" l="1"/>
  <c r="A40" i="3"/>
  <c r="A39" i="3"/>
  <c r="A37" i="3"/>
  <c r="A36" i="3"/>
  <c r="A35" i="3"/>
  <c r="A34" i="3"/>
  <c r="A33" i="3"/>
  <c r="A32" i="3"/>
  <c r="A31" i="3"/>
  <c r="A30" i="3"/>
  <c r="A29" i="3"/>
</calcChain>
</file>

<file path=xl/sharedStrings.xml><?xml version="1.0" encoding="utf-8"?>
<sst xmlns="http://schemas.openxmlformats.org/spreadsheetml/2006/main" count="279" uniqueCount="250">
  <si>
    <t>Q1 2019</t>
  </si>
  <si>
    <t>Q2 2019</t>
  </si>
  <si>
    <t>Q3 2019</t>
  </si>
  <si>
    <t>Q4 2019</t>
  </si>
  <si>
    <t>Q1 2020</t>
  </si>
  <si>
    <t>Q2 2020</t>
  </si>
  <si>
    <t>Total</t>
  </si>
  <si>
    <t>EFH</t>
  </si>
  <si>
    <t>GemeindeTyp 1</t>
  </si>
  <si>
    <t>GemeindeTyp 2</t>
  </si>
  <si>
    <t>GemeindeTyp 3</t>
  </si>
  <si>
    <t>GemeindeTyp 4</t>
  </si>
  <si>
    <t>GemeindeTyp 5</t>
  </si>
  <si>
    <t>EGW</t>
  </si>
  <si>
    <t xml:space="preserve">Total </t>
  </si>
  <si>
    <t>DE</t>
  </si>
  <si>
    <t>FR</t>
  </si>
  <si>
    <t>MI</t>
  </si>
  <si>
    <t>APP</t>
  </si>
  <si>
    <t>Type de communes 1</t>
  </si>
  <si>
    <t>Type de communes 2</t>
  </si>
  <si>
    <t>Type de communes 3</t>
  </si>
  <si>
    <t>Type de communes 4</t>
  </si>
  <si>
    <t>Type de communes 5</t>
  </si>
  <si>
    <t>IT</t>
  </si>
  <si>
    <t xml:space="preserve">Totale </t>
  </si>
  <si>
    <t>Tipo di Comune 1</t>
  </si>
  <si>
    <t>Tipo di Comune 2</t>
  </si>
  <si>
    <t>Tipo di Comune 3</t>
  </si>
  <si>
    <t>Tipo di Comune 4</t>
  </si>
  <si>
    <t>Tipo di Comune 5</t>
  </si>
  <si>
    <t>CU</t>
  </si>
  <si>
    <t>EN</t>
  </si>
  <si>
    <t>SFH</t>
  </si>
  <si>
    <t>CONDO</t>
  </si>
  <si>
    <t>Type of municipality 1</t>
  </si>
  <si>
    <t>Type of municipality 2</t>
  </si>
  <si>
    <t>Type of municipality 3</t>
  </si>
  <si>
    <t>Type of municipality 4</t>
  </si>
  <si>
    <t>Type of municipality 5</t>
  </si>
  <si>
    <t>Q3 2020</t>
  </si>
  <si>
    <t>PPE</t>
  </si>
  <si>
    <t>Legende:</t>
  </si>
  <si>
    <t>Indice suisse des prix de l'immobilier résidentiel, IMPI</t>
  </si>
  <si>
    <t>Indice svizzero dei prezzi degli immobili residenziali, IMPI</t>
  </si>
  <si>
    <t>Swiss Residential Property Price Index, IMPI</t>
  </si>
  <si>
    <r>
      <t>1</t>
    </r>
    <r>
      <rPr>
        <vertAlign val="superscript"/>
        <sz val="10"/>
        <rFont val="Arial"/>
        <family val="2"/>
      </rPr>
      <t>er</t>
    </r>
    <r>
      <rPr>
        <sz val="10"/>
        <rFont val="Arial"/>
        <family val="2"/>
      </rPr>
      <t xml:space="preserve"> trim. 2019</t>
    </r>
  </si>
  <si>
    <r>
      <t>2</t>
    </r>
    <r>
      <rPr>
        <vertAlign val="superscript"/>
        <sz val="10"/>
        <color theme="1"/>
        <rFont val="Arial"/>
        <family val="2"/>
      </rPr>
      <t>e</t>
    </r>
    <r>
      <rPr>
        <sz val="10"/>
        <color theme="1"/>
        <rFont val="Arial"/>
        <family val="2"/>
      </rPr>
      <t xml:space="preserve"> trim. 2019</t>
    </r>
  </si>
  <si>
    <r>
      <t>3</t>
    </r>
    <r>
      <rPr>
        <vertAlign val="superscript"/>
        <sz val="10"/>
        <color theme="1"/>
        <rFont val="Arial"/>
        <family val="2"/>
      </rPr>
      <t>e</t>
    </r>
    <r>
      <rPr>
        <sz val="10"/>
        <color theme="1"/>
        <rFont val="Arial"/>
        <family val="2"/>
      </rPr>
      <t xml:space="preserve"> trim. 2019</t>
    </r>
  </si>
  <si>
    <r>
      <t>4</t>
    </r>
    <r>
      <rPr>
        <vertAlign val="superscript"/>
        <sz val="10"/>
        <color theme="1"/>
        <rFont val="Arial"/>
        <family val="2"/>
      </rPr>
      <t>e</t>
    </r>
    <r>
      <rPr>
        <sz val="10"/>
        <color theme="1"/>
        <rFont val="Arial"/>
        <family val="2"/>
      </rPr>
      <t xml:space="preserve"> trim. 2019</t>
    </r>
  </si>
  <si>
    <r>
      <t>1</t>
    </r>
    <r>
      <rPr>
        <vertAlign val="superscript"/>
        <sz val="10"/>
        <rFont val="Arial"/>
        <family val="2"/>
      </rPr>
      <t>er</t>
    </r>
    <r>
      <rPr>
        <sz val="10"/>
        <rFont val="Arial"/>
        <family val="2"/>
      </rPr>
      <t xml:space="preserve"> trim. 2020</t>
    </r>
  </si>
  <si>
    <r>
      <t>2</t>
    </r>
    <r>
      <rPr>
        <vertAlign val="superscript"/>
        <sz val="10"/>
        <color theme="1"/>
        <rFont val="Arial"/>
        <family val="2"/>
      </rPr>
      <t>e</t>
    </r>
    <r>
      <rPr>
        <sz val="10"/>
        <color theme="1"/>
        <rFont val="Arial"/>
        <family val="2"/>
      </rPr>
      <t xml:space="preserve"> trim. 2020</t>
    </r>
  </si>
  <si>
    <t>Auskunft: Bundesamt für Statistik (BFS), IMPI@bfs.admin.ch, Tel. +41 58 463 60 69</t>
  </si>
  <si>
    <t>Sources: FSO - Swiss Residential Property Price Index, IMPI</t>
  </si>
  <si>
    <t>Sources: OFS - Indice suisse des prix de l'immobilier résidentiel, IMPI</t>
  </si>
  <si>
    <t>Quelle: BFS - Schweizerischer Wohnimmobilienpreisindex, IMPI</t>
  </si>
  <si>
    <t xml:space="preserve">Information: Federal Statistical Office (FSO), IMPI@bfs.admin.ch, Tel. +41 58 463 60 69 </t>
  </si>
  <si>
    <t>Code</t>
  </si>
  <si>
    <t>Tabelle</t>
  </si>
  <si>
    <t>Total - Wohneigentum (EFH und EGW)</t>
  </si>
  <si>
    <t>EFH - Einfamilienhäuser</t>
  </si>
  <si>
    <t xml:space="preserve">EGW - Eigentumswohnungen </t>
  </si>
  <si>
    <t>GemeindeTyp 1 - Städtische Gemeinde einer grossen Agglomeration</t>
  </si>
  <si>
    <t>GemeindeTyp 2 - Städtische Gemeinde einer mittelgrossen Agglomeration</t>
  </si>
  <si>
    <t>GemeindeTyp 3 - Städtische Gemeinde einer kleinen oder ausserhalb einer Agglomeration</t>
  </si>
  <si>
    <t xml:space="preserve">GemeindeTyp 4 - Intermediäre Gemeinde </t>
  </si>
  <si>
    <t>GemeindeTyp 5 - Ländliche Gemeinde</t>
  </si>
  <si>
    <t xml:space="preserve">T2 </t>
  </si>
  <si>
    <t>Total - Logements en propriété (MI et PPE)</t>
  </si>
  <si>
    <t>MI - Maisons individuelles</t>
  </si>
  <si>
    <t>PPE - Appartements en propriété</t>
  </si>
  <si>
    <t xml:space="preserve">Type de communes 1 - Commune urbaine d'une grande agglomération </t>
  </si>
  <si>
    <t>Type de communes 2 - Commune urbaine d'une agglomération moyenne</t>
  </si>
  <si>
    <t>Type de communes 3 - Commune urbaine d'une petite ou hors agglomération</t>
  </si>
  <si>
    <t xml:space="preserve">Type de communes 4 - Commune intermédiaire </t>
  </si>
  <si>
    <t>Type de communes 5 - Commune rurale</t>
  </si>
  <si>
    <t>Totale - Proprietà residenziale (CU e APP)</t>
  </si>
  <si>
    <t>CU - Case unifamiliari</t>
  </si>
  <si>
    <t>APP - Appartementi di proprietà</t>
  </si>
  <si>
    <t>Tipo di Comune 1 - Comune urbano di un grande agglomerato</t>
  </si>
  <si>
    <t>Tipo di Comune 2 - Comune urbano di un agglomerato medio</t>
  </si>
  <si>
    <t>Tipo di Comune 3 - Comune urbano di un piccolo/fuori agglomerato</t>
  </si>
  <si>
    <t xml:space="preserve">Tipo di Comune 4 - Comune intermedio </t>
  </si>
  <si>
    <t>Tipo di Comune 5 - Comune rurale</t>
  </si>
  <si>
    <t>Total - Residential property (SFH and CONDO)</t>
  </si>
  <si>
    <t>SFH - Single-family houses</t>
  </si>
  <si>
    <t>CONDO - Condominiums</t>
  </si>
  <si>
    <t>Type of municipality 1 - Urban municipality of a large agglomeration</t>
  </si>
  <si>
    <t>Type of municipality 3 - Urban municipality of a small or outside agglomeration</t>
  </si>
  <si>
    <t>Type of municipality 4 - Intermediate municipality</t>
  </si>
  <si>
    <t>Type of municipality 5 - Rural municipality</t>
  </si>
  <si>
    <t>&lt;Legende_1&gt;</t>
  </si>
  <si>
    <t>&lt;Legende_2&gt;</t>
  </si>
  <si>
    <t>&lt;Legende_3&gt;</t>
  </si>
  <si>
    <t>&lt;Legende_4&gt;</t>
  </si>
  <si>
    <t>&lt;Legende_5&gt;</t>
  </si>
  <si>
    <t>&lt;Legende_6&gt;</t>
  </si>
  <si>
    <t>&lt;Legende_7&gt;</t>
  </si>
  <si>
    <t>&lt;Legende_8&gt;</t>
  </si>
  <si>
    <t>&lt;Legende_9&gt;</t>
  </si>
  <si>
    <t>&lt;Quelle&gt;</t>
  </si>
  <si>
    <t>&lt;CopyRight&gt;</t>
  </si>
  <si>
    <t>&lt;Auskunft&gt;</t>
  </si>
  <si>
    <t>Sprache / Langue / Lingua / Language</t>
  </si>
  <si>
    <t>Fonti: UST - Indice svizzero dei prezzi degli immobili residenziali, IMPI</t>
  </si>
  <si>
    <t>Informazioni: Ufficio federale di statistica (UST), IMPI@bfs.admin.ch, tel. +41 58 463 60 69</t>
  </si>
  <si>
    <r>
      <t>1</t>
    </r>
    <r>
      <rPr>
        <vertAlign val="superscript"/>
        <sz val="10"/>
        <color theme="1"/>
        <rFont val="Arial"/>
        <family val="2"/>
      </rPr>
      <t>°</t>
    </r>
    <r>
      <rPr>
        <sz val="10"/>
        <color theme="1"/>
        <rFont val="Arial"/>
        <family val="2"/>
      </rPr>
      <t xml:space="preserve"> trim. 2019</t>
    </r>
  </si>
  <si>
    <r>
      <t>2</t>
    </r>
    <r>
      <rPr>
        <vertAlign val="superscript"/>
        <sz val="10"/>
        <color theme="1"/>
        <rFont val="Arial"/>
        <family val="2"/>
      </rPr>
      <t>°</t>
    </r>
    <r>
      <rPr>
        <sz val="10"/>
        <color theme="1"/>
        <rFont val="Arial"/>
        <family val="2"/>
      </rPr>
      <t xml:space="preserve"> trim. 2019</t>
    </r>
  </si>
  <si>
    <r>
      <t>3</t>
    </r>
    <r>
      <rPr>
        <vertAlign val="superscript"/>
        <sz val="10"/>
        <color theme="1"/>
        <rFont val="Arial"/>
        <family val="2"/>
      </rPr>
      <t>°</t>
    </r>
    <r>
      <rPr>
        <sz val="10"/>
        <color theme="1"/>
        <rFont val="Arial"/>
        <family val="2"/>
      </rPr>
      <t xml:space="preserve"> trim. 2019</t>
    </r>
  </si>
  <si>
    <r>
      <t>4</t>
    </r>
    <r>
      <rPr>
        <vertAlign val="superscript"/>
        <sz val="10"/>
        <color theme="1"/>
        <rFont val="Arial"/>
        <family val="2"/>
      </rPr>
      <t>°</t>
    </r>
    <r>
      <rPr>
        <sz val="10"/>
        <color theme="1"/>
        <rFont val="Arial"/>
        <family val="2"/>
      </rPr>
      <t xml:space="preserve"> trim. 2019</t>
    </r>
  </si>
  <si>
    <r>
      <t>1</t>
    </r>
    <r>
      <rPr>
        <vertAlign val="superscript"/>
        <sz val="10"/>
        <color theme="1"/>
        <rFont val="Arial"/>
        <family val="2"/>
      </rPr>
      <t>°</t>
    </r>
    <r>
      <rPr>
        <sz val="10"/>
        <color theme="1"/>
        <rFont val="Arial"/>
        <family val="2"/>
      </rPr>
      <t xml:space="preserve"> trim. 2020</t>
    </r>
    <r>
      <rPr>
        <sz val="11"/>
        <color theme="1"/>
        <rFont val="Arial"/>
        <family val="2"/>
      </rPr>
      <t/>
    </r>
  </si>
  <si>
    <r>
      <t>2</t>
    </r>
    <r>
      <rPr>
        <vertAlign val="superscript"/>
        <sz val="10"/>
        <color theme="1"/>
        <rFont val="Arial"/>
        <family val="2"/>
      </rPr>
      <t>°</t>
    </r>
    <r>
      <rPr>
        <sz val="10"/>
        <color theme="1"/>
        <rFont val="Arial"/>
        <family val="2"/>
      </rPr>
      <t xml:space="preserve"> trim. 2020</t>
    </r>
    <r>
      <rPr>
        <sz val="11"/>
        <color theme="1"/>
        <rFont val="Arial"/>
        <family val="2"/>
      </rPr>
      <t/>
    </r>
  </si>
  <si>
    <r>
      <t>Schweizerischer Wohnimmobilienpreisindex, IMPI</t>
    </r>
    <r>
      <rPr>
        <sz val="11"/>
        <color rgb="FFFF0000"/>
        <rFont val="Arial"/>
        <family val="2"/>
      </rPr>
      <t/>
    </r>
  </si>
  <si>
    <t>Renseignements: Office fédéral de la statistique (OFS), IMPI@bfs.admin.ch, Tel. +41 58 463 60 69</t>
  </si>
  <si>
    <t>Légende:</t>
  </si>
  <si>
    <t>Legenda:</t>
  </si>
  <si>
    <t>Legend:</t>
  </si>
  <si>
    <r>
      <t>3</t>
    </r>
    <r>
      <rPr>
        <vertAlign val="superscript"/>
        <sz val="10"/>
        <color theme="1"/>
        <rFont val="Arial"/>
        <family val="2"/>
      </rPr>
      <t>e</t>
    </r>
    <r>
      <rPr>
        <sz val="10"/>
        <color theme="1"/>
        <rFont val="Arial"/>
        <family val="2"/>
      </rPr>
      <t xml:space="preserve"> trim. 2020</t>
    </r>
  </si>
  <si>
    <r>
      <t>3</t>
    </r>
    <r>
      <rPr>
        <vertAlign val="superscript"/>
        <sz val="10"/>
        <color theme="1"/>
        <rFont val="Arial"/>
        <family val="2"/>
      </rPr>
      <t>°</t>
    </r>
    <r>
      <rPr>
        <sz val="10"/>
        <color theme="1"/>
        <rFont val="Arial"/>
        <family val="2"/>
      </rPr>
      <t xml:space="preserve"> trim. 2020</t>
    </r>
    <r>
      <rPr>
        <sz val="11"/>
        <color theme="1"/>
        <rFont val="Arial"/>
        <family val="2"/>
      </rPr>
      <t/>
    </r>
  </si>
  <si>
    <t>Q4 2020</t>
  </si>
  <si>
    <t xml:space="preserve">Totalindex und Subindizes (Basis: Q4 2019 = 100) </t>
  </si>
  <si>
    <r>
      <t>Indice total et sous-indices (base: 4</t>
    </r>
    <r>
      <rPr>
        <vertAlign val="superscript"/>
        <sz val="10"/>
        <rFont val="Arial"/>
        <family val="2"/>
      </rPr>
      <t>e</t>
    </r>
    <r>
      <rPr>
        <sz val="10"/>
        <rFont val="Arial"/>
        <family val="2"/>
      </rPr>
      <t xml:space="preserve"> trim. 2019 = 100)</t>
    </r>
  </si>
  <si>
    <t>Indice totale e sottoindici (base: 4° trim. 2019 = 100)</t>
  </si>
  <si>
    <t>Total index and sub-indices (Base: Q4 2019 = 100)</t>
  </si>
  <si>
    <t>Sprache</t>
  </si>
  <si>
    <t>Q1 2021</t>
  </si>
  <si>
    <r>
      <t>4</t>
    </r>
    <r>
      <rPr>
        <vertAlign val="superscript"/>
        <sz val="10"/>
        <rFont val="Arial"/>
        <family val="2"/>
      </rPr>
      <t>e</t>
    </r>
    <r>
      <rPr>
        <sz val="10"/>
        <rFont val="Arial"/>
        <family val="2"/>
      </rPr>
      <t xml:space="preserve"> trim. 2020</t>
    </r>
  </si>
  <si>
    <r>
      <t>4</t>
    </r>
    <r>
      <rPr>
        <vertAlign val="superscript"/>
        <sz val="10"/>
        <rFont val="Arial"/>
        <family val="2"/>
      </rPr>
      <t>°</t>
    </r>
    <r>
      <rPr>
        <sz val="10"/>
        <rFont val="Arial"/>
        <family val="2"/>
      </rPr>
      <t xml:space="preserve"> trim. 2020</t>
    </r>
    <r>
      <rPr>
        <sz val="11"/>
        <color theme="1"/>
        <rFont val="Arial"/>
        <family val="2"/>
      </rPr>
      <t/>
    </r>
  </si>
  <si>
    <t>Q2 2021</t>
  </si>
  <si>
    <t>2° trim. 2021</t>
  </si>
  <si>
    <r>
      <t>1</t>
    </r>
    <r>
      <rPr>
        <vertAlign val="superscript"/>
        <sz val="10"/>
        <rFont val="Arial"/>
        <family val="2"/>
      </rPr>
      <t>er</t>
    </r>
    <r>
      <rPr>
        <sz val="10"/>
        <rFont val="Arial"/>
        <family val="2"/>
      </rPr>
      <t xml:space="preserve"> trim. 2021</t>
    </r>
  </si>
  <si>
    <r>
      <t>1</t>
    </r>
    <r>
      <rPr>
        <vertAlign val="superscript"/>
        <sz val="10"/>
        <rFont val="Arial"/>
        <family val="2"/>
      </rPr>
      <t>°</t>
    </r>
    <r>
      <rPr>
        <sz val="10"/>
        <rFont val="Arial"/>
        <family val="2"/>
      </rPr>
      <t xml:space="preserve"> trim. 2021</t>
    </r>
  </si>
  <si>
    <r>
      <t>2</t>
    </r>
    <r>
      <rPr>
        <vertAlign val="superscript"/>
        <sz val="10"/>
        <color theme="1"/>
        <rFont val="Arial"/>
        <family val="2"/>
      </rPr>
      <t>e</t>
    </r>
    <r>
      <rPr>
        <sz val="10"/>
        <color theme="1"/>
        <rFont val="Arial"/>
        <family val="2"/>
      </rPr>
      <t xml:space="preserve"> trim. 2021</t>
    </r>
  </si>
  <si>
    <t>Q3 2021</t>
  </si>
  <si>
    <t>3° trim. 2021</t>
  </si>
  <si>
    <t>Q4 2021</t>
  </si>
  <si>
    <t>4° trim. 2021</t>
  </si>
  <si>
    <r>
      <t>3</t>
    </r>
    <r>
      <rPr>
        <vertAlign val="superscript"/>
        <sz val="10"/>
        <rFont val="Arial"/>
        <family val="2"/>
      </rPr>
      <t>e</t>
    </r>
    <r>
      <rPr>
        <sz val="10"/>
        <rFont val="Arial"/>
        <family val="2"/>
      </rPr>
      <t xml:space="preserve"> trim. 2021</t>
    </r>
  </si>
  <si>
    <r>
      <t>4</t>
    </r>
    <r>
      <rPr>
        <vertAlign val="superscript"/>
        <sz val="10"/>
        <rFont val="Arial"/>
        <family val="2"/>
      </rPr>
      <t>e</t>
    </r>
    <r>
      <rPr>
        <sz val="10"/>
        <rFont val="Arial"/>
        <family val="2"/>
      </rPr>
      <t xml:space="preserve"> trim. 2021</t>
    </r>
  </si>
  <si>
    <t>Q1 2022</t>
  </si>
  <si>
    <t>1° trim. 2022</t>
  </si>
  <si>
    <r>
      <t>1</t>
    </r>
    <r>
      <rPr>
        <vertAlign val="superscript"/>
        <sz val="10"/>
        <rFont val="Arial"/>
        <family val="2"/>
      </rPr>
      <t>er</t>
    </r>
    <r>
      <rPr>
        <sz val="10"/>
        <rFont val="Arial"/>
        <family val="2"/>
      </rPr>
      <t xml:space="preserve"> trim. 2022</t>
    </r>
  </si>
  <si>
    <t>Q2 2022</t>
  </si>
  <si>
    <t>2° trim. 2022</t>
  </si>
  <si>
    <t>Q3 2022</t>
  </si>
  <si>
    <t>3° trim. 2022</t>
  </si>
  <si>
    <r>
      <t>2</t>
    </r>
    <r>
      <rPr>
        <vertAlign val="superscript"/>
        <sz val="10"/>
        <rFont val="Arial"/>
        <family val="2"/>
      </rPr>
      <t>e</t>
    </r>
    <r>
      <rPr>
        <sz val="10"/>
        <rFont val="Arial"/>
        <family val="2"/>
      </rPr>
      <t xml:space="preserve"> trim. 2022</t>
    </r>
  </si>
  <si>
    <t>Q4 2022</t>
  </si>
  <si>
    <t>4° trim. 2022</t>
  </si>
  <si>
    <r>
      <t xml:space="preserve">© FSO </t>
    </r>
    <r>
      <rPr>
        <sz val="10"/>
        <color rgb="FFFF0000"/>
        <rFont val="Arial"/>
        <family val="2"/>
      </rPr>
      <t>2023</t>
    </r>
  </si>
  <si>
    <r>
      <t xml:space="preserve">© UST </t>
    </r>
    <r>
      <rPr>
        <sz val="10"/>
        <color rgb="FFFF0000"/>
        <rFont val="Arial"/>
        <family val="2"/>
      </rPr>
      <t>2023</t>
    </r>
  </si>
  <si>
    <r>
      <t xml:space="preserve">© OFS </t>
    </r>
    <r>
      <rPr>
        <sz val="10"/>
        <color rgb="FFFF0000"/>
        <rFont val="Arial"/>
        <family val="2"/>
      </rPr>
      <t>2023</t>
    </r>
  </si>
  <si>
    <r>
      <t xml:space="preserve">© BFS </t>
    </r>
    <r>
      <rPr>
        <sz val="10"/>
        <color rgb="FFFF0000"/>
        <rFont val="Arial"/>
        <family val="2"/>
      </rPr>
      <t>2023</t>
    </r>
  </si>
  <si>
    <r>
      <t>3</t>
    </r>
    <r>
      <rPr>
        <vertAlign val="superscript"/>
        <sz val="10"/>
        <rFont val="Arial"/>
        <family val="2"/>
      </rPr>
      <t>e</t>
    </r>
    <r>
      <rPr>
        <sz val="10"/>
        <rFont val="Arial"/>
        <family val="2"/>
      </rPr>
      <t xml:space="preserve"> trim. 2022</t>
    </r>
  </si>
  <si>
    <t>Einfamilienhäuser</t>
  </si>
  <si>
    <t>Wohneigentum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</si>
  <si>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</si>
  <si>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</si>
  <si>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</si>
  <si>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</si>
  <si>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</si>
  <si>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</si>
  <si>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</si>
  <si>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</si>
  <si>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Eigentumswohnungen</t>
  </si>
  <si>
    <t>Q1 2023</t>
  </si>
  <si>
    <t>Q2 2023</t>
  </si>
  <si>
    <t>Q3 2023</t>
  </si>
  <si>
    <t>Q4 2023</t>
  </si>
  <si>
    <r>
      <t>4</t>
    </r>
    <r>
      <rPr>
        <vertAlign val="superscript"/>
        <sz val="10"/>
        <rFont val="Arial"/>
        <family val="2"/>
      </rPr>
      <t>e</t>
    </r>
    <r>
      <rPr>
        <sz val="10"/>
        <rFont val="Arial"/>
        <family val="2"/>
      </rPr>
      <t xml:space="preserve"> trim. 2022</t>
    </r>
  </si>
  <si>
    <r>
      <t>4</t>
    </r>
    <r>
      <rPr>
        <vertAlign val="superscript"/>
        <sz val="10"/>
        <color rgb="FFFF0000"/>
        <rFont val="Arial"/>
        <family val="2"/>
      </rPr>
      <t>e</t>
    </r>
    <r>
      <rPr>
        <sz val="10"/>
        <color rgb="FFFF0000"/>
        <rFont val="Arial"/>
        <family val="2"/>
      </rPr>
      <t xml:space="preserve"> trim. 2023</t>
    </r>
  </si>
  <si>
    <r>
      <t>3</t>
    </r>
    <r>
      <rPr>
        <vertAlign val="superscript"/>
        <sz val="10"/>
        <rFont val="Arial"/>
        <family val="2"/>
      </rPr>
      <t>e</t>
    </r>
    <r>
      <rPr>
        <sz val="10"/>
        <rFont val="Arial"/>
        <family val="2"/>
      </rPr>
      <t xml:space="preserve"> trim. 2023</t>
    </r>
  </si>
  <si>
    <r>
      <t>2</t>
    </r>
    <r>
      <rPr>
        <vertAlign val="superscript"/>
        <sz val="10"/>
        <rFont val="Arial"/>
        <family val="2"/>
      </rPr>
      <t>e</t>
    </r>
    <r>
      <rPr>
        <sz val="10"/>
        <rFont val="Arial"/>
        <family val="2"/>
      </rPr>
      <t xml:space="preserve"> trim. 2023</t>
    </r>
  </si>
  <si>
    <r>
      <t>1</t>
    </r>
    <r>
      <rPr>
        <vertAlign val="superscript"/>
        <sz val="10"/>
        <rFont val="Arial"/>
        <family val="2"/>
      </rPr>
      <t>er</t>
    </r>
    <r>
      <rPr>
        <sz val="10"/>
        <rFont val="Arial"/>
        <family val="2"/>
      </rPr>
      <t xml:space="preserve"> trim. 2023</t>
    </r>
  </si>
  <si>
    <t>1° trim. 2023</t>
  </si>
  <si>
    <t>2° trim. 2023</t>
  </si>
  <si>
    <t>3° trim. 2023</t>
  </si>
  <si>
    <t>4° trim. 2023</t>
  </si>
  <si>
    <t>Logements en propriété</t>
  </si>
  <si>
    <t>Proprietà residenziale</t>
  </si>
  <si>
    <t>Residential property</t>
  </si>
  <si>
    <t>Maisons individuelles</t>
  </si>
  <si>
    <t>Case unifamiliari</t>
  </si>
  <si>
    <t>Single-family houses</t>
  </si>
  <si>
    <t>&lt;ZeilenTitel_3&gt;</t>
  </si>
  <si>
    <t>&lt;ZeilenTitel_4&gt;</t>
  </si>
  <si>
    <t>&lt;ZeilenTitel_5&gt;</t>
  </si>
  <si>
    <t>&lt;ZeilenTitel_6&gt;</t>
  </si>
  <si>
    <t>&lt;ZeilenTitel_7&gt;</t>
  </si>
  <si>
    <t>&lt;ZeilenTitel_8&gt;</t>
  </si>
  <si>
    <t>&lt;ZeilenTitel_9&gt;</t>
  </si>
  <si>
    <t>&lt;ZeilenTitel_10&gt;</t>
  </si>
  <si>
    <t>&lt;ZeilenTitel_11&gt;</t>
  </si>
  <si>
    <t>&lt;ZeilenTitel_12&gt;</t>
  </si>
  <si>
    <t>&lt;ZeilenTitel_13&gt;</t>
  </si>
  <si>
    <t>&lt;ZeilenTitel_14&gt;</t>
  </si>
  <si>
    <t>&lt;ZeilenTitel_15&gt;</t>
  </si>
  <si>
    <t>&lt;ZeilenTitel_16&gt;</t>
  </si>
  <si>
    <t>&lt;ZeilenTitel_17&gt;</t>
  </si>
  <si>
    <t>&lt;ZeilenTitel_18&gt;</t>
  </si>
  <si>
    <t>&lt;ZeilenTitel_19&gt;</t>
  </si>
  <si>
    <t>&lt;ZeilenTitel_20&gt;</t>
  </si>
  <si>
    <t>&lt;ZeilenTitel_21&gt;</t>
  </si>
  <si>
    <t>&lt;ZeilenTitel_22&gt;</t>
  </si>
  <si>
    <t>&lt;ZeilenTitel_23&gt;</t>
  </si>
  <si>
    <t>&lt;ZeilenTitel_24&gt;</t>
  </si>
  <si>
    <t>&lt;ZeilenTitel_25&gt;</t>
  </si>
  <si>
    <t>&lt;ZeilenTitel_26&gt;</t>
  </si>
  <si>
    <t>&lt;ZeilenTitel_27&gt;</t>
  </si>
  <si>
    <t>&lt;ZeilenTitel_28&gt;</t>
  </si>
  <si>
    <t>&lt;ZeilenTitel_29&gt;</t>
  </si>
  <si>
    <t>&lt;ZeilenTitel_2&gt;</t>
  </si>
  <si>
    <t>&lt;ZeilenTitel_1&gt;</t>
  </si>
  <si>
    <t>&lt;Spaltentitel_1&gt;</t>
  </si>
  <si>
    <t>&lt;Spaltentitel_2&gt;</t>
  </si>
  <si>
    <t>&lt;Spaltentitel_3&gt;</t>
  </si>
  <si>
    <t>&lt;Spaltentitel_4&gt;</t>
  </si>
  <si>
    <t>&lt;Spaltentitel_5&gt;</t>
  </si>
  <si>
    <t>&lt;Spaltentitel_6&gt;</t>
  </si>
  <si>
    <t>&lt;Spaltentitel_7&gt;</t>
  </si>
  <si>
    <t>&lt;Spaltentitel_8&gt;</t>
  </si>
  <si>
    <t>Appartements en propriété</t>
  </si>
  <si>
    <t>Appartementi di proprietà</t>
  </si>
  <si>
    <t>Condominiums</t>
  </si>
  <si>
    <r>
      <t>1</t>
    </r>
    <r>
      <rPr>
        <vertAlign val="superscript"/>
        <sz val="10"/>
        <rFont val="Arial"/>
        <family val="2"/>
      </rPr>
      <t>er</t>
    </r>
    <r>
      <rPr>
        <sz val="10"/>
        <rFont val="Arial"/>
        <family val="2"/>
      </rPr>
      <t xml:space="preserve"> trim. 2017</t>
    </r>
  </si>
  <si>
    <r>
      <t>2</t>
    </r>
    <r>
      <rPr>
        <vertAlign val="superscript"/>
        <sz val="10"/>
        <color theme="1"/>
        <rFont val="Arial"/>
        <family val="2"/>
      </rPr>
      <t>e</t>
    </r>
    <r>
      <rPr>
        <sz val="10"/>
        <color theme="1"/>
        <rFont val="Arial"/>
        <family val="2"/>
      </rPr>
      <t xml:space="preserve"> trim. 2017</t>
    </r>
  </si>
  <si>
    <r>
      <t>3</t>
    </r>
    <r>
      <rPr>
        <vertAlign val="superscript"/>
        <sz val="10"/>
        <color theme="1"/>
        <rFont val="Arial"/>
        <family val="2"/>
      </rPr>
      <t>e</t>
    </r>
    <r>
      <rPr>
        <sz val="10"/>
        <color theme="1"/>
        <rFont val="Arial"/>
        <family val="2"/>
      </rPr>
      <t xml:space="preserve"> trim. 2017</t>
    </r>
  </si>
  <si>
    <r>
      <t>4</t>
    </r>
    <r>
      <rPr>
        <vertAlign val="superscript"/>
        <sz val="10"/>
        <color theme="1"/>
        <rFont val="Arial"/>
        <family val="2"/>
      </rPr>
      <t>e</t>
    </r>
    <r>
      <rPr>
        <sz val="10"/>
        <color theme="1"/>
        <rFont val="Arial"/>
        <family val="2"/>
      </rPr>
      <t xml:space="preserve"> trim. 2017</t>
    </r>
  </si>
  <si>
    <r>
      <t>1</t>
    </r>
    <r>
      <rPr>
        <vertAlign val="superscript"/>
        <sz val="10"/>
        <rFont val="Arial"/>
        <family val="2"/>
      </rPr>
      <t>er</t>
    </r>
    <r>
      <rPr>
        <sz val="10"/>
        <rFont val="Arial"/>
        <family val="2"/>
      </rPr>
      <t xml:space="preserve"> trim. 2018</t>
    </r>
  </si>
  <si>
    <r>
      <t>2</t>
    </r>
    <r>
      <rPr>
        <vertAlign val="superscript"/>
        <sz val="10"/>
        <color theme="1"/>
        <rFont val="Arial"/>
        <family val="2"/>
      </rPr>
      <t>e</t>
    </r>
    <r>
      <rPr>
        <sz val="10"/>
        <color theme="1"/>
        <rFont val="Arial"/>
        <family val="2"/>
      </rPr>
      <t xml:space="preserve"> trim. 2018</t>
    </r>
  </si>
  <si>
    <r>
      <t>3</t>
    </r>
    <r>
      <rPr>
        <vertAlign val="superscript"/>
        <sz val="10"/>
        <color theme="1"/>
        <rFont val="Arial"/>
        <family val="2"/>
      </rPr>
      <t>e</t>
    </r>
    <r>
      <rPr>
        <sz val="10"/>
        <color theme="1"/>
        <rFont val="Arial"/>
        <family val="2"/>
      </rPr>
      <t xml:space="preserve"> trim. 2018</t>
    </r>
  </si>
  <si>
    <r>
      <t>4</t>
    </r>
    <r>
      <rPr>
        <vertAlign val="superscript"/>
        <sz val="10"/>
        <color theme="1"/>
        <rFont val="Arial"/>
        <family val="2"/>
      </rPr>
      <t>e</t>
    </r>
    <r>
      <rPr>
        <sz val="10"/>
        <color theme="1"/>
        <rFont val="Arial"/>
        <family val="2"/>
      </rPr>
      <t xml:space="preserve"> trim. 2018</t>
    </r>
  </si>
  <si>
    <r>
      <t>1</t>
    </r>
    <r>
      <rPr>
        <vertAlign val="superscript"/>
        <sz val="10"/>
        <color theme="1"/>
        <rFont val="Arial"/>
        <family val="2"/>
      </rPr>
      <t>°</t>
    </r>
    <r>
      <rPr>
        <sz val="10"/>
        <color theme="1"/>
        <rFont val="Arial"/>
        <family val="2"/>
      </rPr>
      <t xml:space="preserve"> trim. 2017</t>
    </r>
  </si>
  <si>
    <r>
      <t>2</t>
    </r>
    <r>
      <rPr>
        <vertAlign val="superscript"/>
        <sz val="10"/>
        <color theme="1"/>
        <rFont val="Arial"/>
        <family val="2"/>
      </rPr>
      <t>°</t>
    </r>
    <r>
      <rPr>
        <sz val="10"/>
        <color theme="1"/>
        <rFont val="Arial"/>
        <family val="2"/>
      </rPr>
      <t xml:space="preserve"> trim. 2017</t>
    </r>
  </si>
  <si>
    <r>
      <t>3</t>
    </r>
    <r>
      <rPr>
        <vertAlign val="superscript"/>
        <sz val="10"/>
        <color theme="1"/>
        <rFont val="Arial"/>
        <family val="2"/>
      </rPr>
      <t>°</t>
    </r>
    <r>
      <rPr>
        <sz val="10"/>
        <color theme="1"/>
        <rFont val="Arial"/>
        <family val="2"/>
      </rPr>
      <t xml:space="preserve"> trim. 2017</t>
    </r>
  </si>
  <si>
    <r>
      <t>4</t>
    </r>
    <r>
      <rPr>
        <vertAlign val="superscript"/>
        <sz val="10"/>
        <color theme="1"/>
        <rFont val="Arial"/>
        <family val="2"/>
      </rPr>
      <t>°</t>
    </r>
    <r>
      <rPr>
        <sz val="10"/>
        <color theme="1"/>
        <rFont val="Arial"/>
        <family val="2"/>
      </rPr>
      <t xml:space="preserve"> trim. 2017</t>
    </r>
  </si>
  <si>
    <r>
      <t>1</t>
    </r>
    <r>
      <rPr>
        <vertAlign val="superscript"/>
        <sz val="10"/>
        <color theme="1"/>
        <rFont val="Arial"/>
        <family val="2"/>
      </rPr>
      <t>°</t>
    </r>
    <r>
      <rPr>
        <sz val="10"/>
        <color theme="1"/>
        <rFont val="Arial"/>
        <family val="2"/>
      </rPr>
      <t xml:space="preserve"> trim. 2018</t>
    </r>
  </si>
  <si>
    <r>
      <t>2</t>
    </r>
    <r>
      <rPr>
        <vertAlign val="superscript"/>
        <sz val="10"/>
        <color theme="1"/>
        <rFont val="Arial"/>
        <family val="2"/>
      </rPr>
      <t>°</t>
    </r>
    <r>
      <rPr>
        <sz val="10"/>
        <color theme="1"/>
        <rFont val="Arial"/>
        <family val="2"/>
      </rPr>
      <t xml:space="preserve"> trim. 2018</t>
    </r>
  </si>
  <si>
    <r>
      <t>3</t>
    </r>
    <r>
      <rPr>
        <vertAlign val="superscript"/>
        <sz val="10"/>
        <color theme="1"/>
        <rFont val="Arial"/>
        <family val="2"/>
      </rPr>
      <t>°</t>
    </r>
    <r>
      <rPr>
        <sz val="10"/>
        <color theme="1"/>
        <rFont val="Arial"/>
        <family val="2"/>
      </rPr>
      <t xml:space="preserve"> trim. 2018</t>
    </r>
  </si>
  <si>
    <r>
      <t>4</t>
    </r>
    <r>
      <rPr>
        <vertAlign val="superscript"/>
        <sz val="10"/>
        <color theme="1"/>
        <rFont val="Arial"/>
        <family val="2"/>
      </rPr>
      <t>°</t>
    </r>
    <r>
      <rPr>
        <sz val="10"/>
        <color theme="1"/>
        <rFont val="Arial"/>
        <family val="2"/>
      </rPr>
      <t xml:space="preserve"> trim. 2018</t>
    </r>
  </si>
  <si>
    <t>&lt;Titel&gt;</t>
  </si>
  <si>
    <t>&lt;Untertitel_1&gt;</t>
  </si>
  <si>
    <t>&lt;Untertitel_2&gt;</t>
  </si>
  <si>
    <t>&lt;Untertitel_3&gt;</t>
  </si>
  <si>
    <t>&lt;Untertitel_4&gt;</t>
  </si>
  <si>
    <r>
      <t xml:space="preserve">Indexwerte, </t>
    </r>
    <r>
      <rPr>
        <sz val="10"/>
        <color rgb="FFFF0000"/>
        <rFont val="Arial"/>
        <family val="2"/>
      </rPr>
      <t>1. Quartal 2019 - 1. Quartal 2023</t>
    </r>
  </si>
  <si>
    <r>
      <t xml:space="preserve">Valeurs de l'indice, </t>
    </r>
    <r>
      <rPr>
        <sz val="10"/>
        <color rgb="FFFF0000"/>
        <rFont val="Arial"/>
        <family val="2"/>
      </rPr>
      <t>1</t>
    </r>
    <r>
      <rPr>
        <vertAlign val="superscript"/>
        <sz val="10"/>
        <color rgb="FFFF0000"/>
        <rFont val="Arial"/>
        <family val="2"/>
      </rPr>
      <t>er</t>
    </r>
    <r>
      <rPr>
        <sz val="10"/>
        <color rgb="FFFF0000"/>
        <rFont val="Arial"/>
        <family val="2"/>
      </rPr>
      <t xml:space="preserve"> trim. 2019 - 1</t>
    </r>
    <r>
      <rPr>
        <vertAlign val="superscript"/>
        <sz val="10"/>
        <color rgb="FFFF0000"/>
        <rFont val="Arial"/>
        <family val="2"/>
      </rPr>
      <t xml:space="preserve">er </t>
    </r>
    <r>
      <rPr>
        <sz val="10"/>
        <color rgb="FFFF0000"/>
        <rFont val="Arial"/>
        <family val="2"/>
      </rPr>
      <t>trim. 2023</t>
    </r>
  </si>
  <si>
    <r>
      <t xml:space="preserve">Valori dell'indice, </t>
    </r>
    <r>
      <rPr>
        <sz val="10"/>
        <color rgb="FFFF0000"/>
        <rFont val="Arial"/>
        <family val="2"/>
      </rPr>
      <t>1° trim. 2019 - 1° trim. 2023</t>
    </r>
  </si>
  <si>
    <r>
      <rPr>
        <sz val="10"/>
        <rFont val="Arial"/>
        <family val="2"/>
      </rPr>
      <t xml:space="preserve">Index values, </t>
    </r>
    <r>
      <rPr>
        <sz val="10"/>
        <color rgb="FFFF0000"/>
        <rFont val="Arial"/>
        <family val="2"/>
      </rPr>
      <t>1</t>
    </r>
    <r>
      <rPr>
        <vertAlign val="superscript"/>
        <sz val="10"/>
        <color rgb="FFFF0000"/>
        <rFont val="Arial"/>
        <family val="2"/>
      </rPr>
      <t>st</t>
    </r>
    <r>
      <rPr>
        <sz val="10"/>
        <color rgb="FFFF0000"/>
        <rFont val="Arial"/>
        <family val="2"/>
      </rPr>
      <t xml:space="preserve"> quarter 2019 - 1</t>
    </r>
    <r>
      <rPr>
        <vertAlign val="superscript"/>
        <sz val="10"/>
        <color rgb="FFFF0000"/>
        <rFont val="Arial"/>
        <family val="2"/>
      </rPr>
      <t>st</t>
    </r>
    <r>
      <rPr>
        <sz val="10"/>
        <color rgb="FFFF0000"/>
        <rFont val="Arial"/>
        <family val="2"/>
      </rPr>
      <t xml:space="preserve"> quarter 2023</t>
    </r>
  </si>
  <si>
    <t>Type of municipality 2 - Urban municipality of a medium-sized agglomeration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</si>
</sst>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1"/>
      <color theme="1"/>
      <name val="Arial"/>
      <family val="2"/>
    </font>
    <font>
      <sz val="11"/>
      <color rgb="FFFF0000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vertAlign val="superscript"/>
      <sz val="10"/>
      <color rgb="FFFF0000"/>
      <name val="Arial"/>
      <family val="2"/>
    </font>
    <font>
      <b/>
      <sz val="10"/>
      <color theme="1"/>
      <name val="Arial"/>
      <family val="2"/>
    </font>
    <font>
      <vertAlign val="superscript"/>
      <sz val="10"/>
      <name val="Arial"/>
      <family val="2"/>
    </font>
    <font>
      <vertAlign val="superscript"/>
      <sz val="10"/>
      <color theme="1"/>
      <name val="Arial"/>
      <family val="2"/>
    </font>
    <font>
      <sz val="8"/>
      <color rgb="FF00000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8EAF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2" borderId="0" xfId="0" applyFill="1"/>
    <xf numFmtId="0" fontId="0" fillId="0" borderId="0" xfId="0" applyFill="1"/>
    <xf numFmtId="0" fontId="4" fillId="0" borderId="0" xfId="0" applyFont="1" applyFill="1" applyBorder="1" applyAlignment="1">
      <alignment horizontal="right" vertical="top" wrapText="1"/>
    </xf>
    <xf numFmtId="0" fontId="2" fillId="0" borderId="0" xfId="0" applyFont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0" applyFont="1" applyFill="1" applyBorder="1" applyAlignment="1">
      <alignment horizontal="left" vertical="center" wrapText="1" indent="2"/>
    </xf>
    <xf numFmtId="0" fontId="3" fillId="0" borderId="1" xfId="0" applyFont="1" applyFill="1" applyBorder="1" applyAlignment="1">
      <alignment horizontal="left" vertical="center" wrapText="1" indent="2"/>
    </xf>
    <xf numFmtId="0" fontId="3" fillId="0" borderId="0" xfId="0" applyFont="1"/>
    <xf numFmtId="0" fontId="2" fillId="0" borderId="0" xfId="0" applyFont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/>
    </xf>
    <xf numFmtId="0" fontId="2" fillId="6" borderId="0" xfId="0" applyFont="1" applyFill="1" applyBorder="1" applyAlignment="1">
      <alignment horizontal="left" vertical="top" wrapText="1"/>
    </xf>
    <xf numFmtId="0" fontId="2" fillId="6" borderId="0" xfId="0" applyFont="1" applyFill="1" applyAlignment="1">
      <alignment horizontal="left" vertical="top"/>
    </xf>
    <xf numFmtId="0" fontId="9" fillId="6" borderId="0" xfId="0" applyFont="1" applyFill="1" applyAlignment="1">
      <alignment horizontal="left" vertical="top"/>
    </xf>
    <xf numFmtId="0" fontId="2" fillId="6" borderId="4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 wrapText="1"/>
    </xf>
    <xf numFmtId="0" fontId="6" fillId="4" borderId="4" xfId="0" applyFont="1" applyFill="1" applyBorder="1" applyAlignment="1">
      <alignment horizontal="left" vertical="top" wrapText="1"/>
    </xf>
    <xf numFmtId="0" fontId="2" fillId="6" borderId="4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/>
    </xf>
    <xf numFmtId="0" fontId="2" fillId="6" borderId="5" xfId="0" applyFont="1" applyFill="1" applyBorder="1" applyAlignment="1">
      <alignment horizontal="left" vertical="top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5" fillId="3" borderId="12" xfId="0" applyFont="1" applyFill="1" applyBorder="1" applyAlignment="1">
      <alignment horizontal="left" vertical="top"/>
    </xf>
    <xf numFmtId="0" fontId="5" fillId="3" borderId="13" xfId="0" applyFont="1" applyFill="1" applyBorder="1" applyAlignment="1">
      <alignment horizontal="left" vertical="top"/>
    </xf>
    <xf numFmtId="0" fontId="5" fillId="3" borderId="14" xfId="0" applyFont="1" applyFill="1" applyBorder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2" fillId="6" borderId="15" xfId="0" applyFont="1" applyFill="1" applyBorder="1" applyAlignment="1">
      <alignment horizontal="left" vertical="top"/>
    </xf>
    <xf numFmtId="0" fontId="7" fillId="0" borderId="15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 wrapText="1"/>
    </xf>
    <xf numFmtId="0" fontId="6" fillId="4" borderId="15" xfId="0" applyFont="1" applyFill="1" applyBorder="1" applyAlignment="1">
      <alignment horizontal="left" vertical="top" wrapText="1"/>
    </xf>
    <xf numFmtId="0" fontId="2" fillId="6" borderId="16" xfId="0" applyFont="1" applyFill="1" applyBorder="1" applyAlignment="1">
      <alignment horizontal="left" vertical="top"/>
    </xf>
    <xf numFmtId="0" fontId="5" fillId="3" borderId="17" xfId="0" applyFont="1" applyFill="1" applyBorder="1" applyAlignment="1">
      <alignment horizontal="left" vertical="top"/>
    </xf>
    <xf numFmtId="0" fontId="5" fillId="3" borderId="18" xfId="0" applyFont="1" applyFill="1" applyBorder="1" applyAlignment="1">
      <alignment horizontal="left" vertical="top"/>
    </xf>
    <xf numFmtId="0" fontId="2" fillId="6" borderId="17" xfId="0" applyFont="1" applyFill="1" applyBorder="1" applyAlignment="1">
      <alignment horizontal="left" vertical="top"/>
    </xf>
    <xf numFmtId="0" fontId="2" fillId="0" borderId="19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left" vertical="top"/>
    </xf>
    <xf numFmtId="0" fontId="2" fillId="4" borderId="19" xfId="0" applyFont="1" applyFill="1" applyBorder="1" applyAlignment="1">
      <alignment horizontal="left" vertical="top" wrapText="1"/>
    </xf>
    <xf numFmtId="0" fontId="2" fillId="6" borderId="19" xfId="0" applyFont="1" applyFill="1" applyBorder="1" applyAlignment="1">
      <alignment horizontal="left" vertical="top"/>
    </xf>
    <xf numFmtId="0" fontId="6" fillId="4" borderId="19" xfId="0" applyFont="1" applyFill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/>
    </xf>
    <xf numFmtId="0" fontId="2" fillId="6" borderId="20" xfId="0" applyFont="1" applyFill="1" applyBorder="1" applyAlignment="1">
      <alignment horizontal="left" vertical="top"/>
    </xf>
    <xf numFmtId="0" fontId="5" fillId="3" borderId="21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vertical="top" wrapText="1"/>
    </xf>
    <xf numFmtId="164" fontId="0" fillId="0" borderId="0" xfId="0" applyNumberFormat="1"/>
    <xf numFmtId="0" fontId="7" fillId="0" borderId="4" xfId="0" applyFont="1" applyFill="1" applyBorder="1" applyAlignment="1">
      <alignment horizontal="left" vertical="top" wrapText="1"/>
    </xf>
    <xf numFmtId="0" fontId="7" fillId="0" borderId="15" xfId="0" applyFont="1" applyFill="1" applyBorder="1" applyAlignment="1">
      <alignment horizontal="left" vertical="top" wrapText="1"/>
    </xf>
    <xf numFmtId="0" fontId="7" fillId="0" borderId="19" xfId="0" applyFont="1" applyFill="1" applyBorder="1" applyAlignment="1">
      <alignment horizontal="left" vertical="top" wrapText="1"/>
    </xf>
    <xf numFmtId="0" fontId="2" fillId="4" borderId="4" xfId="0" applyFont="1" applyFill="1" applyBorder="1" applyAlignment="1">
      <alignment horizontal="left" vertical="top"/>
    </xf>
    <xf numFmtId="0" fontId="2" fillId="4" borderId="15" xfId="0" applyFont="1" applyFill="1" applyBorder="1" applyAlignment="1">
      <alignment horizontal="left" vertical="top"/>
    </xf>
    <xf numFmtId="0" fontId="2" fillId="4" borderId="19" xfId="0" applyFont="1" applyFill="1" applyBorder="1" applyAlignment="1">
      <alignment horizontal="left" vertical="top"/>
    </xf>
    <xf numFmtId="0" fontId="2" fillId="6" borderId="4" xfId="0" applyFont="1" applyFill="1" applyBorder="1" applyAlignment="1" applyProtection="1">
      <alignment horizontal="left" vertical="top"/>
      <protection locked="0"/>
    </xf>
    <xf numFmtId="0" fontId="2" fillId="0" borderId="15" xfId="0" applyFont="1" applyFill="1" applyBorder="1" applyAlignment="1">
      <alignment horizontal="left" vertical="top"/>
    </xf>
    <xf numFmtId="0" fontId="2" fillId="0" borderId="19" xfId="0" applyFont="1" applyFill="1" applyBorder="1" applyAlignment="1">
      <alignment horizontal="left" vertical="top"/>
    </xf>
    <xf numFmtId="0" fontId="2" fillId="6" borderId="0" xfId="0" applyFont="1" applyFill="1" applyAlignment="1" applyProtection="1">
      <alignment horizontal="left" vertical="top"/>
      <protection locked="0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vertical="top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center"/>
    </xf>
    <xf numFmtId="0" fontId="7" fillId="0" borderId="0" xfId="0" applyFont="1" applyFill="1" applyAlignment="1">
      <alignment horizontal="left" vertical="top"/>
    </xf>
    <xf numFmtId="0" fontId="3" fillId="0" borderId="0" xfId="0" applyFont="1" applyFill="1" applyBorder="1" applyAlignment="1">
      <alignment horizontal="left" vertical="center" indent="1"/>
    </xf>
    <xf numFmtId="0" fontId="3" fillId="0" borderId="3" xfId="0" applyFont="1" applyFill="1" applyBorder="1" applyAlignment="1">
      <alignment horizontal="left" vertical="center" wrapText="1"/>
    </xf>
    <xf numFmtId="0" fontId="4" fillId="0" borderId="23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0" fillId="0" borderId="0" xfId="0" applyBorder="1" applyAlignment="1">
      <alignment vertical="top"/>
    </xf>
    <xf numFmtId="0" fontId="0" fillId="0" borderId="0" xfId="0" applyBorder="1"/>
    <xf numFmtId="0" fontId="0" fillId="2" borderId="0" xfId="0" applyFill="1" applyBorder="1"/>
    <xf numFmtId="0" fontId="0" fillId="0" borderId="0" xfId="0" applyFill="1" applyBorder="1"/>
    <xf numFmtId="164" fontId="3" fillId="0" borderId="25" xfId="0" applyNumberFormat="1" applyFont="1" applyFill="1" applyBorder="1" applyAlignment="1">
      <alignment horizontal="center" vertical="center" wrapText="1"/>
    </xf>
    <xf numFmtId="164" fontId="3" fillId="0" borderId="26" xfId="0" applyNumberFormat="1" applyFont="1" applyFill="1" applyBorder="1" applyAlignment="1">
      <alignment horizontal="center" vertical="center" wrapText="1"/>
    </xf>
    <xf numFmtId="164" fontId="3" fillId="0" borderId="28" xfId="0" applyNumberFormat="1" applyFont="1" applyFill="1" applyBorder="1" applyAlignment="1">
      <alignment horizontal="center" vertical="center" wrapText="1"/>
    </xf>
    <xf numFmtId="164" fontId="3" fillId="0" borderId="29" xfId="0" applyNumberFormat="1" applyFont="1" applyFill="1" applyBorder="1" applyAlignment="1">
      <alignment horizontal="center" vertical="center" wrapText="1"/>
    </xf>
    <xf numFmtId="164" fontId="3" fillId="0" borderId="31" xfId="0" applyNumberFormat="1" applyFont="1" applyFill="1" applyBorder="1" applyAlignment="1">
      <alignment horizontal="center" vertical="center" wrapText="1"/>
    </xf>
    <xf numFmtId="164" fontId="3" fillId="0" borderId="32" xfId="0" applyNumberFormat="1" applyFont="1" applyFill="1" applyBorder="1" applyAlignment="1">
      <alignment horizontal="center" vertical="center" wrapText="1"/>
    </xf>
    <xf numFmtId="164" fontId="3" fillId="0" borderId="33" xfId="0" applyNumberFormat="1" applyFont="1" applyFill="1" applyBorder="1" applyAlignment="1">
      <alignment horizontal="center" vertical="center" wrapText="1"/>
    </xf>
    <xf numFmtId="164" fontId="3" fillId="0" borderId="34" xfId="0" applyNumberFormat="1" applyFont="1" applyFill="1" applyBorder="1" applyAlignment="1">
      <alignment horizontal="center" vertical="center" wrapText="1"/>
    </xf>
    <xf numFmtId="164" fontId="3" fillId="0" borderId="35" xfId="0" applyNumberFormat="1" applyFont="1" applyFill="1" applyBorder="1" applyAlignment="1">
      <alignment horizontal="center" vertical="center" wrapText="1"/>
    </xf>
    <xf numFmtId="164" fontId="3" fillId="5" borderId="24" xfId="0" applyNumberFormat="1" applyFont="1" applyFill="1" applyBorder="1" applyAlignment="1">
      <alignment horizontal="center" vertical="center" wrapText="1"/>
    </xf>
    <xf numFmtId="164" fontId="3" fillId="5" borderId="27" xfId="0" applyNumberFormat="1" applyFont="1" applyFill="1" applyBorder="1" applyAlignment="1">
      <alignment horizontal="center" vertical="center" wrapText="1"/>
    </xf>
    <xf numFmtId="164" fontId="3" fillId="5" borderId="30" xfId="0" applyNumberFormat="1" applyFont="1" applyFill="1" applyBorder="1" applyAlignment="1">
      <alignment horizontal="center" vertical="center" wrapText="1"/>
    </xf>
    <xf numFmtId="164" fontId="3" fillId="0" borderId="36" xfId="0" applyNumberFormat="1" applyFont="1" applyFill="1" applyBorder="1" applyAlignment="1">
      <alignment horizontal="center" vertical="center" wrapText="1"/>
    </xf>
    <xf numFmtId="164" fontId="3" fillId="0" borderId="37" xfId="0" applyNumberFormat="1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/>
    </xf>
    <xf numFmtId="0" fontId="4" fillId="7" borderId="7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indent="1"/>
    </xf>
    <xf numFmtId="0" fontId="3" fillId="0" borderId="2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top"/>
    </xf>
    <xf numFmtId="0" fontId="0" fillId="0" borderId="0" xfId="0" applyBorder="1" applyAlignment="1">
      <alignment vertical="top"/>
    </xf>
    <xf numFmtId="0" fontId="4" fillId="0" borderId="0" xfId="0" applyFont="1" applyFill="1" applyBorder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E8EAF7"/>
      <color rgb="FF374A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Radio" checked="Checked" firstButton="1" fmlaLink="Uebersetzungen!$B$2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806450</xdr:colOff>
          <xdr:row>0</xdr:row>
          <xdr:rowOff>146050</xdr:rowOff>
        </xdr:from>
        <xdr:to>
          <xdr:col>1</xdr:col>
          <xdr:colOff>355600</xdr:colOff>
          <xdr:row>2</xdr:row>
          <xdr:rowOff>31750</xdr:rowOff>
        </xdr:to>
        <xdr:sp macro="" textlink="">
          <xdr:nvSpPr>
            <xdr:cNvPr id="3073" name="Option 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Deutsch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806450</xdr:colOff>
          <xdr:row>1</xdr:row>
          <xdr:rowOff>139700</xdr:rowOff>
        </xdr:from>
        <xdr:to>
          <xdr:col>1</xdr:col>
          <xdr:colOff>355600</xdr:colOff>
          <xdr:row>3</xdr:row>
          <xdr:rowOff>25400</xdr:rowOff>
        </xdr:to>
        <xdr:sp macro="" textlink="">
          <xdr:nvSpPr>
            <xdr:cNvPr id="3074" name="Option Button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0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Français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806450</xdr:colOff>
          <xdr:row>2</xdr:row>
          <xdr:rowOff>120650</xdr:rowOff>
        </xdr:from>
        <xdr:to>
          <xdr:col>1</xdr:col>
          <xdr:colOff>355600</xdr:colOff>
          <xdr:row>4</xdr:row>
          <xdr:rowOff>6350</xdr:rowOff>
        </xdr:to>
        <xdr:sp macro="" textlink="">
          <xdr:nvSpPr>
            <xdr:cNvPr id="3075" name="Option Button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0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Italiano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806450</xdr:colOff>
          <xdr:row>3</xdr:row>
          <xdr:rowOff>114300</xdr:rowOff>
        </xdr:from>
        <xdr:to>
          <xdr:col>1</xdr:col>
          <xdr:colOff>355600</xdr:colOff>
          <xdr:row>5</xdr:row>
          <xdr:rowOff>0</xdr:rowOff>
        </xdr:to>
        <xdr:sp macro="" textlink="">
          <xdr:nvSpPr>
            <xdr:cNvPr id="3076" name="Option Button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English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3">
    <pageSetUpPr fitToPage="1"/>
  </sheetPr>
  <dimension ref="A1:V56"/>
  <sheetViews>
    <sheetView showGridLines="0" tabSelected="1" workbookViewId="0">
      <selection activeCell="J32" sqref="J32"/>
    </sheetView>
  </sheetViews>
  <sheetFormatPr baseColWidth="10" defaultColWidth="10.58203125" defaultRowHeight="12.9" customHeight="1" x14ac:dyDescent="0.3"/>
  <cols>
    <col min="1" max="1" width="18.58203125" customWidth="1"/>
    <col min="2" max="19" width="11.58203125" customWidth="1"/>
    <col min="20" max="22" width="13.08203125" customWidth="1"/>
  </cols>
  <sheetData>
    <row r="1" spans="1:22" ht="12.9" customHeight="1" thickTop="1" x14ac:dyDescent="0.3">
      <c r="A1" s="93" t="s">
        <v>103</v>
      </c>
      <c r="B1" s="94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</row>
    <row r="2" spans="1:22" ht="12.9" customHeight="1" x14ac:dyDescent="0.3">
      <c r="A2" s="27"/>
      <c r="B2" s="28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2"/>
    </row>
    <row r="3" spans="1:22" ht="12.9" customHeight="1" x14ac:dyDescent="0.3">
      <c r="A3" s="27"/>
      <c r="B3" s="2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2"/>
    </row>
    <row r="4" spans="1:22" ht="12.9" customHeight="1" x14ac:dyDescent="0.3">
      <c r="A4" s="27"/>
      <c r="B4" s="28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2"/>
    </row>
    <row r="5" spans="1:22" ht="12.9" customHeight="1" thickBot="1" x14ac:dyDescent="0.35">
      <c r="A5" s="29"/>
      <c r="B5" s="30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2"/>
    </row>
    <row r="6" spans="1:22" ht="12.9" customHeight="1" thickTop="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2"/>
    </row>
    <row r="7" spans="1:22" ht="14.25" customHeight="1" x14ac:dyDescent="0.3">
      <c r="A7" s="103" t="str">
        <f>VLOOKUP("&lt;Titel&gt;",Uebersetzungen!$B$3:$F$58,Uebersetzungen!$B$2+1,FALSE)</f>
        <v>Indexwerte, 1. Quartal 2019 - 1. Quartal 2023</v>
      </c>
      <c r="B7" s="103"/>
      <c r="C7" s="10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1"/>
      <c r="U7" s="2"/>
    </row>
    <row r="8" spans="1:22" ht="14.25" customHeight="1" x14ac:dyDescent="0.3">
      <c r="A8" s="101" t="str">
        <f>VLOOKUP("&lt;Untertitel_1&gt;",Uebersetzungen!$B$3:$F$58,Uebersetzungen!$B$2+1,FALSE)</f>
        <v>Schweizerischer Wohnimmobilienpreisindex, IMPI</v>
      </c>
      <c r="B8" s="101"/>
      <c r="C8" s="101"/>
      <c r="D8" s="102"/>
      <c r="E8" s="53"/>
      <c r="F8" s="53"/>
      <c r="G8" s="53"/>
      <c r="H8" s="53"/>
      <c r="I8" s="53"/>
      <c r="J8" s="53"/>
      <c r="O8" s="3"/>
      <c r="P8" s="3"/>
      <c r="Q8" s="3"/>
      <c r="R8" s="3"/>
      <c r="S8" s="3"/>
      <c r="T8" s="1"/>
      <c r="U8" s="2"/>
    </row>
    <row r="9" spans="1:22" s="75" customFormat="1" ht="5" customHeight="1" x14ac:dyDescent="0.3">
      <c r="A9" s="73"/>
      <c r="B9" s="73"/>
      <c r="C9" s="73"/>
      <c r="D9" s="74"/>
      <c r="E9" s="53"/>
      <c r="F9" s="53"/>
      <c r="G9" s="53"/>
      <c r="H9" s="53"/>
      <c r="I9" s="53"/>
      <c r="J9" s="53"/>
      <c r="O9" s="3"/>
      <c r="P9" s="3"/>
      <c r="Q9" s="3"/>
      <c r="R9" s="3"/>
      <c r="S9" s="3"/>
      <c r="T9" s="76"/>
      <c r="U9" s="77"/>
    </row>
    <row r="10" spans="1:22" ht="14.25" customHeight="1" x14ac:dyDescent="0.3">
      <c r="A10" s="72"/>
      <c r="B10" s="98" t="str">
        <f>VLOOKUP("&lt;Untertitel_2&gt;",Uebersetzungen!$B$3:$F$58,Uebersetzungen!$B$2+1,FALSE)</f>
        <v>Wohneigentum</v>
      </c>
      <c r="C10" s="99"/>
      <c r="D10" s="99"/>
      <c r="E10" s="99"/>
      <c r="F10" s="99"/>
      <c r="G10" s="100"/>
      <c r="H10" s="98" t="str">
        <f>VLOOKUP("&lt;Untertitel_3&gt;",Uebersetzungen!$B$3:$F$58,Uebersetzungen!$B$2+1,FALSE)</f>
        <v>Einfamilienhäuser</v>
      </c>
      <c r="I10" s="99"/>
      <c r="J10" s="99"/>
      <c r="K10" s="99"/>
      <c r="L10" s="99"/>
      <c r="M10" s="100"/>
      <c r="N10" s="98" t="str">
        <f>VLOOKUP("&lt;Untertitel_4&gt;",Uebersetzungen!$B$3:$F$58,Uebersetzungen!$B$2+1,FALSE)</f>
        <v>Eigentumswohnungen</v>
      </c>
      <c r="O10" s="99"/>
      <c r="P10" s="99"/>
      <c r="Q10" s="99"/>
      <c r="R10" s="99"/>
      <c r="S10" s="100"/>
      <c r="T10" s="1"/>
      <c r="U10" s="2"/>
    </row>
    <row r="11" spans="1:22" ht="25.5" customHeight="1" x14ac:dyDescent="0.3">
      <c r="A11" s="71" t="str">
        <f>VLOOKUP("&lt;ZeilenTitel_1&gt;",Uebersetzungen!$B$3:$F$58,Uebersetzungen!$B$2+1,FALSE)</f>
        <v xml:space="preserve">Totalindex und Subindizes (Basis: Q4 2019 = 100) </v>
      </c>
      <c r="B11" s="92" t="str">
        <f>VLOOKUP("&lt;Spaltentitel_1&gt;",Uebersetzungen!$B$3:$F$58,Uebersetzungen!$B$2+1,FALSE)</f>
        <v xml:space="preserve">Total </v>
      </c>
      <c r="C11" s="91" t="str">
        <f>VLOOKUP("&lt;Spaltentitel_4&gt;",Uebersetzungen!$B$3:$F$58,Uebersetzungen!$B$2+1,FALSE)</f>
        <v>GemeindeTyp 1</v>
      </c>
      <c r="D11" s="91" t="str">
        <f>VLOOKUP("&lt;Spaltentitel_5&gt;",Uebersetzungen!$B$3:$F$58,Uebersetzungen!$B$2+1,FALSE)</f>
        <v>GemeindeTyp 2</v>
      </c>
      <c r="E11" s="91" t="str">
        <f>VLOOKUP("&lt;Spaltentitel_6&gt;",Uebersetzungen!$B$3:$F$58,Uebersetzungen!$B$2+1,FALSE)</f>
        <v>GemeindeTyp 3</v>
      </c>
      <c r="F11" s="91" t="str">
        <f>VLOOKUP("&lt;Spaltentitel_7&gt;",Uebersetzungen!$B$3:$F$58,Uebersetzungen!$B$2+1,FALSE)</f>
        <v>GemeindeTyp 4</v>
      </c>
      <c r="G11" s="90" t="str">
        <f>VLOOKUP("&lt;Spaltentitel_8&gt;",Uebersetzungen!$B$3:$F$58,Uebersetzungen!$B$2+1,FALSE)</f>
        <v>GemeindeTyp 5</v>
      </c>
      <c r="H11" s="92" t="str">
        <f>VLOOKUP("&lt;Spaltentitel_2&gt;",Uebersetzungen!$B$3:$F$58,Uebersetzungen!$B$2+1,FALSE)</f>
        <v>EFH</v>
      </c>
      <c r="I11" s="91" t="str">
        <f>VLOOKUP("&lt;Spaltentitel_4&gt;",Uebersetzungen!$B$3:$F$58,Uebersetzungen!$B$2+1,FALSE)</f>
        <v>GemeindeTyp 1</v>
      </c>
      <c r="J11" s="91" t="str">
        <f>VLOOKUP("&lt;Spaltentitel_5&gt;",Uebersetzungen!$B$3:$F$58,Uebersetzungen!$B$2+1,FALSE)</f>
        <v>GemeindeTyp 2</v>
      </c>
      <c r="K11" s="91" t="str">
        <f>VLOOKUP("&lt;Spaltentitel_6&gt;",Uebersetzungen!$B$3:$F$58,Uebersetzungen!$B$2+1,FALSE)</f>
        <v>GemeindeTyp 3</v>
      </c>
      <c r="L11" s="91" t="str">
        <f>VLOOKUP("&lt;Spaltentitel_7&gt;",Uebersetzungen!$B$3:$F$58,Uebersetzungen!$B$2+1,FALSE)</f>
        <v>GemeindeTyp 4</v>
      </c>
      <c r="M11" s="90" t="str">
        <f>VLOOKUP("&lt;Spaltentitel_8&gt;",Uebersetzungen!$B$3:$F$58,Uebersetzungen!$B$2+1,FALSE)</f>
        <v>GemeindeTyp 5</v>
      </c>
      <c r="N11" s="92" t="str">
        <f>VLOOKUP("&lt;Spaltentitel_3&gt;",Uebersetzungen!$B$3:$F$58,Uebersetzungen!$B$2+1,FALSE)</f>
        <v>EGW</v>
      </c>
      <c r="O11" s="91" t="str">
        <f>VLOOKUP("&lt;Spaltentitel_4&gt;",Uebersetzungen!$B$3:$F$58,Uebersetzungen!$B$2+1,FALSE)</f>
        <v>GemeindeTyp 1</v>
      </c>
      <c r="P11" s="91" t="str">
        <f>VLOOKUP("&lt;Spaltentitel_5&gt;",Uebersetzungen!$B$3:$F$58,Uebersetzungen!$B$2+1,FALSE)</f>
        <v>GemeindeTyp 2</v>
      </c>
      <c r="Q11" s="91" t="str">
        <f>VLOOKUP("&lt;Spaltentitel_6&gt;",Uebersetzungen!$B$3:$F$58,Uebersetzungen!$B$2+1,FALSE)</f>
        <v>GemeindeTyp 3</v>
      </c>
      <c r="R11" s="91" t="str">
        <f>VLOOKUP("&lt;Spaltentitel_7&gt;",Uebersetzungen!$B$3:$F$58,Uebersetzungen!$B$2+1,FALSE)</f>
        <v>GemeindeTyp 4</v>
      </c>
      <c r="S11" s="90" t="str">
        <f>VLOOKUP("&lt;Spaltentitel_8&gt;",Uebersetzungen!$B$3:$F$58,Uebersetzungen!$B$2+1,FALSE)</f>
        <v>GemeindeTyp 5</v>
      </c>
      <c r="T11" s="1"/>
      <c r="U11" s="2"/>
    </row>
    <row r="12" spans="1:22" ht="12.9" customHeight="1" x14ac:dyDescent="0.3">
      <c r="A12" s="7" t="str">
        <f>VLOOKUP("&lt;ZeilenTitel_10&gt;",Uebersetzungen!$B$3:$F$58,Uebersetzungen!$B$2+1,FALSE)</f>
        <v>Q1 2019</v>
      </c>
      <c r="B12" s="87">
        <v>97.627499999999998</v>
      </c>
      <c r="C12" s="84">
        <v>95.586200000000005</v>
      </c>
      <c r="D12" s="78">
        <v>98.126499999999993</v>
      </c>
      <c r="E12" s="78">
        <v>97.738200000000006</v>
      </c>
      <c r="F12" s="78">
        <v>99.620400000000004</v>
      </c>
      <c r="G12" s="79">
        <v>97.7453</v>
      </c>
      <c r="H12" s="87">
        <v>97.070599999999999</v>
      </c>
      <c r="I12" s="78">
        <v>95.286900000000003</v>
      </c>
      <c r="J12" s="78">
        <v>97.159000000000006</v>
      </c>
      <c r="K12" s="78">
        <v>96.283600000000007</v>
      </c>
      <c r="L12" s="78">
        <v>98.876800000000003</v>
      </c>
      <c r="M12" s="79">
        <v>97.156499999999994</v>
      </c>
      <c r="N12" s="87">
        <v>98.166200000000003</v>
      </c>
      <c r="O12" s="78">
        <v>95.816999999999993</v>
      </c>
      <c r="P12" s="78">
        <v>98.871899999999997</v>
      </c>
      <c r="Q12" s="78">
        <v>98.747699999999995</v>
      </c>
      <c r="R12" s="78">
        <v>100.5461</v>
      </c>
      <c r="S12" s="79">
        <v>98.701599999999999</v>
      </c>
      <c r="T12" s="1"/>
      <c r="U12" s="2"/>
      <c r="V12" s="54"/>
    </row>
    <row r="13" spans="1:22" ht="12.9" customHeight="1" x14ac:dyDescent="0.3">
      <c r="A13" s="7" t="str">
        <f>VLOOKUP("&lt;ZeilenTitel_11&gt;",Uebersetzungen!$B$3:$F$58,Uebersetzungen!$B$2+1,FALSE)</f>
        <v>Q2 2019</v>
      </c>
      <c r="B13" s="88">
        <v>98.135900000000007</v>
      </c>
      <c r="C13" s="85">
        <v>97.743099999999998</v>
      </c>
      <c r="D13" s="80">
        <v>98.722999999999999</v>
      </c>
      <c r="E13" s="80">
        <v>99.197900000000004</v>
      </c>
      <c r="F13" s="80">
        <v>98.361000000000004</v>
      </c>
      <c r="G13" s="81">
        <v>97.192599999999999</v>
      </c>
      <c r="H13" s="88">
        <v>98.208699999999993</v>
      </c>
      <c r="I13" s="80">
        <v>98.134399999999999</v>
      </c>
      <c r="J13" s="80">
        <v>98.297399999999996</v>
      </c>
      <c r="K13" s="80">
        <v>98.295199999999994</v>
      </c>
      <c r="L13" s="80">
        <v>98.199600000000004</v>
      </c>
      <c r="M13" s="81">
        <v>98.214299999999994</v>
      </c>
      <c r="N13" s="88">
        <v>98.065399999999997</v>
      </c>
      <c r="O13" s="80">
        <v>97.441299999999998</v>
      </c>
      <c r="P13" s="80">
        <v>99.050899999999999</v>
      </c>
      <c r="Q13" s="80">
        <v>99.824399999999997</v>
      </c>
      <c r="R13" s="80">
        <v>98.561800000000005</v>
      </c>
      <c r="S13" s="81">
        <v>95.532899999999998</v>
      </c>
      <c r="T13" s="1"/>
      <c r="U13" s="2"/>
      <c r="V13" s="54"/>
    </row>
    <row r="14" spans="1:22" ht="12.9" customHeight="1" x14ac:dyDescent="0.3">
      <c r="A14" s="7" t="str">
        <f>VLOOKUP("&lt;ZeilenTitel_12&gt;",Uebersetzungen!$B$3:$F$58,Uebersetzungen!$B$2+1,FALSE)</f>
        <v>Q3 2019</v>
      </c>
      <c r="B14" s="88">
        <v>98.272099999999995</v>
      </c>
      <c r="C14" s="85">
        <v>96.994600000000005</v>
      </c>
      <c r="D14" s="80">
        <v>100.4299</v>
      </c>
      <c r="E14" s="80">
        <v>98.072299999999998</v>
      </c>
      <c r="F14" s="80">
        <v>98.712900000000005</v>
      </c>
      <c r="G14" s="81">
        <v>97.532399999999996</v>
      </c>
      <c r="H14" s="88">
        <v>98.573499999999996</v>
      </c>
      <c r="I14" s="80">
        <v>97.421899999999994</v>
      </c>
      <c r="J14" s="80">
        <v>100.4693</v>
      </c>
      <c r="K14" s="80">
        <v>98.060500000000005</v>
      </c>
      <c r="L14" s="80">
        <v>98.940100000000001</v>
      </c>
      <c r="M14" s="81">
        <v>98.194900000000004</v>
      </c>
      <c r="N14" s="88">
        <v>97.980699999999999</v>
      </c>
      <c r="O14" s="80">
        <v>96.665000000000006</v>
      </c>
      <c r="P14" s="80">
        <v>100.39960000000001</v>
      </c>
      <c r="Q14" s="80">
        <v>98.080399999999997</v>
      </c>
      <c r="R14" s="80">
        <v>98.430099999999996</v>
      </c>
      <c r="S14" s="81">
        <v>96.456400000000002</v>
      </c>
      <c r="T14" s="1"/>
      <c r="U14" s="2"/>
      <c r="V14" s="54"/>
    </row>
    <row r="15" spans="1:22" ht="12.9" customHeight="1" x14ac:dyDescent="0.3">
      <c r="A15" s="7" t="str">
        <f>VLOOKUP("&lt;ZeilenTitel_13&gt;",Uebersetzungen!$B$3:$F$58,Uebersetzungen!$B$2+1,FALSE)</f>
        <v>Q4 2019</v>
      </c>
      <c r="B15" s="88">
        <v>100</v>
      </c>
      <c r="C15" s="85">
        <v>100</v>
      </c>
      <c r="D15" s="80">
        <v>100</v>
      </c>
      <c r="E15" s="80">
        <v>100</v>
      </c>
      <c r="F15" s="80">
        <v>100</v>
      </c>
      <c r="G15" s="81">
        <v>100</v>
      </c>
      <c r="H15" s="88">
        <v>100</v>
      </c>
      <c r="I15" s="80">
        <v>100</v>
      </c>
      <c r="J15" s="80">
        <v>100</v>
      </c>
      <c r="K15" s="80">
        <v>100</v>
      </c>
      <c r="L15" s="80">
        <v>100</v>
      </c>
      <c r="M15" s="81">
        <v>100</v>
      </c>
      <c r="N15" s="88">
        <v>100</v>
      </c>
      <c r="O15" s="80">
        <v>100</v>
      </c>
      <c r="P15" s="80">
        <v>100</v>
      </c>
      <c r="Q15" s="80">
        <v>100</v>
      </c>
      <c r="R15" s="80">
        <v>100</v>
      </c>
      <c r="S15" s="81">
        <v>100</v>
      </c>
      <c r="T15" s="1"/>
      <c r="U15" s="2"/>
      <c r="V15" s="54"/>
    </row>
    <row r="16" spans="1:22" ht="12.9" customHeight="1" x14ac:dyDescent="0.3">
      <c r="A16" s="7" t="str">
        <f>VLOOKUP("&lt;ZeilenTitel_14&gt;",Uebersetzungen!$B$3:$F$58,Uebersetzungen!$B$2+1,FALSE)</f>
        <v>Q1 2020</v>
      </c>
      <c r="B16" s="88">
        <v>99.244299999999996</v>
      </c>
      <c r="C16" s="85">
        <v>98.852900000000005</v>
      </c>
      <c r="D16" s="80">
        <v>99.277500000000003</v>
      </c>
      <c r="E16" s="80">
        <v>98.334900000000005</v>
      </c>
      <c r="F16" s="80">
        <v>100.0419</v>
      </c>
      <c r="G16" s="81">
        <v>99.184200000000004</v>
      </c>
      <c r="H16" s="88">
        <v>99.451400000000007</v>
      </c>
      <c r="I16" s="80">
        <v>100.432</v>
      </c>
      <c r="J16" s="80">
        <v>99.155900000000003</v>
      </c>
      <c r="K16" s="80">
        <v>98.752200000000002</v>
      </c>
      <c r="L16" s="80">
        <v>98.990700000000004</v>
      </c>
      <c r="M16" s="81">
        <v>99.191100000000006</v>
      </c>
      <c r="N16" s="88">
        <v>99.052000000000007</v>
      </c>
      <c r="O16" s="80">
        <v>97.590299999999999</v>
      </c>
      <c r="P16" s="80">
        <v>99.359099999999998</v>
      </c>
      <c r="Q16" s="80">
        <v>98.039199999999994</v>
      </c>
      <c r="R16" s="80">
        <v>101.26349999999999</v>
      </c>
      <c r="S16" s="81">
        <v>99.173900000000003</v>
      </c>
      <c r="T16" s="1"/>
      <c r="U16" s="2"/>
      <c r="V16" s="54"/>
    </row>
    <row r="17" spans="1:22" ht="12.9" customHeight="1" x14ac:dyDescent="0.3">
      <c r="A17" s="7" t="str">
        <f>VLOOKUP("&lt;ZeilenTitel_15&gt;",Uebersetzungen!$B$3:$F$58,Uebersetzungen!$B$2+1,FALSE)</f>
        <v>Q2 2020</v>
      </c>
      <c r="B17" s="88">
        <v>100.59690000000001</v>
      </c>
      <c r="C17" s="85">
        <v>100.57899999999999</v>
      </c>
      <c r="D17" s="80">
        <v>100.99299999999999</v>
      </c>
      <c r="E17" s="80">
        <v>99.890299999999996</v>
      </c>
      <c r="F17" s="80">
        <v>100.98180000000001</v>
      </c>
      <c r="G17" s="81">
        <v>99.895700000000005</v>
      </c>
      <c r="H17" s="88">
        <v>100.5419</v>
      </c>
      <c r="I17" s="80">
        <v>100.5612</v>
      </c>
      <c r="J17" s="80">
        <v>100.3563</v>
      </c>
      <c r="K17" s="80">
        <v>100.04</v>
      </c>
      <c r="L17" s="80">
        <v>101.0146</v>
      </c>
      <c r="M17" s="81">
        <v>100.1371</v>
      </c>
      <c r="N17" s="88">
        <v>100.648</v>
      </c>
      <c r="O17" s="80">
        <v>100.5933</v>
      </c>
      <c r="P17" s="80">
        <v>101.4198</v>
      </c>
      <c r="Q17" s="80">
        <v>99.784199999999998</v>
      </c>
      <c r="R17" s="80">
        <v>100.9436</v>
      </c>
      <c r="S17" s="81">
        <v>99.529799999999994</v>
      </c>
      <c r="T17" s="1"/>
      <c r="U17" s="2"/>
      <c r="V17" s="54"/>
    </row>
    <row r="18" spans="1:22" ht="12.9" customHeight="1" x14ac:dyDescent="0.3">
      <c r="A18" s="7" t="str">
        <f>VLOOKUP("&lt;ZeilenTitel_16&gt;",Uebersetzungen!$B$3:$F$58,Uebersetzungen!$B$2+1,FALSE)</f>
        <v>Q3 2020</v>
      </c>
      <c r="B18" s="88">
        <v>100.81529999999999</v>
      </c>
      <c r="C18" s="85">
        <v>101.3617</v>
      </c>
      <c r="D18" s="80">
        <v>101.30029999999999</v>
      </c>
      <c r="E18" s="80">
        <v>100.51479999999999</v>
      </c>
      <c r="F18" s="80">
        <v>99.951599999999999</v>
      </c>
      <c r="G18" s="81">
        <v>100.759</v>
      </c>
      <c r="H18" s="88">
        <v>101.6683</v>
      </c>
      <c r="I18" s="80">
        <v>103.2119</v>
      </c>
      <c r="J18" s="80">
        <v>101.526</v>
      </c>
      <c r="K18" s="80">
        <v>100.92529999999999</v>
      </c>
      <c r="L18" s="80">
        <v>100.0134</v>
      </c>
      <c r="M18" s="81">
        <v>102.29730000000001</v>
      </c>
      <c r="N18" s="88">
        <v>100.0234</v>
      </c>
      <c r="O18" s="80">
        <v>99.882499999999993</v>
      </c>
      <c r="P18" s="80">
        <v>101.149</v>
      </c>
      <c r="Q18" s="80">
        <v>100.2239</v>
      </c>
      <c r="R18" s="80">
        <v>99.8797</v>
      </c>
      <c r="S18" s="81">
        <v>98.427599999999998</v>
      </c>
      <c r="T18" s="1"/>
      <c r="U18" s="2"/>
      <c r="V18" s="54"/>
    </row>
    <row r="19" spans="1:22" ht="12.9" customHeight="1" x14ac:dyDescent="0.3">
      <c r="A19" s="7" t="str">
        <f>VLOOKUP("&lt;ZeilenTitel_17&gt;",Uebersetzungen!$B$3:$F$58,Uebersetzungen!$B$2+1,FALSE)</f>
        <v>Q4 2020</v>
      </c>
      <c r="B19" s="88">
        <v>103.1292</v>
      </c>
      <c r="C19" s="85">
        <v>102.6234</v>
      </c>
      <c r="D19" s="80">
        <v>103.962</v>
      </c>
      <c r="E19" s="80">
        <v>102.91930000000001</v>
      </c>
      <c r="F19" s="80">
        <v>102.8875</v>
      </c>
      <c r="G19" s="81">
        <v>103.7079</v>
      </c>
      <c r="H19" s="88">
        <v>103.154</v>
      </c>
      <c r="I19" s="80">
        <v>103.69119999999999</v>
      </c>
      <c r="J19" s="80">
        <v>103.6537</v>
      </c>
      <c r="K19" s="80">
        <v>101.2222</v>
      </c>
      <c r="L19" s="80">
        <v>102.4526</v>
      </c>
      <c r="M19" s="81">
        <v>103.82</v>
      </c>
      <c r="N19" s="88">
        <v>103.1062</v>
      </c>
      <c r="O19" s="80">
        <v>101.7697</v>
      </c>
      <c r="P19" s="80">
        <v>104.1687</v>
      </c>
      <c r="Q19" s="80">
        <v>104.12179999999999</v>
      </c>
      <c r="R19" s="80">
        <v>103.3927</v>
      </c>
      <c r="S19" s="81">
        <v>103.53789999999999</v>
      </c>
      <c r="T19" s="1"/>
      <c r="U19" s="2"/>
      <c r="V19" s="54"/>
    </row>
    <row r="20" spans="1:22" ht="12.9" customHeight="1" x14ac:dyDescent="0.3">
      <c r="A20" s="7" t="str">
        <f>VLOOKUP("&lt;ZeilenTitel_18&gt;",Uebersetzungen!$B$3:$F$58,Uebersetzungen!$B$2+1,FALSE)</f>
        <v>Q1 2021</v>
      </c>
      <c r="B20" s="88">
        <v>103.0749</v>
      </c>
      <c r="C20" s="85">
        <v>103.5239</v>
      </c>
      <c r="D20" s="80">
        <v>103.23260000000001</v>
      </c>
      <c r="E20" s="80">
        <v>103.8353</v>
      </c>
      <c r="F20" s="80">
        <v>103.1195</v>
      </c>
      <c r="G20" s="81">
        <v>101.5973</v>
      </c>
      <c r="H20" s="88">
        <v>103.2623</v>
      </c>
      <c r="I20" s="80">
        <v>104.3719</v>
      </c>
      <c r="J20" s="80">
        <v>102.7499</v>
      </c>
      <c r="K20" s="80">
        <v>104.5064</v>
      </c>
      <c r="L20" s="80">
        <v>103.74290000000001</v>
      </c>
      <c r="M20" s="81">
        <v>100.999</v>
      </c>
      <c r="N20" s="88">
        <v>102.905</v>
      </c>
      <c r="O20" s="80">
        <v>102.8296</v>
      </c>
      <c r="P20" s="80">
        <v>103.57089999999999</v>
      </c>
      <c r="Q20" s="80">
        <v>103.3647</v>
      </c>
      <c r="R20" s="80">
        <v>102.4786</v>
      </c>
      <c r="S20" s="81">
        <v>102.4387</v>
      </c>
      <c r="T20" s="1"/>
      <c r="U20" s="2"/>
      <c r="V20" s="54"/>
    </row>
    <row r="21" spans="1:22" ht="12.9" customHeight="1" x14ac:dyDescent="0.3">
      <c r="A21" s="7" t="str">
        <f>VLOOKUP("&lt;ZeilenTitel_19&gt;",Uebersetzungen!$B$3:$F$58,Uebersetzungen!$B$2+1,FALSE)</f>
        <v>Q2 2021</v>
      </c>
      <c r="B21" s="88">
        <v>105.33799999999999</v>
      </c>
      <c r="C21" s="85">
        <v>105.53230000000001</v>
      </c>
      <c r="D21" s="80">
        <v>104.09990000000001</v>
      </c>
      <c r="E21" s="80">
        <v>106.1336</v>
      </c>
      <c r="F21" s="80">
        <v>105.9314</v>
      </c>
      <c r="G21" s="81">
        <v>105.02200000000001</v>
      </c>
      <c r="H21" s="88">
        <v>105.9631</v>
      </c>
      <c r="I21" s="80">
        <v>107.19710000000001</v>
      </c>
      <c r="J21" s="80">
        <v>103.32259999999999</v>
      </c>
      <c r="K21" s="80">
        <v>106.60899999999999</v>
      </c>
      <c r="L21" s="80">
        <v>106.3999</v>
      </c>
      <c r="M21" s="81">
        <v>105.6148</v>
      </c>
      <c r="N21" s="88">
        <v>104.7728</v>
      </c>
      <c r="O21" s="80">
        <v>104.24160000000001</v>
      </c>
      <c r="P21" s="80">
        <v>104.6601</v>
      </c>
      <c r="Q21" s="80">
        <v>105.8013</v>
      </c>
      <c r="R21" s="80">
        <v>105.4594</v>
      </c>
      <c r="S21" s="81">
        <v>104.1678</v>
      </c>
      <c r="T21" s="1"/>
      <c r="U21" s="2"/>
      <c r="V21" s="54"/>
    </row>
    <row r="22" spans="1:22" ht="12.9" customHeight="1" x14ac:dyDescent="0.3">
      <c r="A22" s="7" t="str">
        <f>VLOOKUP("&lt;ZeilenTitel_20&gt;",Uebersetzungen!$B$3:$F$58,Uebersetzungen!$B$2+1,FALSE)</f>
        <v>Q3 2021</v>
      </c>
      <c r="B22" s="88">
        <v>107.8175</v>
      </c>
      <c r="C22" s="85">
        <v>108.8904</v>
      </c>
      <c r="D22" s="80">
        <v>106.95359999999999</v>
      </c>
      <c r="E22" s="80">
        <v>107.34310000000001</v>
      </c>
      <c r="F22" s="80">
        <v>107.5295</v>
      </c>
      <c r="G22" s="81">
        <v>107.59350000000001</v>
      </c>
      <c r="H22" s="88">
        <v>108.4884</v>
      </c>
      <c r="I22" s="80">
        <v>108.83199999999999</v>
      </c>
      <c r="J22" s="80">
        <v>106.60980000000001</v>
      </c>
      <c r="K22" s="80">
        <v>110.21040000000001</v>
      </c>
      <c r="L22" s="80">
        <v>109.08199999999999</v>
      </c>
      <c r="M22" s="81">
        <v>108.0384</v>
      </c>
      <c r="N22" s="88">
        <v>107.2109</v>
      </c>
      <c r="O22" s="80">
        <v>108.85250000000001</v>
      </c>
      <c r="P22" s="80">
        <v>107.1863</v>
      </c>
      <c r="Q22" s="80">
        <v>105.321</v>
      </c>
      <c r="R22" s="80">
        <v>105.8839</v>
      </c>
      <c r="S22" s="81">
        <v>106.9496</v>
      </c>
      <c r="T22" s="1"/>
      <c r="U22" s="2"/>
      <c r="V22" s="54"/>
    </row>
    <row r="23" spans="1:22" ht="12.9" customHeight="1" x14ac:dyDescent="0.3">
      <c r="A23" s="7" t="str">
        <f>VLOOKUP("&lt;ZeilenTitel_21&gt;",Uebersetzungen!$B$3:$F$58,Uebersetzungen!$B$2+1,FALSE)</f>
        <v>Q4 2021</v>
      </c>
      <c r="B23" s="88">
        <v>110.6721</v>
      </c>
      <c r="C23" s="85">
        <v>109.43689999999999</v>
      </c>
      <c r="D23" s="80">
        <v>112.3689</v>
      </c>
      <c r="E23" s="80">
        <v>109.902</v>
      </c>
      <c r="F23" s="80">
        <v>110.3694</v>
      </c>
      <c r="G23" s="81">
        <v>112.0684</v>
      </c>
      <c r="H23" s="88">
        <v>111.4037</v>
      </c>
      <c r="I23" s="80">
        <v>110.2594</v>
      </c>
      <c r="J23" s="80">
        <v>113.1674</v>
      </c>
      <c r="K23" s="80">
        <v>112.9512</v>
      </c>
      <c r="L23" s="80">
        <v>110.5641</v>
      </c>
      <c r="M23" s="81">
        <v>112.0476</v>
      </c>
      <c r="N23" s="88">
        <v>110.0106</v>
      </c>
      <c r="O23" s="80">
        <v>108.7569</v>
      </c>
      <c r="P23" s="80">
        <v>111.7389</v>
      </c>
      <c r="Q23" s="80">
        <v>107.7514</v>
      </c>
      <c r="R23" s="80">
        <v>110.1953</v>
      </c>
      <c r="S23" s="81">
        <v>112.0868</v>
      </c>
      <c r="T23" s="1"/>
      <c r="U23" s="2"/>
      <c r="V23" s="54"/>
    </row>
    <row r="24" spans="1:22" ht="12.9" customHeight="1" x14ac:dyDescent="0.3">
      <c r="A24" s="7" t="str">
        <f>VLOOKUP("&lt;ZeilenTitel_22&gt;",Uebersetzungen!$B$3:$F$58,Uebersetzungen!$B$2+1,FALSE)</f>
        <v>Q1 2022</v>
      </c>
      <c r="B24" s="88">
        <v>110.2636</v>
      </c>
      <c r="C24" s="85">
        <v>111.6322</v>
      </c>
      <c r="D24" s="80">
        <v>109.57</v>
      </c>
      <c r="E24" s="80">
        <v>106.6691</v>
      </c>
      <c r="F24" s="80">
        <v>111.04300000000001</v>
      </c>
      <c r="G24" s="81">
        <v>109.4881</v>
      </c>
      <c r="H24" s="88">
        <v>112.0222</v>
      </c>
      <c r="I24" s="80">
        <v>115.6568</v>
      </c>
      <c r="J24" s="80">
        <v>111.6066</v>
      </c>
      <c r="K24" s="80">
        <v>108.1986</v>
      </c>
      <c r="L24" s="80">
        <v>111.17570000000001</v>
      </c>
      <c r="M24" s="81">
        <v>110.1499</v>
      </c>
      <c r="N24" s="88">
        <v>108.6991</v>
      </c>
      <c r="O24" s="80">
        <v>108.6172</v>
      </c>
      <c r="P24" s="80">
        <v>108.0515</v>
      </c>
      <c r="Q24" s="80">
        <v>105.4674</v>
      </c>
      <c r="R24" s="80">
        <v>110.9359</v>
      </c>
      <c r="S24" s="81">
        <v>108.59059999999999</v>
      </c>
      <c r="T24" s="1"/>
      <c r="U24" s="2"/>
      <c r="V24" s="54"/>
    </row>
    <row r="25" spans="1:22" ht="12.9" customHeight="1" x14ac:dyDescent="0.3">
      <c r="A25" s="7" t="str">
        <f>VLOOKUP("&lt;ZeilenTitel_23&gt;",Uebersetzungen!$B$3:$F$58,Uebersetzungen!$B$2+1,FALSE)</f>
        <v>Q2 2022</v>
      </c>
      <c r="B25" s="88">
        <v>113.21899999999999</v>
      </c>
      <c r="C25" s="85">
        <v>115.81829999999999</v>
      </c>
      <c r="D25" s="80">
        <v>110.827</v>
      </c>
      <c r="E25" s="80">
        <v>109.6982</v>
      </c>
      <c r="F25" s="80">
        <v>112.7697</v>
      </c>
      <c r="G25" s="81">
        <v>114.05500000000001</v>
      </c>
      <c r="H25" s="88">
        <v>114.3068</v>
      </c>
      <c r="I25" s="80">
        <v>116.6793</v>
      </c>
      <c r="J25" s="80">
        <v>111.2197</v>
      </c>
      <c r="K25" s="80">
        <v>112.99590000000001</v>
      </c>
      <c r="L25" s="80">
        <v>114.1758</v>
      </c>
      <c r="M25" s="81">
        <v>114.2756</v>
      </c>
      <c r="N25" s="88">
        <v>112.24379999999999</v>
      </c>
      <c r="O25" s="80">
        <v>115.10550000000001</v>
      </c>
      <c r="P25" s="80">
        <v>110.4893</v>
      </c>
      <c r="Q25" s="80">
        <v>107.3943</v>
      </c>
      <c r="R25" s="80">
        <v>111.2927</v>
      </c>
      <c r="S25" s="81">
        <v>113.74930000000001</v>
      </c>
      <c r="T25" s="1"/>
      <c r="U25" s="2"/>
      <c r="V25" s="54"/>
    </row>
    <row r="26" spans="1:22" ht="12.9" customHeight="1" x14ac:dyDescent="0.3">
      <c r="A26" s="7" t="str">
        <f>VLOOKUP("&lt;ZeilenTitel_24&gt;",Uebersetzungen!$B$3:$F$58,Uebersetzungen!$B$2+1,FALSE)</f>
        <v>Q3 2022</v>
      </c>
      <c r="B26" s="88">
        <v>114.6255</v>
      </c>
      <c r="C26" s="85">
        <v>117.42</v>
      </c>
      <c r="D26" s="80">
        <v>112.565</v>
      </c>
      <c r="E26" s="80">
        <v>111.5334</v>
      </c>
      <c r="F26" s="80">
        <v>114.9949</v>
      </c>
      <c r="G26" s="81">
        <v>113.1978</v>
      </c>
      <c r="H26" s="88">
        <v>115.88339999999999</v>
      </c>
      <c r="I26" s="80">
        <v>117.9646</v>
      </c>
      <c r="J26" s="80">
        <v>115.995</v>
      </c>
      <c r="K26" s="80">
        <v>115.0519</v>
      </c>
      <c r="L26" s="80">
        <v>115.10420000000001</v>
      </c>
      <c r="M26" s="81">
        <v>114.41419999999999</v>
      </c>
      <c r="N26" s="88">
        <v>113.50060000000001</v>
      </c>
      <c r="O26" s="80">
        <v>116.9365</v>
      </c>
      <c r="P26" s="80">
        <v>110.0437</v>
      </c>
      <c r="Q26" s="80">
        <v>109.0883</v>
      </c>
      <c r="R26" s="80">
        <v>114.91419999999999</v>
      </c>
      <c r="S26" s="81">
        <v>111.55549999999999</v>
      </c>
      <c r="T26" s="1"/>
      <c r="U26" s="2"/>
      <c r="V26" s="54"/>
    </row>
    <row r="27" spans="1:22" ht="12.9" customHeight="1" x14ac:dyDescent="0.3">
      <c r="A27" s="7" t="str">
        <f>VLOOKUP("&lt;ZeilenTitel_25&gt;",Uebersetzungen!$B$3:$F$58,Uebersetzungen!$B$2+1,FALSE)</f>
        <v>Q4 2022</v>
      </c>
      <c r="B27" s="88">
        <v>115.9928</v>
      </c>
      <c r="C27" s="85">
        <v>116.849</v>
      </c>
      <c r="D27" s="80">
        <v>113.5403</v>
      </c>
      <c r="E27" s="80">
        <v>113.6173</v>
      </c>
      <c r="F27" s="80">
        <v>116.0354</v>
      </c>
      <c r="G27" s="81">
        <v>118.5877</v>
      </c>
      <c r="H27" s="88">
        <v>118.14870000000001</v>
      </c>
      <c r="I27" s="80">
        <v>118.3374</v>
      </c>
      <c r="J27" s="80">
        <v>116.7307</v>
      </c>
      <c r="K27" s="80">
        <v>115.35120000000001</v>
      </c>
      <c r="L27" s="80">
        <v>117.68210000000001</v>
      </c>
      <c r="M27" s="81">
        <v>120.67740000000001</v>
      </c>
      <c r="N27" s="88">
        <v>114.07810000000001</v>
      </c>
      <c r="O27" s="80">
        <v>115.6782</v>
      </c>
      <c r="P27" s="80">
        <v>111.1906</v>
      </c>
      <c r="Q27" s="80">
        <v>112.2724</v>
      </c>
      <c r="R27" s="80">
        <v>114.3004</v>
      </c>
      <c r="S27" s="81">
        <v>115.773</v>
      </c>
      <c r="T27" s="1"/>
      <c r="U27" s="2"/>
      <c r="V27" s="54"/>
    </row>
    <row r="28" spans="1:22" ht="12.9" customHeight="1" x14ac:dyDescent="0.3">
      <c r="A28" s="8" t="str">
        <f>VLOOKUP("&lt;ZeilenTitel_26&gt;",Uebersetzungen!$B$3:$F$58,Uebersetzungen!$B$2+1,FALSE)</f>
        <v>Q1 2023</v>
      </c>
      <c r="B28" s="89">
        <v>114.5903</v>
      </c>
      <c r="C28" s="86">
        <v>116.1212</v>
      </c>
      <c r="D28" s="82">
        <v>113.2334</v>
      </c>
      <c r="E28" s="82">
        <v>112.7364</v>
      </c>
      <c r="F28" s="82">
        <v>114.232</v>
      </c>
      <c r="G28" s="83">
        <v>114.75920000000001</v>
      </c>
      <c r="H28" s="89">
        <v>116.5883</v>
      </c>
      <c r="I28" s="82">
        <v>118.59139999999999</v>
      </c>
      <c r="J28" s="82">
        <v>116.55119999999999</v>
      </c>
      <c r="K28" s="82">
        <v>115.67959999999999</v>
      </c>
      <c r="L28" s="82">
        <v>115.529</v>
      </c>
      <c r="M28" s="83">
        <v>115.29770000000001</v>
      </c>
      <c r="N28" s="89">
        <v>112.8152</v>
      </c>
      <c r="O28" s="82">
        <v>114.2355</v>
      </c>
      <c r="P28" s="82">
        <v>110.7949</v>
      </c>
      <c r="Q28" s="82">
        <v>110.5558</v>
      </c>
      <c r="R28" s="82">
        <v>112.8767</v>
      </c>
      <c r="S28" s="83">
        <v>114.1861</v>
      </c>
      <c r="T28" s="1"/>
      <c r="U28" s="2"/>
      <c r="V28" s="54"/>
    </row>
    <row r="29" spans="1:22" ht="17.25" customHeight="1" x14ac:dyDescent="0.3">
      <c r="A29" s="95" t="str">
        <f>VLOOKUP("&lt;Legende_1&gt;",Uebersetzungen!$B$3:$F$58,Uebersetzungen!$B$2+1,FALSE)</f>
        <v>Legende:</v>
      </c>
      <c r="B29" s="95"/>
      <c r="C29" s="95"/>
      <c r="D29" s="95"/>
      <c r="E29" s="95"/>
      <c r="F29" s="65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1"/>
      <c r="U29" s="2"/>
    </row>
    <row r="30" spans="1:22" ht="12.9" customHeight="1" x14ac:dyDescent="0.3">
      <c r="A30" s="97" t="str">
        <f>VLOOKUP("&lt;Legende_2&gt;",Uebersetzungen!$B$3:$F$58,Uebersetzungen!$B$2+1,FALSE)</f>
        <v>Total - Wohneigentum (EFH und EGW)</v>
      </c>
      <c r="B30" s="97"/>
      <c r="C30" s="97"/>
      <c r="D30" s="97"/>
      <c r="E30" s="97"/>
      <c r="F30" s="66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"/>
      <c r="U30" s="2"/>
    </row>
    <row r="31" spans="1:22" ht="12.9" customHeight="1" x14ac:dyDescent="0.3">
      <c r="A31" s="97" t="str">
        <f>VLOOKUP("&lt;Legende_3&gt;",Uebersetzungen!$B$3:$F$58,Uebersetzungen!$B$2+1,FALSE)</f>
        <v>EFH - Einfamilienhäuser</v>
      </c>
      <c r="B31" s="97"/>
      <c r="C31" s="97"/>
      <c r="D31" s="97"/>
      <c r="E31" s="97"/>
      <c r="F31" s="66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"/>
      <c r="U31" s="2"/>
    </row>
    <row r="32" spans="1:22" ht="12.9" customHeight="1" x14ac:dyDescent="0.3">
      <c r="A32" s="97" t="str">
        <f>VLOOKUP("&lt;Legende_4&gt;",Uebersetzungen!$B$3:$F$58,Uebersetzungen!$B$2+1,FALSE)</f>
        <v xml:space="preserve">EGW - Eigentumswohnungen </v>
      </c>
      <c r="B32" s="97"/>
      <c r="C32" s="97"/>
      <c r="D32" s="97"/>
      <c r="E32" s="97"/>
      <c r="F32" s="66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"/>
      <c r="U32" s="2"/>
    </row>
    <row r="33" spans="1:21" ht="12.9" customHeight="1" x14ac:dyDescent="0.3">
      <c r="A33" s="97" t="str">
        <f>VLOOKUP("&lt;Legende_5&gt;",Uebersetzungen!$B$3:$F$58,Uebersetzungen!$B$2+1,FALSE)</f>
        <v>GemeindeTyp 1 - Städtische Gemeinde einer grossen Agglomeration</v>
      </c>
      <c r="B33" s="97"/>
      <c r="C33" s="97"/>
      <c r="D33" s="97"/>
      <c r="E33" s="97"/>
      <c r="F33" s="66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"/>
      <c r="U33" s="2"/>
    </row>
    <row r="34" spans="1:21" ht="12.9" customHeight="1" x14ac:dyDescent="0.3">
      <c r="A34" s="97" t="str">
        <f>VLOOKUP("&lt;Legende_6&gt;",Uebersetzungen!$B$3:$F$58,Uebersetzungen!$B$2+1,FALSE)</f>
        <v>GemeindeTyp 2 - Städtische Gemeinde einer mittelgrossen Agglomeration</v>
      </c>
      <c r="B34" s="97"/>
      <c r="C34" s="97"/>
      <c r="D34" s="97"/>
      <c r="E34" s="97"/>
      <c r="F34" s="66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"/>
      <c r="U34" s="2"/>
    </row>
    <row r="35" spans="1:21" ht="12.9" customHeight="1" x14ac:dyDescent="0.3">
      <c r="A35" s="97" t="str">
        <f>VLOOKUP("&lt;Legende_7&gt;",Uebersetzungen!$B$3:$F$58,Uebersetzungen!$B$2+1,FALSE)</f>
        <v>GemeindeTyp 3 - Städtische Gemeinde einer kleinen oder ausserhalb einer Agglomeration</v>
      </c>
      <c r="B35" s="97"/>
      <c r="C35" s="97"/>
      <c r="D35" s="97"/>
      <c r="E35" s="97"/>
      <c r="F35" s="70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"/>
      <c r="U35" s="2"/>
    </row>
    <row r="36" spans="1:21" ht="12.9" customHeight="1" x14ac:dyDescent="0.3">
      <c r="A36" s="97" t="str">
        <f>VLOOKUP("&lt;Legende_8&gt;",Uebersetzungen!$B$3:$F$58,Uebersetzungen!$B$2+1,FALSE)</f>
        <v xml:space="preserve">GemeindeTyp 4 - Intermediäre Gemeinde </v>
      </c>
      <c r="B36" s="97"/>
      <c r="C36" s="97"/>
      <c r="D36" s="97"/>
      <c r="E36" s="97"/>
      <c r="F36" s="66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"/>
      <c r="U36" s="2"/>
    </row>
    <row r="37" spans="1:21" ht="12.9" customHeight="1" x14ac:dyDescent="0.3">
      <c r="A37" s="97" t="str">
        <f>VLOOKUP("&lt;Legende_9&gt;",Uebersetzungen!$B$3:$F$58,Uebersetzungen!$B$2+1,FALSE)</f>
        <v>GemeindeTyp 5 - Ländliche Gemeinde</v>
      </c>
      <c r="B37" s="97"/>
      <c r="C37" s="97"/>
      <c r="D37" s="97"/>
      <c r="E37" s="97"/>
      <c r="F37" s="66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"/>
      <c r="U37" s="2"/>
    </row>
    <row r="38" spans="1:21" ht="12.9" customHeight="1" x14ac:dyDescent="0.3">
      <c r="A38" s="96"/>
      <c r="B38" s="96"/>
      <c r="C38" s="96"/>
      <c r="D38" s="96"/>
      <c r="E38" s="96"/>
      <c r="F38" s="67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"/>
      <c r="U38" s="2"/>
    </row>
    <row r="39" spans="1:21" ht="12.9" customHeight="1" x14ac:dyDescent="0.3">
      <c r="A39" s="96" t="str">
        <f>VLOOKUP("&lt;Quelle&gt;",Uebersetzungen!$B$3:$F$58,Uebersetzungen!$B$2+1,FALSE)</f>
        <v>Quelle: BFS - Schweizerischer Wohnimmobilienpreisindex, IMPI</v>
      </c>
      <c r="B39" s="96"/>
      <c r="C39" s="96"/>
      <c r="D39" s="96"/>
      <c r="E39" s="96"/>
      <c r="F39" s="34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1"/>
      <c r="U39" s="2"/>
    </row>
    <row r="40" spans="1:21" ht="12.9" customHeight="1" x14ac:dyDescent="0.3">
      <c r="A40" s="96" t="str">
        <f>VLOOKUP("&lt;CopyRight&gt;",Uebersetzungen!$B$3:$F$58,Uebersetzungen!$B$2+1,FALSE)</f>
        <v>© BFS 2023</v>
      </c>
      <c r="B40" s="96"/>
      <c r="C40" s="96"/>
      <c r="D40" s="96"/>
      <c r="E40" s="96"/>
      <c r="F40" s="68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1"/>
      <c r="U40" s="2"/>
    </row>
    <row r="41" spans="1:21" ht="12.9" customHeight="1" x14ac:dyDescent="0.3">
      <c r="A41" s="96" t="str">
        <f>VLOOKUP("&lt;Auskunft&gt;",Uebersetzungen!$B$3:$F$58,Uebersetzungen!$B$2+1,FALSE)</f>
        <v>Auskunft: Bundesamt für Statistik (BFS), IMPI@bfs.admin.ch, Tel. +41 58 463 60 69</v>
      </c>
      <c r="B41" s="96"/>
      <c r="C41" s="96"/>
      <c r="D41" s="96"/>
      <c r="E41" s="96"/>
      <c r="F41" s="96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1"/>
      <c r="U41" s="2"/>
    </row>
    <row r="42" spans="1:21" ht="12.9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2"/>
    </row>
    <row r="43" spans="1:21" ht="12.9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2"/>
    </row>
    <row r="44" spans="1:21" ht="12.9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2"/>
    </row>
    <row r="45" spans="1:21" ht="12.9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2"/>
    </row>
    <row r="46" spans="1:21" ht="12.9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2"/>
    </row>
    <row r="47" spans="1:21" ht="12.9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2"/>
    </row>
    <row r="48" spans="1:21" ht="12.9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2"/>
    </row>
    <row r="49" spans="1:22" ht="12.9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2"/>
    </row>
    <row r="50" spans="1:22" ht="12.9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2"/>
    </row>
    <row r="51" spans="1:22" ht="12.9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2"/>
    </row>
    <row r="52" spans="1:22" ht="12.9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2"/>
    </row>
    <row r="53" spans="1:22" ht="12.9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2"/>
    </row>
    <row r="54" spans="1:22" ht="12.9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2"/>
    </row>
    <row r="55" spans="1:22" ht="12.9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2"/>
    </row>
    <row r="56" spans="1:22" ht="12.9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</sheetData>
  <sheetProtection algorithmName="SHA-512" hashValue="onh0O/PnkrDSvrugsgKwwyGojJLCNrdB6NhuCXDasFYSR6ED7J1eaF11O4tJlTYdMBbzvXUi+1lLgWrLuGobKg==" saltValue="zl3SY0TgpX72KfxEM4m2/Q==" spinCount="100000" sheet="1" objects="1" scenarios="1"/>
  <mergeCells count="19">
    <mergeCell ref="H10:M10"/>
    <mergeCell ref="N10:S10"/>
    <mergeCell ref="A8:D8"/>
    <mergeCell ref="A7:C7"/>
    <mergeCell ref="A41:F41"/>
    <mergeCell ref="A1:B1"/>
    <mergeCell ref="A29:E29"/>
    <mergeCell ref="A38:E38"/>
    <mergeCell ref="A39:E39"/>
    <mergeCell ref="A40:E40"/>
    <mergeCell ref="A30:E30"/>
    <mergeCell ref="A31:E31"/>
    <mergeCell ref="A32:E32"/>
    <mergeCell ref="A33:E33"/>
    <mergeCell ref="A34:E34"/>
    <mergeCell ref="A35:E35"/>
    <mergeCell ref="A36:E36"/>
    <mergeCell ref="A37:E37"/>
    <mergeCell ref="B10:G10"/>
  </mergeCells>
  <pageMargins left="0.7" right="0.7" top="0.78740157499999996" bottom="0.78740157499999996" header="0.3" footer="0.3"/>
  <pageSetup paperSize="9" scale="32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Option Button 1">
              <controlPr defaultSize="0" autoFill="0" autoLine="0" autoPict="0">
                <anchor moveWithCells="1">
                  <from>
                    <xdr:col>0</xdr:col>
                    <xdr:colOff>806450</xdr:colOff>
                    <xdr:row>0</xdr:row>
                    <xdr:rowOff>146050</xdr:rowOff>
                  </from>
                  <to>
                    <xdr:col>1</xdr:col>
                    <xdr:colOff>355600</xdr:colOff>
                    <xdr:row>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Option Button 2">
              <controlPr defaultSize="0" autoFill="0" autoLine="0" autoPict="0">
                <anchor moveWithCells="1">
                  <from>
                    <xdr:col>0</xdr:col>
                    <xdr:colOff>806450</xdr:colOff>
                    <xdr:row>1</xdr:row>
                    <xdr:rowOff>139700</xdr:rowOff>
                  </from>
                  <to>
                    <xdr:col>1</xdr:col>
                    <xdr:colOff>355600</xdr:colOff>
                    <xdr:row>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Option Button 3">
              <controlPr defaultSize="0" autoFill="0" autoLine="0" autoPict="0">
                <anchor moveWithCells="1">
                  <from>
                    <xdr:col>0</xdr:col>
                    <xdr:colOff>806450</xdr:colOff>
                    <xdr:row>2</xdr:row>
                    <xdr:rowOff>120650</xdr:rowOff>
                  </from>
                  <to>
                    <xdr:col>1</xdr:col>
                    <xdr:colOff>355600</xdr:colOff>
                    <xdr:row>4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Option Button 4">
              <controlPr defaultSize="0" autoFill="0" autoLine="0" autoPict="0">
                <anchor moveWithCells="1">
                  <from>
                    <xdr:col>0</xdr:col>
                    <xdr:colOff>806450</xdr:colOff>
                    <xdr:row>3</xdr:row>
                    <xdr:rowOff>114300</xdr:rowOff>
                  </from>
                  <to>
                    <xdr:col>1</xdr:col>
                    <xdr:colOff>355600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7"/>
  <dimension ref="A1:I90"/>
  <sheetViews>
    <sheetView topLeftCell="A22" workbookViewId="0">
      <selection activeCell="I38" sqref="I38"/>
    </sheetView>
  </sheetViews>
  <sheetFormatPr baseColWidth="10" defaultColWidth="11" defaultRowHeight="12.5" x14ac:dyDescent="0.3"/>
  <cols>
    <col min="1" max="1" width="15.58203125" style="4" customWidth="1"/>
    <col min="2" max="2" width="24.83203125" style="4" hidden="1" customWidth="1"/>
    <col min="3" max="6" width="25.58203125" style="4" customWidth="1"/>
    <col min="7" max="16384" width="11" style="4"/>
  </cols>
  <sheetData>
    <row r="1" spans="1:7" ht="13.5" customHeight="1" thickBot="1" x14ac:dyDescent="0.35">
      <c r="A1" s="31" t="s">
        <v>58</v>
      </c>
      <c r="B1" s="33" t="s">
        <v>57</v>
      </c>
      <c r="C1" s="32" t="s">
        <v>15</v>
      </c>
      <c r="D1" s="43" t="s">
        <v>16</v>
      </c>
      <c r="E1" s="52" t="s">
        <v>24</v>
      </c>
      <c r="F1" s="42" t="s">
        <v>32</v>
      </c>
      <c r="G1" s="16"/>
    </row>
    <row r="2" spans="1:7" ht="13" x14ac:dyDescent="0.3">
      <c r="A2" s="17" t="s">
        <v>124</v>
      </c>
      <c r="B2" s="64">
        <v>1</v>
      </c>
      <c r="C2" s="61"/>
      <c r="D2" s="35"/>
      <c r="E2" s="18"/>
      <c r="F2" s="44"/>
      <c r="G2" s="16"/>
    </row>
    <row r="3" spans="1:7" ht="29" x14ac:dyDescent="0.3">
      <c r="A3" s="17" t="s">
        <v>67</v>
      </c>
      <c r="B3" s="4" t="s">
        <v>240</v>
      </c>
      <c r="C3" s="19" t="s">
        <v>245</v>
      </c>
      <c r="D3" s="19" t="s">
        <v>246</v>
      </c>
      <c r="E3" s="19" t="s">
        <v>247</v>
      </c>
      <c r="F3" s="47" t="s">
        <v>248</v>
      </c>
      <c r="G3" s="16"/>
    </row>
    <row r="4" spans="1:7" ht="14" x14ac:dyDescent="0.3">
      <c r="A4" s="17"/>
      <c r="B4" s="4" t="s">
        <v>241</v>
      </c>
      <c r="C4" s="25" t="s">
        <v>112</v>
      </c>
      <c r="D4" s="62" t="s">
        <v>43</v>
      </c>
      <c r="E4" s="25" t="s">
        <v>44</v>
      </c>
      <c r="F4" s="63" t="s">
        <v>45</v>
      </c>
      <c r="G4" s="16"/>
    </row>
    <row r="5" spans="1:7" ht="13" x14ac:dyDescent="0.3">
      <c r="A5" s="17"/>
      <c r="B5" s="4" t="s">
        <v>242</v>
      </c>
      <c r="C5" s="25" t="s">
        <v>155</v>
      </c>
      <c r="D5" s="62" t="s">
        <v>178</v>
      </c>
      <c r="E5" s="25" t="s">
        <v>179</v>
      </c>
      <c r="F5" s="63" t="s">
        <v>180</v>
      </c>
      <c r="G5" s="16"/>
    </row>
    <row r="6" spans="1:7" ht="13" x14ac:dyDescent="0.3">
      <c r="A6" s="17"/>
      <c r="B6" s="4" t="s">
        <v>243</v>
      </c>
      <c r="C6" s="25" t="s">
        <v>154</v>
      </c>
      <c r="D6" s="62" t="s">
        <v>181</v>
      </c>
      <c r="E6" s="25" t="s">
        <v>182</v>
      </c>
      <c r="F6" s="63" t="s">
        <v>183</v>
      </c>
      <c r="G6" s="16"/>
    </row>
    <row r="7" spans="1:7" ht="13" x14ac:dyDescent="0.3">
      <c r="A7" s="17"/>
      <c r="B7" s="4" t="s">
        <v>244</v>
      </c>
      <c r="C7" s="25" t="s">
        <v>164</v>
      </c>
      <c r="D7" s="62" t="s">
        <v>221</v>
      </c>
      <c r="E7" s="25" t="s">
        <v>222</v>
      </c>
      <c r="F7" s="63" t="s">
        <v>223</v>
      </c>
      <c r="G7" s="16"/>
    </row>
    <row r="8" spans="1:7" ht="27" x14ac:dyDescent="0.3">
      <c r="A8" s="17"/>
      <c r="B8" s="4" t="s">
        <v>212</v>
      </c>
      <c r="C8" s="55" t="s">
        <v>120</v>
      </c>
      <c r="D8" s="56" t="s">
        <v>121</v>
      </c>
      <c r="E8" s="55" t="s">
        <v>122</v>
      </c>
      <c r="F8" s="57" t="s">
        <v>123</v>
      </c>
      <c r="G8" s="16"/>
    </row>
    <row r="9" spans="1:7" ht="14.5" x14ac:dyDescent="0.3">
      <c r="A9" s="17"/>
      <c r="B9" s="4" t="s">
        <v>211</v>
      </c>
      <c r="C9" s="22" t="s">
        <v>156</v>
      </c>
      <c r="D9" s="36" t="s">
        <v>224</v>
      </c>
      <c r="E9" s="22" t="s">
        <v>232</v>
      </c>
      <c r="F9" s="22" t="s">
        <v>156</v>
      </c>
      <c r="G9" s="16"/>
    </row>
    <row r="10" spans="1:7" ht="14.5" x14ac:dyDescent="0.3">
      <c r="A10" s="17"/>
      <c r="B10" s="4" t="s">
        <v>184</v>
      </c>
      <c r="C10" s="22" t="s">
        <v>157</v>
      </c>
      <c r="D10" s="39" t="s">
        <v>225</v>
      </c>
      <c r="E10" s="22" t="s">
        <v>233</v>
      </c>
      <c r="F10" s="22" t="s">
        <v>157</v>
      </c>
      <c r="G10" s="16"/>
    </row>
    <row r="11" spans="1:7" ht="14.5" x14ac:dyDescent="0.3">
      <c r="A11" s="17"/>
      <c r="B11" s="4" t="s">
        <v>185</v>
      </c>
      <c r="C11" s="22" t="s">
        <v>158</v>
      </c>
      <c r="D11" s="39" t="s">
        <v>226</v>
      </c>
      <c r="E11" s="22" t="s">
        <v>234</v>
      </c>
      <c r="F11" s="22" t="s">
        <v>158</v>
      </c>
      <c r="G11" s="16"/>
    </row>
    <row r="12" spans="1:7" ht="14.5" x14ac:dyDescent="0.3">
      <c r="A12" s="17"/>
      <c r="B12" s="4" t="s">
        <v>186</v>
      </c>
      <c r="C12" s="22" t="s">
        <v>159</v>
      </c>
      <c r="D12" s="39" t="s">
        <v>227</v>
      </c>
      <c r="E12" s="22" t="s">
        <v>235</v>
      </c>
      <c r="F12" s="22" t="s">
        <v>159</v>
      </c>
      <c r="G12" s="16"/>
    </row>
    <row r="13" spans="1:7" ht="14.5" x14ac:dyDescent="0.3">
      <c r="A13" s="17"/>
      <c r="B13" s="4" t="s">
        <v>187</v>
      </c>
      <c r="C13" s="22" t="s">
        <v>160</v>
      </c>
      <c r="D13" s="36" t="s">
        <v>228</v>
      </c>
      <c r="E13" s="22" t="s">
        <v>236</v>
      </c>
      <c r="F13" s="22" t="s">
        <v>160</v>
      </c>
      <c r="G13" s="16"/>
    </row>
    <row r="14" spans="1:7" ht="14.5" x14ac:dyDescent="0.3">
      <c r="A14" s="17"/>
      <c r="B14" s="4" t="s">
        <v>188</v>
      </c>
      <c r="C14" s="22" t="s">
        <v>161</v>
      </c>
      <c r="D14" s="39" t="s">
        <v>229</v>
      </c>
      <c r="E14" s="22" t="s">
        <v>237</v>
      </c>
      <c r="F14" s="22" t="s">
        <v>161</v>
      </c>
      <c r="G14" s="16"/>
    </row>
    <row r="15" spans="1:7" ht="14.5" x14ac:dyDescent="0.3">
      <c r="A15" s="17"/>
      <c r="B15" s="4" t="s">
        <v>189</v>
      </c>
      <c r="C15" s="22" t="s">
        <v>162</v>
      </c>
      <c r="D15" s="39" t="s">
        <v>230</v>
      </c>
      <c r="E15" s="22" t="s">
        <v>238</v>
      </c>
      <c r="F15" s="22" t="s">
        <v>162</v>
      </c>
      <c r="G15" s="16"/>
    </row>
    <row r="16" spans="1:7" ht="14.5" x14ac:dyDescent="0.3">
      <c r="A16" s="17"/>
      <c r="B16" s="4" t="s">
        <v>190</v>
      </c>
      <c r="C16" s="55" t="s">
        <v>163</v>
      </c>
      <c r="D16" s="39" t="s">
        <v>231</v>
      </c>
      <c r="E16" s="22" t="s">
        <v>239</v>
      </c>
      <c r="F16" s="55" t="s">
        <v>163</v>
      </c>
      <c r="G16" s="16"/>
    </row>
    <row r="17" spans="1:7" ht="14.5" x14ac:dyDescent="0.3">
      <c r="A17" s="17"/>
      <c r="B17" s="4" t="s">
        <v>191</v>
      </c>
      <c r="C17" s="22" t="s">
        <v>0</v>
      </c>
      <c r="D17" s="36" t="s">
        <v>46</v>
      </c>
      <c r="E17" s="22" t="s">
        <v>106</v>
      </c>
      <c r="F17" s="45" t="s">
        <v>0</v>
      </c>
      <c r="G17" s="16"/>
    </row>
    <row r="18" spans="1:7" ht="14.5" x14ac:dyDescent="0.3">
      <c r="A18" s="17"/>
      <c r="B18" s="4" t="s">
        <v>192</v>
      </c>
      <c r="C18" s="22" t="s">
        <v>1</v>
      </c>
      <c r="D18" s="39" t="s">
        <v>47</v>
      </c>
      <c r="E18" s="22" t="s">
        <v>107</v>
      </c>
      <c r="F18" s="45" t="s">
        <v>1</v>
      </c>
      <c r="G18" s="16"/>
    </row>
    <row r="19" spans="1:7" ht="14.5" x14ac:dyDescent="0.3">
      <c r="A19" s="17"/>
      <c r="B19" s="4" t="s">
        <v>193</v>
      </c>
      <c r="C19" s="22" t="s">
        <v>2</v>
      </c>
      <c r="D19" s="39" t="s">
        <v>48</v>
      </c>
      <c r="E19" s="22" t="s">
        <v>108</v>
      </c>
      <c r="F19" s="45" t="s">
        <v>2</v>
      </c>
      <c r="G19" s="16"/>
    </row>
    <row r="20" spans="1:7" ht="14.5" x14ac:dyDescent="0.3">
      <c r="A20" s="17"/>
      <c r="B20" s="4" t="s">
        <v>194</v>
      </c>
      <c r="C20" s="22" t="s">
        <v>3</v>
      </c>
      <c r="D20" s="39" t="s">
        <v>49</v>
      </c>
      <c r="E20" s="22" t="s">
        <v>109</v>
      </c>
      <c r="F20" s="45" t="s">
        <v>3</v>
      </c>
      <c r="G20" s="16"/>
    </row>
    <row r="21" spans="1:7" ht="14.5" x14ac:dyDescent="0.3">
      <c r="A21" s="17"/>
      <c r="B21" s="4" t="s">
        <v>195</v>
      </c>
      <c r="C21" s="22" t="s">
        <v>4</v>
      </c>
      <c r="D21" s="36" t="s">
        <v>50</v>
      </c>
      <c r="E21" s="22" t="s">
        <v>110</v>
      </c>
      <c r="F21" s="45" t="s">
        <v>4</v>
      </c>
      <c r="G21" s="16"/>
    </row>
    <row r="22" spans="1:7" ht="14.5" x14ac:dyDescent="0.3">
      <c r="A22" s="17"/>
      <c r="B22" s="4" t="s">
        <v>196</v>
      </c>
      <c r="C22" s="22" t="s">
        <v>5</v>
      </c>
      <c r="D22" s="39" t="s">
        <v>51</v>
      </c>
      <c r="E22" s="22" t="s">
        <v>111</v>
      </c>
      <c r="F22" s="45" t="s">
        <v>5</v>
      </c>
      <c r="G22" s="16"/>
    </row>
    <row r="23" spans="1:7" ht="14.5" x14ac:dyDescent="0.3">
      <c r="A23" s="17"/>
      <c r="B23" s="4" t="s">
        <v>197</v>
      </c>
      <c r="C23" s="22" t="s">
        <v>40</v>
      </c>
      <c r="D23" s="39" t="s">
        <v>117</v>
      </c>
      <c r="E23" s="22" t="s">
        <v>118</v>
      </c>
      <c r="F23" s="45" t="s">
        <v>40</v>
      </c>
      <c r="G23" s="16"/>
    </row>
    <row r="24" spans="1:7" ht="14.5" x14ac:dyDescent="0.3">
      <c r="A24" s="17"/>
      <c r="B24" s="4" t="s">
        <v>198</v>
      </c>
      <c r="C24" s="55" t="s">
        <v>119</v>
      </c>
      <c r="D24" s="56" t="s">
        <v>126</v>
      </c>
      <c r="E24" s="55" t="s">
        <v>127</v>
      </c>
      <c r="F24" s="57" t="s">
        <v>119</v>
      </c>
      <c r="G24" s="16"/>
    </row>
    <row r="25" spans="1:7" ht="14.5" x14ac:dyDescent="0.3">
      <c r="A25" s="17"/>
      <c r="B25" s="4" t="s">
        <v>199</v>
      </c>
      <c r="C25" s="55" t="s">
        <v>125</v>
      </c>
      <c r="D25" s="56" t="s">
        <v>130</v>
      </c>
      <c r="E25" s="55" t="s">
        <v>131</v>
      </c>
      <c r="F25" s="57" t="s">
        <v>125</v>
      </c>
      <c r="G25" s="16"/>
    </row>
    <row r="26" spans="1:7" ht="14.5" x14ac:dyDescent="0.3">
      <c r="A26" s="17"/>
      <c r="B26" s="4" t="s">
        <v>200</v>
      </c>
      <c r="C26" s="55" t="s">
        <v>128</v>
      </c>
      <c r="D26" s="56" t="s">
        <v>132</v>
      </c>
      <c r="E26" s="55" t="s">
        <v>129</v>
      </c>
      <c r="F26" s="57" t="s">
        <v>128</v>
      </c>
      <c r="G26" s="16"/>
    </row>
    <row r="27" spans="1:7" ht="14.5" x14ac:dyDescent="0.3">
      <c r="A27" s="17"/>
      <c r="B27" s="4" t="s">
        <v>201</v>
      </c>
      <c r="C27" s="55" t="s">
        <v>133</v>
      </c>
      <c r="D27" s="56" t="s">
        <v>137</v>
      </c>
      <c r="E27" s="55" t="s">
        <v>134</v>
      </c>
      <c r="F27" s="57" t="s">
        <v>133</v>
      </c>
      <c r="G27" s="16"/>
    </row>
    <row r="28" spans="1:7" ht="14.5" x14ac:dyDescent="0.3">
      <c r="A28" s="17"/>
      <c r="B28" s="4" t="s">
        <v>202</v>
      </c>
      <c r="C28" s="55" t="s">
        <v>135</v>
      </c>
      <c r="D28" s="56" t="s">
        <v>138</v>
      </c>
      <c r="E28" s="55" t="s">
        <v>136</v>
      </c>
      <c r="F28" s="57" t="s">
        <v>135</v>
      </c>
      <c r="G28" s="16"/>
    </row>
    <row r="29" spans="1:7" ht="14.5" x14ac:dyDescent="0.3">
      <c r="A29" s="17"/>
      <c r="B29" s="69" t="s">
        <v>203</v>
      </c>
      <c r="C29" s="55" t="s">
        <v>139</v>
      </c>
      <c r="D29" s="56" t="s">
        <v>141</v>
      </c>
      <c r="E29" s="55" t="s">
        <v>140</v>
      </c>
      <c r="F29" s="57" t="s">
        <v>139</v>
      </c>
      <c r="G29" s="16"/>
    </row>
    <row r="30" spans="1:7" ht="14.5" x14ac:dyDescent="0.3">
      <c r="A30" s="17"/>
      <c r="B30" s="4" t="s">
        <v>204</v>
      </c>
      <c r="C30" s="55" t="s">
        <v>142</v>
      </c>
      <c r="D30" s="56" t="s">
        <v>146</v>
      </c>
      <c r="E30" s="55" t="s">
        <v>143</v>
      </c>
      <c r="F30" s="57" t="s">
        <v>142</v>
      </c>
      <c r="G30" s="16"/>
    </row>
    <row r="31" spans="1:7" ht="14.5" x14ac:dyDescent="0.3">
      <c r="A31" s="17"/>
      <c r="B31" s="4" t="s">
        <v>205</v>
      </c>
      <c r="C31" s="55" t="s">
        <v>144</v>
      </c>
      <c r="D31" s="56" t="s">
        <v>153</v>
      </c>
      <c r="E31" s="55" t="s">
        <v>145</v>
      </c>
      <c r="F31" s="57" t="s">
        <v>144</v>
      </c>
      <c r="G31" s="16"/>
    </row>
    <row r="32" spans="1:7" ht="14.5" x14ac:dyDescent="0.3">
      <c r="A32" s="17"/>
      <c r="B32" s="4" t="s">
        <v>206</v>
      </c>
      <c r="C32" s="55" t="s">
        <v>147</v>
      </c>
      <c r="D32" s="56" t="s">
        <v>169</v>
      </c>
      <c r="E32" s="55" t="s">
        <v>148</v>
      </c>
      <c r="F32" s="57" t="s">
        <v>147</v>
      </c>
      <c r="G32" s="16"/>
    </row>
    <row r="33" spans="1:9" ht="14.5" x14ac:dyDescent="0.3">
      <c r="A33" s="17"/>
      <c r="B33" s="4" t="s">
        <v>207</v>
      </c>
      <c r="C33" s="55" t="s">
        <v>165</v>
      </c>
      <c r="D33" s="56" t="s">
        <v>173</v>
      </c>
      <c r="E33" s="55" t="s">
        <v>174</v>
      </c>
      <c r="F33" s="57" t="s">
        <v>165</v>
      </c>
      <c r="G33" s="16"/>
    </row>
    <row r="34" spans="1:9" ht="14.5" x14ac:dyDescent="0.3">
      <c r="A34" s="17"/>
      <c r="B34" s="4" t="s">
        <v>208</v>
      </c>
      <c r="C34" s="55" t="s">
        <v>166</v>
      </c>
      <c r="D34" s="56" t="s">
        <v>172</v>
      </c>
      <c r="E34" s="55" t="s">
        <v>175</v>
      </c>
      <c r="F34" s="57" t="s">
        <v>166</v>
      </c>
      <c r="G34" s="16"/>
    </row>
    <row r="35" spans="1:9" ht="14.5" x14ac:dyDescent="0.3">
      <c r="A35" s="17"/>
      <c r="B35" s="4" t="s">
        <v>209</v>
      </c>
      <c r="C35" s="55" t="s">
        <v>167</v>
      </c>
      <c r="D35" s="56" t="s">
        <v>171</v>
      </c>
      <c r="E35" s="55" t="s">
        <v>176</v>
      </c>
      <c r="F35" s="57" t="s">
        <v>167</v>
      </c>
      <c r="G35" s="16"/>
    </row>
    <row r="36" spans="1:9" ht="14.5" x14ac:dyDescent="0.3">
      <c r="A36" s="17"/>
      <c r="B36" s="4" t="s">
        <v>210</v>
      </c>
      <c r="C36" s="23" t="s">
        <v>168</v>
      </c>
      <c r="D36" s="40" t="s">
        <v>170</v>
      </c>
      <c r="E36" s="23" t="s">
        <v>177</v>
      </c>
      <c r="F36" s="49" t="s">
        <v>168</v>
      </c>
      <c r="G36" s="16"/>
    </row>
    <row r="37" spans="1:9" x14ac:dyDescent="0.3">
      <c r="A37" s="16"/>
      <c r="B37" s="16"/>
      <c r="C37" s="24"/>
      <c r="D37" s="35"/>
      <c r="E37" s="18"/>
      <c r="F37" s="48"/>
      <c r="G37" s="16"/>
    </row>
    <row r="38" spans="1:9" ht="13" x14ac:dyDescent="0.3">
      <c r="A38" s="17"/>
      <c r="B38" s="4" t="s">
        <v>213</v>
      </c>
      <c r="C38" s="22" t="s">
        <v>14</v>
      </c>
      <c r="D38" s="38" t="s">
        <v>14</v>
      </c>
      <c r="E38" s="21" t="s">
        <v>25</v>
      </c>
      <c r="F38" s="46" t="s">
        <v>6</v>
      </c>
      <c r="G38" s="16"/>
    </row>
    <row r="39" spans="1:9" x14ac:dyDescent="0.3">
      <c r="A39" s="16"/>
      <c r="B39" s="4" t="s">
        <v>214</v>
      </c>
      <c r="C39" s="22" t="s">
        <v>7</v>
      </c>
      <c r="D39" s="38" t="s">
        <v>17</v>
      </c>
      <c r="E39" s="21" t="s">
        <v>31</v>
      </c>
      <c r="F39" s="46" t="s">
        <v>33</v>
      </c>
      <c r="G39" s="16"/>
    </row>
    <row r="40" spans="1:9" x14ac:dyDescent="0.3">
      <c r="A40" s="16"/>
      <c r="B40" s="4" t="s">
        <v>215</v>
      </c>
      <c r="C40" s="22" t="s">
        <v>13</v>
      </c>
      <c r="D40" s="37" t="s">
        <v>41</v>
      </c>
      <c r="E40" s="21" t="s">
        <v>18</v>
      </c>
      <c r="F40" s="46" t="s">
        <v>34</v>
      </c>
      <c r="G40" s="16"/>
    </row>
    <row r="41" spans="1:9" x14ac:dyDescent="0.3">
      <c r="A41" s="16"/>
      <c r="B41" s="4" t="s">
        <v>216</v>
      </c>
      <c r="C41" s="22" t="s">
        <v>8</v>
      </c>
      <c r="D41" s="38" t="s">
        <v>19</v>
      </c>
      <c r="E41" s="21" t="s">
        <v>26</v>
      </c>
      <c r="F41" s="46" t="s">
        <v>35</v>
      </c>
      <c r="G41" s="16"/>
    </row>
    <row r="42" spans="1:9" x14ac:dyDescent="0.3">
      <c r="A42" s="16"/>
      <c r="B42" s="4" t="s">
        <v>217</v>
      </c>
      <c r="C42" s="22" t="s">
        <v>9</v>
      </c>
      <c r="D42" s="38" t="s">
        <v>20</v>
      </c>
      <c r="E42" s="21" t="s">
        <v>27</v>
      </c>
      <c r="F42" s="46" t="s">
        <v>36</v>
      </c>
      <c r="G42" s="16"/>
    </row>
    <row r="43" spans="1:9" x14ac:dyDescent="0.3">
      <c r="A43" s="16"/>
      <c r="B43" s="4" t="s">
        <v>218</v>
      </c>
      <c r="C43" s="22" t="s">
        <v>10</v>
      </c>
      <c r="D43" s="38" t="s">
        <v>21</v>
      </c>
      <c r="E43" s="21" t="s">
        <v>28</v>
      </c>
      <c r="F43" s="46" t="s">
        <v>37</v>
      </c>
      <c r="G43" s="16"/>
    </row>
    <row r="44" spans="1:9" x14ac:dyDescent="0.3">
      <c r="A44" s="16"/>
      <c r="B44" s="4" t="s">
        <v>219</v>
      </c>
      <c r="C44" s="22" t="s">
        <v>11</v>
      </c>
      <c r="D44" s="38" t="s">
        <v>22</v>
      </c>
      <c r="E44" s="21" t="s">
        <v>29</v>
      </c>
      <c r="F44" s="46" t="s">
        <v>38</v>
      </c>
      <c r="G44" s="16"/>
    </row>
    <row r="45" spans="1:9" x14ac:dyDescent="0.3">
      <c r="A45" s="16"/>
      <c r="B45" s="4" t="s">
        <v>220</v>
      </c>
      <c r="C45" s="22" t="s">
        <v>12</v>
      </c>
      <c r="D45" s="38" t="s">
        <v>23</v>
      </c>
      <c r="E45" s="21" t="s">
        <v>30</v>
      </c>
      <c r="F45" s="46" t="s">
        <v>39</v>
      </c>
      <c r="G45" s="16"/>
    </row>
    <row r="46" spans="1:9" x14ac:dyDescent="0.3">
      <c r="A46" s="16"/>
      <c r="B46" s="16"/>
      <c r="C46" s="24"/>
      <c r="D46" s="35"/>
      <c r="E46" s="18"/>
      <c r="F46" s="48"/>
      <c r="G46" s="16"/>
    </row>
    <row r="47" spans="1:9" x14ac:dyDescent="0.3">
      <c r="A47" s="16"/>
      <c r="B47" s="4" t="s">
        <v>91</v>
      </c>
      <c r="C47" s="20" t="s">
        <v>42</v>
      </c>
      <c r="D47" s="38" t="s">
        <v>114</v>
      </c>
      <c r="E47" s="21" t="s">
        <v>115</v>
      </c>
      <c r="F47" s="50" t="s">
        <v>116</v>
      </c>
      <c r="G47" s="15"/>
    </row>
    <row r="48" spans="1:9" x14ac:dyDescent="0.3">
      <c r="A48" s="16"/>
      <c r="B48" s="4" t="s">
        <v>92</v>
      </c>
      <c r="C48" s="25" t="s">
        <v>59</v>
      </c>
      <c r="D48" s="38" t="s">
        <v>68</v>
      </c>
      <c r="E48" s="21" t="s">
        <v>76</v>
      </c>
      <c r="F48" s="46" t="s">
        <v>84</v>
      </c>
      <c r="G48" s="15"/>
      <c r="I48" s="5"/>
    </row>
    <row r="49" spans="1:9" x14ac:dyDescent="0.3">
      <c r="A49" s="16"/>
      <c r="B49" s="4" t="s">
        <v>93</v>
      </c>
      <c r="C49" s="20" t="s">
        <v>60</v>
      </c>
      <c r="D49" s="38" t="s">
        <v>69</v>
      </c>
      <c r="E49" s="21" t="s">
        <v>77</v>
      </c>
      <c r="F49" s="46" t="s">
        <v>85</v>
      </c>
      <c r="G49" s="15"/>
      <c r="I49" s="5"/>
    </row>
    <row r="50" spans="1:9" ht="14.25" customHeight="1" x14ac:dyDescent="0.3">
      <c r="A50" s="16"/>
      <c r="B50" s="4" t="s">
        <v>94</v>
      </c>
      <c r="C50" s="20" t="s">
        <v>61</v>
      </c>
      <c r="D50" s="37" t="s">
        <v>70</v>
      </c>
      <c r="E50" s="21" t="s">
        <v>78</v>
      </c>
      <c r="F50" s="46" t="s">
        <v>86</v>
      </c>
      <c r="G50" s="15"/>
      <c r="I50" s="5"/>
    </row>
    <row r="51" spans="1:9" x14ac:dyDescent="0.3">
      <c r="A51" s="16"/>
      <c r="B51" s="4" t="s">
        <v>95</v>
      </c>
      <c r="C51" s="25" t="s">
        <v>62</v>
      </c>
      <c r="D51" s="38" t="s">
        <v>71</v>
      </c>
      <c r="E51" s="21" t="s">
        <v>79</v>
      </c>
      <c r="F51" s="46" t="s">
        <v>87</v>
      </c>
      <c r="G51" s="15"/>
      <c r="I51" s="5"/>
    </row>
    <row r="52" spans="1:9" ht="14.25" customHeight="1" x14ac:dyDescent="0.3">
      <c r="A52" s="16"/>
      <c r="B52" s="4" t="s">
        <v>96</v>
      </c>
      <c r="C52" s="25" t="s">
        <v>63</v>
      </c>
      <c r="D52" s="38" t="s">
        <v>72</v>
      </c>
      <c r="E52" s="21" t="s">
        <v>80</v>
      </c>
      <c r="F52" s="46" t="s">
        <v>249</v>
      </c>
      <c r="G52" s="15"/>
      <c r="I52" s="5"/>
    </row>
    <row r="53" spans="1:9" ht="14.25" customHeight="1" x14ac:dyDescent="0.3">
      <c r="A53" s="16"/>
      <c r="B53" s="4" t="s">
        <v>97</v>
      </c>
      <c r="C53" s="25" t="s">
        <v>64</v>
      </c>
      <c r="D53" s="38" t="s">
        <v>73</v>
      </c>
      <c r="E53" s="21" t="s">
        <v>81</v>
      </c>
      <c r="F53" s="46" t="s">
        <v>88</v>
      </c>
      <c r="G53" s="15"/>
      <c r="I53" s="5"/>
    </row>
    <row r="54" spans="1:9" x14ac:dyDescent="0.3">
      <c r="A54" s="16"/>
      <c r="B54" s="4" t="s">
        <v>98</v>
      </c>
      <c r="C54" s="25" t="s">
        <v>65</v>
      </c>
      <c r="D54" s="38" t="s">
        <v>74</v>
      </c>
      <c r="E54" s="21" t="s">
        <v>82</v>
      </c>
      <c r="F54" s="46" t="s">
        <v>89</v>
      </c>
      <c r="G54" s="15"/>
      <c r="I54" s="5"/>
    </row>
    <row r="55" spans="1:9" ht="12.65" customHeight="1" x14ac:dyDescent="0.3">
      <c r="A55" s="16"/>
      <c r="B55" s="4" t="s">
        <v>99</v>
      </c>
      <c r="C55" s="20" t="s">
        <v>66</v>
      </c>
      <c r="D55" s="38" t="s">
        <v>75</v>
      </c>
      <c r="E55" s="21" t="s">
        <v>83</v>
      </c>
      <c r="F55" s="46" t="s">
        <v>90</v>
      </c>
      <c r="G55" s="15"/>
      <c r="I55" s="5"/>
    </row>
    <row r="56" spans="1:9" x14ac:dyDescent="0.3">
      <c r="A56" s="16"/>
      <c r="B56" s="4" t="s">
        <v>100</v>
      </c>
      <c r="C56" s="25" t="s">
        <v>55</v>
      </c>
      <c r="D56" s="38" t="s">
        <v>54</v>
      </c>
      <c r="E56" s="21" t="s">
        <v>104</v>
      </c>
      <c r="F56" s="46" t="s">
        <v>53</v>
      </c>
      <c r="G56" s="16"/>
    </row>
    <row r="57" spans="1:9" x14ac:dyDescent="0.3">
      <c r="A57" s="16"/>
      <c r="B57" s="4" t="s">
        <v>101</v>
      </c>
      <c r="C57" s="58" t="s">
        <v>152</v>
      </c>
      <c r="D57" s="59" t="s">
        <v>151</v>
      </c>
      <c r="E57" s="58" t="s">
        <v>150</v>
      </c>
      <c r="F57" s="60" t="s">
        <v>149</v>
      </c>
      <c r="G57" s="16"/>
    </row>
    <row r="58" spans="1:9" x14ac:dyDescent="0.3">
      <c r="A58" s="16"/>
      <c r="B58" s="4" t="s">
        <v>102</v>
      </c>
      <c r="C58" s="25" t="s">
        <v>52</v>
      </c>
      <c r="D58" s="38" t="s">
        <v>113</v>
      </c>
      <c r="E58" s="21" t="s">
        <v>105</v>
      </c>
      <c r="F58" s="46" t="s">
        <v>56</v>
      </c>
      <c r="G58" s="16"/>
    </row>
    <row r="59" spans="1:9" ht="13" thickBot="1" x14ac:dyDescent="0.35">
      <c r="A59" s="16"/>
      <c r="B59" s="16"/>
      <c r="C59" s="26"/>
      <c r="D59" s="41"/>
      <c r="E59" s="26"/>
      <c r="F59" s="51"/>
      <c r="G59" s="16"/>
    </row>
    <row r="71" spans="3:6" x14ac:dyDescent="0.3">
      <c r="C71" s="10"/>
    </row>
    <row r="72" spans="3:6" x14ac:dyDescent="0.3">
      <c r="C72" s="10"/>
    </row>
    <row r="73" spans="3:6" x14ac:dyDescent="0.3">
      <c r="C73" s="10"/>
      <c r="D73" s="6"/>
    </row>
    <row r="74" spans="3:6" x14ac:dyDescent="0.3">
      <c r="C74" s="10"/>
    </row>
    <row r="75" spans="3:6" x14ac:dyDescent="0.3">
      <c r="C75" s="10"/>
    </row>
    <row r="76" spans="3:6" x14ac:dyDescent="0.3">
      <c r="C76" s="10"/>
    </row>
    <row r="77" spans="3:6" x14ac:dyDescent="0.3">
      <c r="C77" s="10"/>
    </row>
    <row r="78" spans="3:6" x14ac:dyDescent="0.3">
      <c r="C78" s="10"/>
    </row>
    <row r="79" spans="3:6" x14ac:dyDescent="0.3">
      <c r="C79" s="11"/>
      <c r="F79" s="6"/>
    </row>
    <row r="80" spans="3:6" x14ac:dyDescent="0.3">
      <c r="C80" s="11"/>
    </row>
    <row r="81" spans="3:4" x14ac:dyDescent="0.3">
      <c r="C81" s="11"/>
    </row>
    <row r="82" spans="3:4" x14ac:dyDescent="0.3">
      <c r="C82" s="11"/>
      <c r="D82" s="6"/>
    </row>
    <row r="83" spans="3:4" x14ac:dyDescent="0.3">
      <c r="C83" s="11"/>
    </row>
    <row r="84" spans="3:4" x14ac:dyDescent="0.3">
      <c r="C84" s="11"/>
    </row>
    <row r="85" spans="3:4" x14ac:dyDescent="0.3">
      <c r="C85" s="11"/>
    </row>
    <row r="86" spans="3:4" x14ac:dyDescent="0.3">
      <c r="C86" s="11"/>
    </row>
    <row r="87" spans="3:4" x14ac:dyDescent="0.3">
      <c r="C87" s="11"/>
    </row>
    <row r="88" spans="3:4" x14ac:dyDescent="0.3">
      <c r="C88" s="14"/>
    </row>
    <row r="89" spans="3:4" x14ac:dyDescent="0.3">
      <c r="C89" s="14"/>
    </row>
    <row r="90" spans="3:4" x14ac:dyDescent="0.3">
      <c r="C90" s="14"/>
    </row>
  </sheetData>
  <sheetProtection algorithmName="SHA-512" hashValue="jtIiaAsl84byxbfe1fjPepnQLtQ4AeL090O3njivkAX0MfgvT0oIrw2chvbqGPXHD8vWAC+qyQDoZPAmX143zA==" saltValue="lKS13zME3rnHDwSwjIZq3g==" spinCount="100000" sheet="1" objects="1" scenarios="1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T2</vt:lpstr>
      <vt:lpstr>Uebersetzungen</vt:lpstr>
    </vt:vector>
  </TitlesOfParts>
  <Company>Bundesverwaltung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Carpy Yves BFS</dc:creator>
  <cp:lastModifiedBy>Brand Manuel BFS</cp:lastModifiedBy>
  <cp:lastPrinted>2020-10-01T11:22:38Z</cp:lastPrinted>
  <dcterms:created xsi:type="dcterms:W3CDTF">2020-09-09T15:41:01Z</dcterms:created>
  <dcterms:modified xsi:type="dcterms:W3CDTF">2023-04-28T11:46:30Z</dcterms:modified>
</cp:coreProperties>
</file>