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all" sheetId="2" r:id="rId5"/>
    <sheet state="visible" name="torque_varying" sheetId="3" r:id="rId6"/>
    <sheet state="visible" name="normalised" sheetId="4" r:id="rId7"/>
    <sheet state="visible" name="Statistics" sheetId="5" r:id="rId8"/>
    <sheet state="visible" name="new_algo_limits" sheetId="6" r:id="rId9"/>
    <sheet state="visible" name="Sheet7" sheetId="7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2">
      <text>
        <t xml:space="preserve">Confidence Interval: range that sampling would produce 95% of the time.
	-Rea Nkhumise</t>
      </text>
    </comment>
    <comment authorId="0" ref="H71">
      <text>
        <t xml:space="preserve">the odds of statistic happening by chance. i.e. due to variations
	-Rea Nkhumise</t>
      </text>
    </comment>
    <comment authorId="0" ref="H70">
      <text>
        <t xml:space="preserve">quantifies the number of standard errors apart the group means are. i.e. n*\sigma
	-Rea Nkhumise</t>
      </text>
    </comment>
  </commentList>
</comments>
</file>

<file path=xl/sharedStrings.xml><?xml version="1.0" encoding="utf-8"?>
<sst xmlns="http://schemas.openxmlformats.org/spreadsheetml/2006/main" count="637" uniqueCount="109">
  <si>
    <t>environment</t>
  </si>
  <si>
    <t>normalized_score_A</t>
  </si>
  <si>
    <t>normalized_score_R</t>
  </si>
  <si>
    <t>POIC</t>
  </si>
  <si>
    <t>optimality_marginal</t>
  </si>
  <si>
    <t>optimality_conditional</t>
  </si>
  <si>
    <t>PIC</t>
  </si>
  <si>
    <t>reward_marginal</t>
  </si>
  <si>
    <t>reward_conditional</t>
  </si>
  <si>
    <t>variance</t>
  </si>
  <si>
    <t>temperatures</t>
  </si>
  <si>
    <t>r_max</t>
  </si>
  <si>
    <t>r_min</t>
  </si>
  <si>
    <t>r_mean</t>
  </si>
  <si>
    <t>n_samples</t>
  </si>
  <si>
    <t>n_units (HL)</t>
  </si>
  <si>
    <t>reward_type</t>
  </si>
  <si>
    <t>one_link</t>
  </si>
  <si>
    <t>dense</t>
  </si>
  <si>
    <t>two_link</t>
  </si>
  <si>
    <t>one_link_HER</t>
  </si>
  <si>
    <t>sparse</t>
  </si>
  <si>
    <t>two_link_HER</t>
  </si>
  <si>
    <t>Based on 1-Link = 1.65</t>
  </si>
  <si>
    <t>POIC (10^-3)</t>
  </si>
  <si>
    <t>PIC (10^-3)</t>
  </si>
  <si>
    <t>Based on 1-Link = 1.00</t>
  </si>
  <si>
    <t>one_link_100</t>
  </si>
  <si>
    <t>one_link_HER_100</t>
  </si>
  <si>
    <t>one_link_170</t>
  </si>
  <si>
    <t>one_link_HER_170</t>
  </si>
  <si>
    <t>ALL</t>
  </si>
  <si>
    <t>1link100d</t>
  </si>
  <si>
    <t>1link170d</t>
  </si>
  <si>
    <t>2linkd</t>
  </si>
  <si>
    <t>1link100s</t>
  </si>
  <si>
    <t>1link170s</t>
  </si>
  <si>
    <t>2links</t>
  </si>
  <si>
    <t>DENSE</t>
  </si>
  <si>
    <t xml:space="preserve">batch </t>
  </si>
  <si>
    <t>Mean</t>
  </si>
  <si>
    <t xml:space="preserve">Variance </t>
  </si>
  <si>
    <t>SPARSE</t>
  </si>
  <si>
    <t>Welch's t-test</t>
  </si>
  <si>
    <t>statistic (p-value)</t>
  </si>
  <si>
    <t>-20.12 (2.25E-7)</t>
  </si>
  <si>
    <t>statistic</t>
  </si>
  <si>
    <t>-29.33 (2.85E-8)</t>
  </si>
  <si>
    <t>-8.632 (2.58E-5)</t>
  </si>
  <si>
    <t>p-value</t>
  </si>
  <si>
    <t>948.1 (4.2E-12)</t>
  </si>
  <si>
    <t>645.5 (2.75E-11)</t>
  </si>
  <si>
    <t>618.2 (3.37E-11)</t>
  </si>
  <si>
    <t>954.8 (5.67E-12)</t>
  </si>
  <si>
    <t>648.7 (3.08E-11)</t>
  </si>
  <si>
    <t>621.1 (3.71E-11)</t>
  </si>
  <si>
    <t>25.42 (4.72E-8)</t>
  </si>
  <si>
    <t>963.5 (6.88E-12)</t>
  </si>
  <si>
    <t>653.5 (3.27E-11)</t>
  </si>
  <si>
    <t>625.5 (3.90E-11)</t>
  </si>
  <si>
    <t>85.71 (6.45E-8)</t>
  </si>
  <si>
    <t>84.47 (3.3E-8)</t>
  </si>
  <si>
    <t>-17.68 (1.19E-7)</t>
  </si>
  <si>
    <t>30.78 (4.49E-6)</t>
  </si>
  <si>
    <t>59.74 (2.56E-7)</t>
  </si>
  <si>
    <t>8.08 (4.84E-5)</t>
  </si>
  <si>
    <t>27.85 (3.29E-9)</t>
  </si>
  <si>
    <t>-24.19 (3.37E-5)</t>
  </si>
  <si>
    <t>22.28 (4.64E-6)</t>
  </si>
  <si>
    <t>49.02 (6.58E-8)</t>
  </si>
  <si>
    <t>-21.57 (1.5E-6)</t>
  </si>
  <si>
    <t>14.35 (2.29E-5)</t>
  </si>
  <si>
    <t>27.15 (7.53E-6)</t>
  </si>
  <si>
    <t>55.76 (3.40E-7)</t>
  </si>
  <si>
    <t>-17.86 (9.92E-8)</t>
  </si>
  <si>
    <t>19.88 (2.39E-5)</t>
  </si>
  <si>
    <t>11.26 (5.0E-5)</t>
  </si>
  <si>
    <t>BOOTSTRAP</t>
  </si>
  <si>
    <t>(x E-3)</t>
  </si>
  <si>
    <t xml:space="preserve">point_pic_est': </t>
  </si>
  <si>
    <t xml:space="preserve"> point_poic_est': </t>
  </si>
  <si>
    <t xml:space="preserve"> 'point_poic_est': </t>
  </si>
  <si>
    <t xml:space="preserve"> 'pic_std':</t>
  </si>
  <si>
    <t xml:space="preserve">poic_std': </t>
  </si>
  <si>
    <t xml:space="preserve">pic_bias': </t>
  </si>
  <si>
    <t xml:space="preserve">poic_bias': </t>
  </si>
  <si>
    <t>pic_ci upper'</t>
  </si>
  <si>
    <t>poic_ci upper'</t>
  </si>
  <si>
    <t>pic_ci lower'</t>
  </si>
  <si>
    <t>poic_ci lower'</t>
  </si>
  <si>
    <t>CI</t>
  </si>
  <si>
    <t>{, , , , 'poic_ci': (,)}</t>
  </si>
  <si>
    <t>max. Torque</t>
  </si>
  <si>
    <t>1link100d_T35</t>
  </si>
  <si>
    <t>1link100d_T15</t>
  </si>
  <si>
    <t>1link100d_T25</t>
  </si>
  <si>
    <t>This proves that the magnitude of algorithm max and mean has little effect on the PIC and POIC values</t>
  </si>
  <si>
    <t>This proves that the reward function (dense) formulation has little impact on the PIC and POIC values</t>
  </si>
  <si>
    <t>1link100d_T45</t>
  </si>
  <si>
    <t>1link100d_T55</t>
  </si>
  <si>
    <t>1link170d_Bias</t>
  </si>
  <si>
    <t>1link170d_Uniform</t>
  </si>
  <si>
    <t>1link170d_Units64</t>
  </si>
  <si>
    <t>1link170d_Varian2</t>
  </si>
  <si>
    <t>1link170d_Units256</t>
  </si>
  <si>
    <t>1link170d_Units256_Xavier</t>
  </si>
  <si>
    <t>1link170d_Xavier_Uniform</t>
  </si>
  <si>
    <t>1link170d_Xavier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</si>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</sst>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00E+00"/>
    <numFmt numFmtId="165" formatCode="#,##0.0000"/>
    <numFmt numFmtId="166" formatCode="0.0000"/>
    <numFmt numFmtId="167" formatCode="0.000"/>
    <numFmt numFmtId="168" formatCode="0.00000"/>
    <numFmt numFmtId="169" formatCode="0.0000E+00"/>
    <numFmt numFmtId="170" formatCode="0.000000"/>
  </numFmts>
  <fonts count="6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/>
  </fonts>
  <fills count="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9CB9C"/>
        <bgColor rgb="FFF9CB9C"/>
      </patternFill>
    </fill>
  </fills>
  <borders count="2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FF"/>
      </left>
      <top style="thin">
        <color rgb="FF0000FF"/>
      </top>
    </border>
    <border>
      <left style="thin">
        <color rgb="FF000000"/>
      </left>
      <top style="thin">
        <color rgb="FF0000FF"/>
      </top>
      <bottom style="thin">
        <color rgb="FF000000"/>
      </bottom>
    </border>
    <border>
      <top style="thin">
        <color rgb="FF0000FF"/>
      </top>
      <bottom style="thin">
        <color rgb="FF000000"/>
      </bottom>
    </border>
    <border>
      <right style="thin">
        <color rgb="FF0000FF"/>
      </right>
      <top style="thin">
        <color rgb="FF0000FF"/>
      </top>
      <bottom style="thin">
        <color rgb="FF000000"/>
      </bottom>
    </border>
    <border>
      <left style="thin">
        <color rgb="FF0000FF"/>
      </left>
      <right style="thin">
        <color rgb="FF000000"/>
      </right>
      <top style="thin">
        <color rgb="FF000000"/>
      </top>
    </border>
    <border>
      <right style="thin">
        <color rgb="FF0000FF"/>
      </right>
    </border>
    <border>
      <left style="thin">
        <color rgb="FF0000FF"/>
      </left>
      <right style="thin">
        <color rgb="FF000000"/>
      </right>
    </border>
    <border>
      <left style="thin">
        <color rgb="FF0000FF"/>
      </left>
      <right style="thin">
        <color rgb="FF000000"/>
      </right>
      <bottom style="thin">
        <color rgb="FF0000FF"/>
      </bottom>
    </border>
    <border>
      <bottom style="thin">
        <color rgb="FF0000FF"/>
      </bottom>
    </border>
    <border>
      <right style="thin">
        <color rgb="FF0000FF"/>
      </right>
      <bottom style="thin">
        <color rgb="FF0000FF"/>
      </bottom>
    </border>
  </borders>
  <cellStyleXfs count="1">
    <xf borderId="0" fillId="0" fontId="0" numFmtId="0" applyAlignment="1" applyFont="1"/>
  </cellStyleXfs>
  <cellXfs count="1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2" fontId="1" numFmtId="0" xfId="0" applyAlignment="1" applyFill="1" applyFont="1">
      <alignment horizontal="center" readingOrder="0" shrinkToFit="0" wrapText="1"/>
    </xf>
    <xf borderId="0" fillId="3" fontId="1" numFmtId="0" xfId="0" applyAlignment="1" applyFill="1" applyFont="1">
      <alignment horizontal="center" readingOrder="0" shrinkToFit="0" wrapText="1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 shrinkToFit="0" wrapText="1"/>
    </xf>
    <xf borderId="0" fillId="0" fontId="3" numFmtId="164" xfId="0" applyAlignment="1" applyFont="1" applyNumberFormat="1">
      <alignment horizontal="center" readingOrder="0" shrinkToFit="0" wrapText="1"/>
    </xf>
    <xf borderId="0" fillId="2" fontId="3" numFmtId="164" xfId="0" applyAlignment="1" applyFont="1" applyNumberFormat="1">
      <alignment horizontal="center" readingOrder="0" shrinkToFit="0" wrapText="1"/>
    </xf>
    <xf borderId="0" fillId="3" fontId="3" numFmtId="164" xfId="0" applyAlignment="1" applyFont="1" applyNumberFormat="1">
      <alignment horizontal="center" readingOrder="0" shrinkToFit="0" wrapText="1"/>
    </xf>
    <xf borderId="0" fillId="0" fontId="3" numFmtId="0" xfId="0" applyAlignment="1" applyFon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2" fontId="3" numFmtId="164" xfId="0" applyAlignment="1" applyFont="1" applyNumberFormat="1">
      <alignment horizontal="center" readingOrder="0"/>
    </xf>
    <xf borderId="0" fillId="3" fontId="3" numFmtId="164" xfId="0" applyAlignment="1" applyFont="1" applyNumberFormat="1">
      <alignment horizontal="center" readingOrder="0"/>
    </xf>
    <xf borderId="0" fillId="2" fontId="3" numFmtId="0" xfId="0" applyFont="1"/>
    <xf borderId="0" fillId="3" fontId="3" numFmtId="0" xfId="0" applyFont="1"/>
    <xf borderId="0" fillId="0" fontId="3" numFmtId="11" xfId="0" applyAlignment="1" applyFont="1" applyNumberFormat="1">
      <alignment horizontal="center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vertical="center" wrapText="1"/>
    </xf>
    <xf borderId="1" fillId="0" fontId="1" numFmtId="0" xfId="0" applyAlignment="1" applyBorder="1" applyFont="1">
      <alignment horizontal="center" readingOrder="0" shrinkToFit="0" wrapText="1"/>
    </xf>
    <xf borderId="2" fillId="0" fontId="1" numFmtId="0" xfId="0" applyAlignment="1" applyBorder="1" applyFont="1">
      <alignment horizontal="center" readingOrder="0" shrinkToFit="0" wrapText="1"/>
    </xf>
    <xf borderId="3" fillId="0" fontId="2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readingOrder="0"/>
    </xf>
    <xf borderId="4" fillId="0" fontId="3" numFmtId="164" xfId="0" applyAlignment="1" applyBorder="1" applyFont="1" applyNumberFormat="1">
      <alignment horizontal="center" readingOrder="0"/>
    </xf>
    <xf borderId="5" fillId="0" fontId="3" numFmtId="165" xfId="0" applyAlignment="1" applyBorder="1" applyFont="1" applyNumberFormat="1">
      <alignment horizontal="center" readingOrder="0"/>
    </xf>
    <xf borderId="5" fillId="0" fontId="3" numFmtId="3" xfId="0" applyAlignment="1" applyBorder="1" applyFont="1" applyNumberFormat="1">
      <alignment horizontal="center" readingOrder="0"/>
    </xf>
    <xf borderId="6" fillId="0" fontId="3" numFmtId="0" xfId="0" applyAlignment="1" applyBorder="1" applyFont="1">
      <alignment horizontal="center" readingOrder="0"/>
    </xf>
    <xf borderId="7" fillId="0" fontId="3" numFmtId="164" xfId="0" applyAlignment="1" applyBorder="1" applyFont="1" applyNumberFormat="1">
      <alignment horizontal="center" readingOrder="0"/>
    </xf>
    <xf borderId="0" fillId="0" fontId="3" numFmtId="4" xfId="0" applyAlignment="1" applyFont="1" applyNumberFormat="1">
      <alignment horizontal="center" readingOrder="0"/>
    </xf>
    <xf borderId="8" fillId="0" fontId="3" numFmtId="3" xfId="0" applyAlignment="1" applyBorder="1" applyFont="1" applyNumberFormat="1">
      <alignment horizontal="center" readingOrder="0"/>
    </xf>
    <xf borderId="9" fillId="0" fontId="3" numFmtId="0" xfId="0" applyAlignment="1" applyBorder="1" applyFont="1">
      <alignment readingOrder="0"/>
    </xf>
    <xf borderId="0" fillId="0" fontId="3" numFmtId="165" xfId="0" applyAlignment="1" applyFont="1" applyNumberFormat="1">
      <alignment horizontal="center" readingOrder="0"/>
    </xf>
    <xf borderId="0" fillId="0" fontId="3" numFmtId="3" xfId="0" applyAlignment="1" applyFont="1" applyNumberFormat="1">
      <alignment horizontal="center" readingOrder="0"/>
    </xf>
    <xf borderId="8" fillId="0" fontId="3" numFmtId="0" xfId="0" applyAlignment="1" applyBorder="1" applyFont="1">
      <alignment horizontal="center" readingOrder="0"/>
    </xf>
    <xf borderId="10" fillId="0" fontId="3" numFmtId="0" xfId="0" applyAlignment="1" applyBorder="1" applyFont="1">
      <alignment readingOrder="0"/>
    </xf>
    <xf borderId="7" fillId="0" fontId="3" numFmtId="0" xfId="0" applyAlignment="1" applyBorder="1" applyFont="1">
      <alignment horizontal="center" readingOrder="0"/>
    </xf>
    <xf borderId="8" fillId="0" fontId="3" numFmtId="4" xfId="0" applyAlignment="1" applyBorder="1" applyFont="1" applyNumberFormat="1">
      <alignment horizontal="center" readingOrder="0"/>
    </xf>
    <xf borderId="11" fillId="0" fontId="3" numFmtId="0" xfId="0" applyAlignment="1" applyBorder="1" applyFont="1">
      <alignment horizontal="center" readingOrder="0"/>
    </xf>
    <xf borderId="12" fillId="0" fontId="3" numFmtId="165" xfId="0" applyAlignment="1" applyBorder="1" applyFont="1" applyNumberFormat="1">
      <alignment horizontal="center" readingOrder="0"/>
    </xf>
    <xf borderId="12" fillId="0" fontId="3" numFmtId="4" xfId="0" applyAlignment="1" applyBorder="1" applyFont="1" applyNumberFormat="1">
      <alignment horizontal="center" readingOrder="0"/>
    </xf>
    <xf borderId="13" fillId="0" fontId="3" numFmtId="0" xfId="0" applyAlignment="1" applyBorder="1" applyFont="1">
      <alignment horizontal="center" readingOrder="0"/>
    </xf>
    <xf borderId="13" fillId="0" fontId="3" numFmtId="4" xfId="0" applyAlignment="1" applyBorder="1" applyFont="1" applyNumberFormat="1">
      <alignment horizontal="center" readingOrder="0"/>
    </xf>
    <xf borderId="14" fillId="0" fontId="3" numFmtId="0" xfId="0" applyAlignment="1" applyBorder="1" applyFont="1">
      <alignment readingOrder="0"/>
    </xf>
    <xf borderId="2" fillId="0" fontId="1" numFmtId="1" xfId="0" applyAlignment="1" applyBorder="1" applyFont="1" applyNumberFormat="1">
      <alignment horizontal="center" readingOrder="0" shrinkToFit="0" wrapText="1"/>
    </xf>
    <xf borderId="4" fillId="0" fontId="3" numFmtId="0" xfId="0" applyAlignment="1" applyBorder="1" applyFont="1">
      <alignment horizontal="center" readingOrder="0"/>
    </xf>
    <xf borderId="5" fillId="0" fontId="3" numFmtId="166" xfId="0" applyAlignment="1" applyBorder="1" applyFont="1" applyNumberFormat="1">
      <alignment horizontal="center"/>
    </xf>
    <xf borderId="5" fillId="0" fontId="3" numFmtId="1" xfId="0" applyAlignment="1" applyBorder="1" applyFont="1" applyNumberFormat="1">
      <alignment horizontal="center"/>
    </xf>
    <xf borderId="0" fillId="0" fontId="3" numFmtId="166" xfId="0" applyAlignment="1" applyFont="1" applyNumberFormat="1">
      <alignment horizontal="center"/>
    </xf>
    <xf borderId="0" fillId="3" fontId="3" numFmtId="1" xfId="0" applyAlignment="1" applyFont="1" applyNumberFormat="1">
      <alignment horizontal="center"/>
    </xf>
    <xf borderId="0" fillId="0" fontId="3" numFmtId="2" xfId="0" applyAlignment="1" applyFont="1" applyNumberFormat="1">
      <alignment horizontal="center"/>
    </xf>
    <xf borderId="12" fillId="0" fontId="3" numFmtId="166" xfId="0" applyAlignment="1" applyBorder="1" applyFont="1" applyNumberFormat="1">
      <alignment horizontal="center"/>
    </xf>
    <xf borderId="12" fillId="0" fontId="3" numFmtId="2" xfId="0" applyAlignment="1" applyBorder="1" applyFont="1" applyNumberFormat="1">
      <alignment horizontal="center"/>
    </xf>
    <xf borderId="0" fillId="0" fontId="3" numFmtId="166" xfId="0" applyAlignment="1" applyFont="1" applyNumberFormat="1">
      <alignment horizontal="center" readingOrder="0"/>
    </xf>
    <xf borderId="0" fillId="0" fontId="3" numFmtId="0" xfId="0" applyAlignment="1" applyFont="1">
      <alignment horizontal="center"/>
    </xf>
    <xf borderId="5" fillId="0" fontId="3" numFmtId="167" xfId="0" applyAlignment="1" applyBorder="1" applyFont="1" applyNumberFormat="1">
      <alignment horizontal="center"/>
    </xf>
    <xf borderId="0" fillId="0" fontId="3" numFmtId="167" xfId="0" applyAlignment="1" applyFont="1" applyNumberFormat="1">
      <alignment horizontal="center"/>
    </xf>
    <xf borderId="0" fillId="0" fontId="3" numFmtId="1" xfId="0" applyAlignment="1" applyFont="1" applyNumberFormat="1">
      <alignment horizontal="center"/>
    </xf>
    <xf borderId="12" fillId="0" fontId="3" numFmtId="167" xfId="0" applyAlignment="1" applyBorder="1" applyFont="1" applyNumberFormat="1">
      <alignment horizontal="center"/>
    </xf>
    <xf borderId="0" fillId="4" fontId="3" numFmtId="0" xfId="0" applyAlignment="1" applyFill="1" applyFont="1">
      <alignment horizontal="center" readingOrder="0"/>
    </xf>
    <xf borderId="2" fillId="2" fontId="1" numFmtId="0" xfId="0" applyAlignment="1" applyBorder="1" applyFont="1">
      <alignment horizontal="center" readingOrder="0" shrinkToFit="0" wrapText="1"/>
    </xf>
    <xf borderId="2" fillId="3" fontId="1" numFmtId="0" xfId="0" applyAlignment="1" applyBorder="1" applyFont="1">
      <alignment horizontal="center" readingOrder="0" shrinkToFit="0" wrapText="1"/>
    </xf>
    <xf borderId="2" fillId="0" fontId="1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5" fillId="0" fontId="3" numFmtId="167" xfId="0" applyAlignment="1" applyBorder="1" applyFont="1" applyNumberFormat="1">
      <alignment horizontal="center" readingOrder="0"/>
    </xf>
    <xf borderId="5" fillId="0" fontId="3" numFmtId="11" xfId="0" applyAlignment="1" applyBorder="1" applyFont="1" applyNumberFormat="1">
      <alignment horizontal="center" readingOrder="0"/>
    </xf>
    <xf borderId="5" fillId="0" fontId="3" numFmtId="0" xfId="0" applyAlignment="1" applyBorder="1" applyFont="1">
      <alignment horizontal="center" readingOrder="0"/>
    </xf>
    <xf borderId="0" fillId="0" fontId="3" numFmtId="167" xfId="0" applyAlignment="1" applyFont="1" applyNumberFormat="1">
      <alignment horizontal="center" readingOrder="0"/>
    </xf>
    <xf borderId="0" fillId="0" fontId="3" numFmtId="11" xfId="0" applyAlignment="1" applyFont="1" applyNumberFormat="1">
      <alignment horizontal="center" readingOrder="0"/>
    </xf>
    <xf borderId="12" fillId="0" fontId="3" numFmtId="0" xfId="0" applyAlignment="1" applyBorder="1" applyFont="1">
      <alignment horizontal="center" readingOrder="0"/>
    </xf>
    <xf borderId="5" fillId="0" fontId="4" numFmtId="0" xfId="0" applyAlignment="1" applyBorder="1" applyFont="1">
      <alignment horizontal="center" vertical="bottom"/>
    </xf>
    <xf borderId="6" fillId="0" fontId="4" numFmtId="0" xfId="0" applyAlignment="1" applyBorder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8" fillId="0" fontId="4" numFmtId="0" xfId="0" applyAlignment="1" applyBorder="1" applyFont="1">
      <alignment horizontal="center" readingOrder="0" vertical="bottom"/>
    </xf>
    <xf borderId="12" fillId="0" fontId="3" numFmtId="167" xfId="0" applyAlignment="1" applyBorder="1" applyFont="1" applyNumberFormat="1">
      <alignment horizontal="center" readingOrder="0"/>
    </xf>
    <xf borderId="12" fillId="0" fontId="3" numFmtId="11" xfId="0" applyAlignment="1" applyBorder="1" applyFont="1" applyNumberFormat="1">
      <alignment horizontal="center" readingOrder="0"/>
    </xf>
    <xf borderId="12" fillId="0" fontId="4" numFmtId="0" xfId="0" applyAlignment="1" applyBorder="1" applyFont="1">
      <alignment horizontal="center" vertical="bottom"/>
    </xf>
    <xf borderId="13" fillId="0" fontId="4" numFmtId="0" xfId="0" applyAlignment="1" applyBorder="1" applyFont="1">
      <alignment horizontal="center" readingOrder="0" vertical="bottom"/>
    </xf>
    <xf borderId="8" fillId="0" fontId="3" numFmtId="0" xfId="0" applyAlignment="1" applyBorder="1" applyFont="1">
      <alignment horizontal="center"/>
    </xf>
    <xf borderId="7" fillId="5" fontId="3" numFmtId="0" xfId="0" applyAlignment="1" applyBorder="1" applyFill="1" applyFont="1">
      <alignment horizontal="center" readingOrder="0"/>
    </xf>
    <xf borderId="0" fillId="5" fontId="3" numFmtId="167" xfId="0" applyAlignment="1" applyFont="1" applyNumberFormat="1">
      <alignment horizontal="center" readingOrder="0"/>
    </xf>
    <xf borderId="0" fillId="5" fontId="3" numFmtId="164" xfId="0" applyAlignment="1" applyFont="1" applyNumberFormat="1">
      <alignment horizontal="center" readingOrder="0"/>
    </xf>
    <xf borderId="0" fillId="5" fontId="3" numFmtId="11" xfId="0" applyAlignment="1" applyFont="1" applyNumberFormat="1">
      <alignment horizontal="center" readingOrder="0"/>
    </xf>
    <xf borderId="0" fillId="5" fontId="3" numFmtId="0" xfId="0" applyAlignment="1" applyFont="1">
      <alignment horizontal="center" readingOrder="0"/>
    </xf>
    <xf borderId="11" fillId="5" fontId="3" numFmtId="0" xfId="0" applyAlignment="1" applyBorder="1" applyFont="1">
      <alignment horizontal="center" readingOrder="0"/>
    </xf>
    <xf borderId="12" fillId="5" fontId="3" numFmtId="167" xfId="0" applyAlignment="1" applyBorder="1" applyFont="1" applyNumberFormat="1">
      <alignment horizontal="center"/>
    </xf>
    <xf borderId="12" fillId="5" fontId="3" numFmtId="164" xfId="0" applyAlignment="1" applyBorder="1" applyFont="1" applyNumberFormat="1">
      <alignment horizontal="center"/>
    </xf>
    <xf borderId="12" fillId="5" fontId="3" numFmtId="168" xfId="0" applyAlignment="1" applyBorder="1" applyFont="1" applyNumberFormat="1">
      <alignment horizontal="center"/>
    </xf>
    <xf borderId="12" fillId="5" fontId="3" numFmtId="11" xfId="0" applyAlignment="1" applyBorder="1" applyFont="1" applyNumberFormat="1">
      <alignment horizontal="center"/>
    </xf>
    <xf borderId="12" fillId="5" fontId="3" numFmtId="0" xfId="0" applyAlignment="1" applyBorder="1" applyFont="1">
      <alignment horizontal="center"/>
    </xf>
    <xf borderId="12" fillId="0" fontId="3" numFmtId="0" xfId="0" applyAlignment="1" applyBorder="1" applyFont="1">
      <alignment horizontal="center"/>
    </xf>
    <xf borderId="13" fillId="0" fontId="3" numFmtId="0" xfId="0" applyAlignment="1" applyBorder="1" applyFont="1">
      <alignment horizontal="center"/>
    </xf>
    <xf borderId="0" fillId="0" fontId="3" numFmtId="168" xfId="0" applyAlignment="1" applyFont="1" applyNumberFormat="1">
      <alignment horizontal="center" readingOrder="0"/>
    </xf>
    <xf borderId="0" fillId="5" fontId="3" numFmtId="168" xfId="0" applyAlignment="1" applyFont="1" applyNumberFormat="1">
      <alignment horizontal="center" readingOrder="0"/>
    </xf>
    <xf borderId="0" fillId="6" fontId="2" numFmtId="0" xfId="0" applyAlignment="1" applyFill="1" applyFont="1">
      <alignment readingOrder="0" shrinkToFit="0" vertical="center" wrapText="1"/>
    </xf>
    <xf borderId="15" fillId="0" fontId="3" numFmtId="0" xfId="0" applyAlignment="1" applyBorder="1" applyFont="1">
      <alignment readingOrder="0"/>
    </xf>
    <xf borderId="16" fillId="0" fontId="3" numFmtId="0" xfId="0" applyAlignment="1" applyBorder="1" applyFont="1">
      <alignment horizontal="center" readingOrder="0"/>
    </xf>
    <xf borderId="17" fillId="0" fontId="3" numFmtId="0" xfId="0" applyAlignment="1" applyBorder="1" applyFont="1">
      <alignment horizontal="center" readingOrder="0"/>
    </xf>
    <xf borderId="18" fillId="0" fontId="3" numFmtId="0" xfId="0" applyAlignment="1" applyBorder="1" applyFont="1">
      <alignment horizontal="center" readingOrder="0"/>
    </xf>
    <xf borderId="19" fillId="0" fontId="3" numFmtId="0" xfId="0" applyAlignment="1" applyBorder="1" applyFont="1">
      <alignment horizontal="center" readingOrder="0"/>
    </xf>
    <xf borderId="20" fillId="0" fontId="3" numFmtId="0" xfId="0" applyAlignment="1" applyBorder="1" applyFont="1">
      <alignment horizontal="center"/>
    </xf>
    <xf borderId="21" fillId="0" fontId="3" numFmtId="0" xfId="0" applyAlignment="1" applyBorder="1" applyFont="1">
      <alignment horizontal="center" readingOrder="0"/>
    </xf>
    <xf borderId="22" fillId="0" fontId="3" numFmtId="0" xfId="0" applyAlignment="1" applyBorder="1" applyFont="1">
      <alignment horizontal="center" readingOrder="0"/>
    </xf>
    <xf borderId="23" fillId="0" fontId="3" numFmtId="0" xfId="0" applyAlignment="1" applyBorder="1" applyFont="1">
      <alignment horizontal="center" readingOrder="0"/>
    </xf>
    <xf borderId="24" fillId="0" fontId="3" numFmtId="0" xfId="0" applyAlignment="1" applyBorder="1" applyFont="1">
      <alignment horizontal="center" readingOrder="0"/>
    </xf>
    <xf borderId="1" fillId="0" fontId="3" numFmtId="0" xfId="0" applyBorder="1" applyFont="1"/>
    <xf borderId="2" fillId="0" fontId="3" numFmtId="0" xfId="0" applyAlignment="1" applyBorder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7" fillId="0" fontId="3" numFmtId="0" xfId="0" applyBorder="1" applyFont="1"/>
    <xf quotePrefix="1" borderId="7" fillId="0" fontId="3" numFmtId="0" xfId="0" applyAlignment="1" applyBorder="1" applyFont="1">
      <alignment readingOrder="0"/>
    </xf>
    <xf borderId="8" fillId="0" fontId="3" numFmtId="167" xfId="0" applyAlignment="1" applyBorder="1" applyFont="1" applyNumberFormat="1">
      <alignment horizontal="center" readingOrder="0"/>
    </xf>
    <xf borderId="0" fillId="0" fontId="3" numFmtId="0" xfId="0" applyAlignment="1" applyFont="1">
      <alignment horizontal="left" readingOrder="0"/>
    </xf>
    <xf borderId="8" fillId="0" fontId="3" numFmtId="167" xfId="0" applyAlignment="1" applyBorder="1" applyFont="1" applyNumberFormat="1">
      <alignment horizontal="center"/>
    </xf>
    <xf borderId="8" fillId="0" fontId="3" numFmtId="166" xfId="0" applyAlignment="1" applyBorder="1" applyFont="1" applyNumberFormat="1">
      <alignment horizontal="center"/>
    </xf>
    <xf borderId="7" fillId="0" fontId="3" numFmtId="0" xfId="0" applyAlignment="1" applyBorder="1" applyFont="1">
      <alignment readingOrder="0"/>
    </xf>
    <xf borderId="8" fillId="0" fontId="3" numFmtId="164" xfId="0" applyAlignment="1" applyBorder="1" applyFont="1" applyNumberFormat="1">
      <alignment horizontal="center" readingOrder="0"/>
    </xf>
    <xf quotePrefix="1" borderId="0" fillId="0" fontId="3" numFmtId="0" xfId="0" applyAlignment="1" applyFont="1">
      <alignment horizontal="left" readingOrder="0"/>
    </xf>
    <xf quotePrefix="1" borderId="0" fillId="0" fontId="3" numFmtId="0" xfId="0" applyAlignment="1" applyFont="1">
      <alignment readingOrder="0"/>
    </xf>
    <xf borderId="8" fillId="0" fontId="3" numFmtId="166" xfId="0" applyAlignment="1" applyBorder="1" applyFont="1" applyNumberFormat="1">
      <alignment horizontal="center" readingOrder="0"/>
    </xf>
    <xf quotePrefix="1" borderId="11" fillId="0" fontId="3" numFmtId="0" xfId="0" applyAlignment="1" applyBorder="1" applyFont="1">
      <alignment readingOrder="0"/>
    </xf>
    <xf borderId="12" fillId="0" fontId="3" numFmtId="166" xfId="0" applyAlignment="1" applyBorder="1" applyFont="1" applyNumberFormat="1">
      <alignment horizontal="center" readingOrder="0"/>
    </xf>
    <xf quotePrefix="1" borderId="12" fillId="0" fontId="3" numFmtId="0" xfId="0" applyAlignment="1" applyBorder="1" applyFont="1">
      <alignment readingOrder="0"/>
    </xf>
    <xf borderId="13" fillId="0" fontId="3" numFmtId="167" xfId="0" applyAlignment="1" applyBorder="1" applyFont="1" applyNumberFormat="1">
      <alignment horizontal="center" readingOrder="0"/>
    </xf>
    <xf quotePrefix="1" borderId="12" fillId="0" fontId="3" numFmtId="0" xfId="0" applyAlignment="1" applyBorder="1" applyFont="1">
      <alignment horizontal="left" readingOrder="0"/>
    </xf>
    <xf borderId="13" fillId="0" fontId="3" numFmtId="166" xfId="0" applyAlignment="1" applyBorder="1" applyFont="1" applyNumberFormat="1">
      <alignment horizontal="center" readingOrder="0"/>
    </xf>
    <xf borderId="0" fillId="0" fontId="3" numFmtId="166" xfId="0" applyAlignment="1" applyFont="1" applyNumberFormat="1">
      <alignment horizontal="center"/>
    </xf>
    <xf borderId="0" fillId="0" fontId="3" numFmtId="2" xfId="0" applyAlignment="1" applyFont="1" applyNumberFormat="1">
      <alignment horizontal="center" readingOrder="0"/>
    </xf>
    <xf borderId="6" fillId="0" fontId="3" numFmtId="167" xfId="0" applyAlignment="1" applyBorder="1" applyFont="1" applyNumberFormat="1">
      <alignment horizontal="center" readingOrder="0"/>
    </xf>
    <xf borderId="8" fillId="0" fontId="3" numFmtId="167" xfId="0" applyAlignment="1" applyBorder="1" applyFont="1" applyNumberFormat="1">
      <alignment horizontal="center" readingOrder="0"/>
    </xf>
    <xf borderId="13" fillId="0" fontId="3" numFmtId="167" xfId="0" applyAlignment="1" applyBorder="1" applyFont="1" applyNumberFormat="1">
      <alignment horizontal="center" readingOrder="0"/>
    </xf>
    <xf borderId="5" fillId="0" fontId="3" numFmtId="169" xfId="0" applyAlignment="1" applyBorder="1" applyFont="1" applyNumberFormat="1">
      <alignment horizontal="center" readingOrder="0"/>
    </xf>
    <xf borderId="5" fillId="0" fontId="3" numFmtId="170" xfId="0" applyAlignment="1" applyBorder="1" applyFont="1" applyNumberFormat="1">
      <alignment horizontal="center" readingOrder="0"/>
    </xf>
    <xf borderId="0" fillId="0" fontId="3" numFmtId="169" xfId="0" applyAlignment="1" applyFont="1" applyNumberFormat="1">
      <alignment horizontal="center" readingOrder="0"/>
    </xf>
    <xf borderId="0" fillId="0" fontId="3" numFmtId="170" xfId="0" applyAlignment="1" applyFont="1" applyNumberFormat="1">
      <alignment horizontal="center" readingOrder="0"/>
    </xf>
    <xf borderId="12" fillId="0" fontId="3" numFmtId="169" xfId="0" applyAlignment="1" applyBorder="1" applyFont="1" applyNumberFormat="1">
      <alignment horizontal="center" readingOrder="0"/>
    </xf>
    <xf borderId="12" fillId="0" fontId="3" numFmtId="170" xfId="0" applyAlignment="1" applyBorder="1" applyFont="1" applyNumberFormat="1">
      <alignment horizontal="center" readingOrder="0"/>
    </xf>
    <xf borderId="4" fillId="0" fontId="1" numFmtId="0" xfId="0" applyAlignment="1" applyBorder="1" applyFont="1">
      <alignment horizontal="center" readingOrder="0" shrinkToFit="0" wrapText="1"/>
    </xf>
    <xf borderId="5" fillId="0" fontId="1" numFmtId="0" xfId="0" applyAlignment="1" applyBorder="1" applyFont="1">
      <alignment horizontal="center" readingOrder="0" shrinkToFit="0" wrapText="1"/>
    </xf>
    <xf borderId="5" fillId="2" fontId="1" numFmtId="0" xfId="0" applyAlignment="1" applyBorder="1" applyFont="1">
      <alignment horizontal="center" readingOrder="0" shrinkToFit="0" wrapText="1"/>
    </xf>
    <xf borderId="5" fillId="3" fontId="1" numFmtId="0" xfId="0" applyAlignment="1" applyBorder="1" applyFont="1">
      <alignment horizontal="center" readingOrder="0" shrinkToFit="0" wrapText="1"/>
    </xf>
    <xf borderId="5" fillId="0" fontId="1" numFmtId="0" xfId="0" applyAlignment="1" applyBorder="1" applyFont="1">
      <alignment horizontal="center" readingOrder="0"/>
    </xf>
    <xf borderId="5" fillId="0" fontId="2" numFmtId="0" xfId="0" applyAlignment="1" applyBorder="1" applyFont="1">
      <alignment horizontal="center" readingOrder="0"/>
    </xf>
    <xf borderId="6" fillId="0" fontId="2" numFmtId="0" xfId="0" applyAlignment="1" applyBorder="1" applyFont="1">
      <alignment horizontal="center" readingOrder="0"/>
    </xf>
    <xf borderId="4" fillId="0" fontId="3" numFmtId="166" xfId="0" applyAlignment="1" applyBorder="1" applyFont="1" applyNumberFormat="1">
      <alignment horizontal="center" readingOrder="0"/>
    </xf>
    <xf borderId="5" fillId="0" fontId="3" numFmtId="166" xfId="0" applyAlignment="1" applyBorder="1" applyFont="1" applyNumberFormat="1">
      <alignment horizontal="center" readingOrder="0"/>
    </xf>
    <xf borderId="0" fillId="0" fontId="3" numFmtId="1" xfId="0" applyAlignment="1" applyFont="1" applyNumberFormat="1">
      <alignment horizontal="center" readingOrder="0"/>
    </xf>
    <xf borderId="4" fillId="0" fontId="2" numFmtId="166" xfId="0" applyAlignment="1" applyBorder="1" applyFont="1" applyNumberFormat="1">
      <alignment horizontal="center" readingOrder="0"/>
    </xf>
    <xf borderId="5" fillId="0" fontId="2" numFmtId="166" xfId="0" applyAlignment="1" applyBorder="1" applyFont="1" applyNumberFormat="1">
      <alignment horizontal="center" readingOrder="0"/>
    </xf>
    <xf borderId="7" fillId="0" fontId="2" numFmtId="0" xfId="0" applyAlignment="1" applyBorder="1" applyFont="1">
      <alignment horizontal="center" readingOrder="0"/>
    </xf>
    <xf borderId="0" fillId="0" fontId="2" numFmtId="166" xfId="0" applyAlignment="1" applyFont="1" applyNumberFormat="1">
      <alignment horizontal="center" readingOrder="0"/>
    </xf>
    <xf borderId="11" fillId="0" fontId="2" numFmtId="0" xfId="0" applyAlignment="1" applyBorder="1" applyFont="1">
      <alignment horizontal="center" readingOrder="0"/>
    </xf>
    <xf borderId="12" fillId="0" fontId="2" numFmtId="166" xfId="0" applyAlignment="1" applyBorder="1" applyFont="1" applyNumberFormat="1">
      <alignment horizontal="center" readingOrder="0"/>
    </xf>
    <xf borderId="2" fillId="2" fontId="1" numFmtId="164" xfId="0" applyAlignment="1" applyBorder="1" applyFont="1" applyNumberFormat="1">
      <alignment horizontal="center" readingOrder="0" shrinkToFit="0" wrapText="1"/>
    </xf>
    <xf borderId="12" fillId="0" fontId="3" numFmtId="164" xfId="0" applyAlignment="1" applyBorder="1" applyFont="1" applyNumberFormat="1">
      <alignment horizontal="center" readingOrder="0"/>
    </xf>
    <xf borderId="9" fillId="0" fontId="3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/>
    </xf>
    <xf borderId="3" fillId="3" fontId="1" numFmtId="0" xfId="0" applyAlignment="1" applyBorder="1" applyFont="1">
      <alignment horizontal="center" readingOrder="0" shrinkToFit="0" wrapText="1"/>
    </xf>
    <xf borderId="10" fillId="0" fontId="5" numFmtId="0" xfId="0" applyBorder="1" applyFont="1"/>
    <xf borderId="8" fillId="0" fontId="3" numFmtId="166" xfId="0" applyAlignment="1" applyBorder="1" applyFont="1" applyNumberFormat="1">
      <alignment horizontal="center" readingOrder="0"/>
    </xf>
    <xf borderId="14" fillId="0" fontId="5" numFmtId="0" xfId="0" applyBorder="1" applyFont="1"/>
    <xf borderId="13" fillId="0" fontId="3" numFmtId="166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Relationship Id="rId3" Type="http://schemas.openxmlformats.org/officeDocument/2006/relationships/image" Target="../media/image13.png"/><Relationship Id="rId4" Type="http://schemas.openxmlformats.org/officeDocument/2006/relationships/image" Target="../media/image11.png"/><Relationship Id="rId11" Type="http://schemas.openxmlformats.org/officeDocument/2006/relationships/image" Target="../media/image2.png"/><Relationship Id="rId10" Type="http://schemas.openxmlformats.org/officeDocument/2006/relationships/image" Target="../media/image1.png"/><Relationship Id="rId12" Type="http://schemas.openxmlformats.org/officeDocument/2006/relationships/image" Target="../media/image3.png"/><Relationship Id="rId9" Type="http://schemas.openxmlformats.org/officeDocument/2006/relationships/image" Target="../media/image6.png"/><Relationship Id="rId5" Type="http://schemas.openxmlformats.org/officeDocument/2006/relationships/image" Target="../media/image5.png"/><Relationship Id="rId6" Type="http://schemas.openxmlformats.org/officeDocument/2006/relationships/image" Target="../media/image10.png"/><Relationship Id="rId7" Type="http://schemas.openxmlformats.org/officeDocument/2006/relationships/image" Target="../media/image8.png"/><Relationship Id="rId8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8.png"/><Relationship Id="rId3" Type="http://schemas.openxmlformats.org/officeDocument/2006/relationships/image" Target="../media/image19.png"/><Relationship Id="rId4" Type="http://schemas.openxmlformats.org/officeDocument/2006/relationships/image" Target="../media/image15.png"/><Relationship Id="rId5" Type="http://schemas.openxmlformats.org/officeDocument/2006/relationships/image" Target="../media/image17.png"/><Relationship Id="rId6" Type="http://schemas.openxmlformats.org/officeDocument/2006/relationships/image" Target="../media/image2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8420100" cy="276225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14</xdr:row>
      <xdr:rowOff>104775</xdr:rowOff>
    </xdr:from>
    <xdr:ext cx="8420100" cy="276225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28</xdr:row>
      <xdr:rowOff>57150</xdr:rowOff>
    </xdr:from>
    <xdr:ext cx="8420100" cy="2762250"/>
    <xdr:pic>
      <xdr:nvPicPr>
        <xdr:cNvPr id="0" name="image1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</xdr:row>
      <xdr:rowOff>0</xdr:rowOff>
    </xdr:from>
    <xdr:ext cx="8420100" cy="2762250"/>
    <xdr:pic>
      <xdr:nvPicPr>
        <xdr:cNvPr id="0" name="image1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952500</xdr:colOff>
      <xdr:row>15</xdr:row>
      <xdr:rowOff>104775</xdr:rowOff>
    </xdr:from>
    <xdr:ext cx="8420100" cy="2762250"/>
    <xdr:pic>
      <xdr:nvPicPr>
        <xdr:cNvPr id="0" name="image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952500</xdr:colOff>
      <xdr:row>28</xdr:row>
      <xdr:rowOff>209550</xdr:rowOff>
    </xdr:from>
    <xdr:ext cx="8420100" cy="2762250"/>
    <xdr:pic>
      <xdr:nvPicPr>
        <xdr:cNvPr id="0" name="image10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952500</xdr:colOff>
      <xdr:row>28</xdr:row>
      <xdr:rowOff>57150</xdr:rowOff>
    </xdr:from>
    <xdr:ext cx="8420100" cy="2762250"/>
    <xdr:pic>
      <xdr:nvPicPr>
        <xdr:cNvPr id="0" name="image8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952500</xdr:colOff>
      <xdr:row>15</xdr:row>
      <xdr:rowOff>104775</xdr:rowOff>
    </xdr:from>
    <xdr:ext cx="8420100" cy="2762250"/>
    <xdr:pic>
      <xdr:nvPicPr>
        <xdr:cNvPr id="0" name="image7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952500</xdr:colOff>
      <xdr:row>0</xdr:row>
      <xdr:rowOff>209550</xdr:rowOff>
    </xdr:from>
    <xdr:ext cx="8420100" cy="2762250"/>
    <xdr:pic>
      <xdr:nvPicPr>
        <xdr:cNvPr id="0" name="image6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0</xdr:row>
      <xdr:rowOff>209550</xdr:rowOff>
    </xdr:from>
    <xdr:ext cx="8420100" cy="2762250"/>
    <xdr:pic>
      <xdr:nvPicPr>
        <xdr:cNvPr id="0" name="image1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14</xdr:row>
      <xdr:rowOff>104775</xdr:rowOff>
    </xdr:from>
    <xdr:ext cx="8420100" cy="2762250"/>
    <xdr:pic>
      <xdr:nvPicPr>
        <xdr:cNvPr id="0" name="image2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27</xdr:row>
      <xdr:rowOff>114300</xdr:rowOff>
    </xdr:from>
    <xdr:ext cx="8420100" cy="2762250"/>
    <xdr:pic>
      <xdr:nvPicPr>
        <xdr:cNvPr id="0" name="image3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971550</xdr:colOff>
      <xdr:row>36</xdr:row>
      <xdr:rowOff>19050</xdr:rowOff>
    </xdr:from>
    <xdr:ext cx="2876550" cy="30099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36</xdr:row>
      <xdr:rowOff>19050</xdr:rowOff>
    </xdr:from>
    <xdr:ext cx="2781300" cy="30099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942975</xdr:colOff>
      <xdr:row>36</xdr:row>
      <xdr:rowOff>19050</xdr:rowOff>
    </xdr:from>
    <xdr:ext cx="2781300" cy="3009900"/>
    <xdr:pic>
      <xdr:nvPicPr>
        <xdr:cNvPr id="0" name="image19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1019175</xdr:colOff>
      <xdr:row>51</xdr:row>
      <xdr:rowOff>28575</xdr:rowOff>
    </xdr:from>
    <xdr:ext cx="2781300" cy="2914650"/>
    <xdr:pic>
      <xdr:nvPicPr>
        <xdr:cNvPr id="0" name="image15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51</xdr:row>
      <xdr:rowOff>28575</xdr:rowOff>
    </xdr:from>
    <xdr:ext cx="2828925" cy="2914650"/>
    <xdr:pic>
      <xdr:nvPicPr>
        <xdr:cNvPr id="0" name="image17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942975</xdr:colOff>
      <xdr:row>51</xdr:row>
      <xdr:rowOff>28575</xdr:rowOff>
    </xdr:from>
    <xdr:ext cx="2781300" cy="2914650"/>
    <xdr:pic>
      <xdr:nvPicPr>
        <xdr:cNvPr id="0" name="image20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647700</xdr:colOff>
      <xdr:row>5</xdr:row>
      <xdr:rowOff>114300</xdr:rowOff>
    </xdr:from>
    <xdr:ext cx="4867275" cy="39243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704850</xdr:colOff>
      <xdr:row>5</xdr:row>
      <xdr:rowOff>9525</xdr:rowOff>
    </xdr:from>
    <xdr:ext cx="4867275" cy="39243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3" max="3" width="17.63"/>
    <col customWidth="1" min="4" max="4" width="18.13"/>
    <col customWidth="1" min="6" max="6" width="17.0"/>
    <col customWidth="1" min="7" max="7" width="18.88"/>
    <col customWidth="1" min="9" max="9" width="20.0"/>
    <col customWidth="1" min="10" max="10" width="19.25"/>
  </cols>
  <sheetData>
    <row r="4">
      <c r="B4" s="1" t="s">
        <v>0</v>
      </c>
      <c r="C4" s="1" t="s">
        <v>1</v>
      </c>
      <c r="D4" s="1" t="s">
        <v>2</v>
      </c>
      <c r="E4" s="2" t="s">
        <v>3</v>
      </c>
      <c r="F4" s="1" t="s">
        <v>4</v>
      </c>
      <c r="G4" s="1" t="s">
        <v>5</v>
      </c>
      <c r="H4" s="3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4" t="s">
        <v>11</v>
      </c>
      <c r="N4" s="1" t="s">
        <v>12</v>
      </c>
      <c r="O4" s="1" t="s">
        <v>13</v>
      </c>
      <c r="P4" s="5" t="s">
        <v>14</v>
      </c>
      <c r="Q4" s="5" t="s">
        <v>15</v>
      </c>
      <c r="R4" s="5" t="s">
        <v>16</v>
      </c>
    </row>
    <row r="5">
      <c r="B5" s="6" t="s">
        <v>17</v>
      </c>
      <c r="C5" s="7">
        <v>0.94915341620008</v>
      </c>
      <c r="D5" s="7">
        <v>0.323585170367287</v>
      </c>
      <c r="E5" s="8">
        <v>0.00374189243310246</v>
      </c>
      <c r="F5" s="7">
        <v>0.441936082490842</v>
      </c>
      <c r="G5" s="7">
        <v>0.43819419005574</v>
      </c>
      <c r="H5" s="9">
        <v>4.26477968285686</v>
      </c>
      <c r="I5" s="7">
        <v>10.4375145490773</v>
      </c>
      <c r="J5" s="7">
        <v>6.17273486622044</v>
      </c>
      <c r="K5" s="7">
        <v>42.4142429629666</v>
      </c>
      <c r="L5" s="7">
        <v>98.1125998179232</v>
      </c>
      <c r="M5" s="7">
        <v>-1.60141948779347E-4</v>
      </c>
      <c r="N5" s="7">
        <v>-393.340092988342</v>
      </c>
      <c r="O5" s="7">
        <v>-266.061071986425</v>
      </c>
      <c r="P5" s="10">
        <v>5099.0</v>
      </c>
      <c r="Q5" s="10">
        <v>32.0</v>
      </c>
      <c r="R5" s="10" t="s">
        <v>18</v>
      </c>
    </row>
    <row r="6">
      <c r="B6" s="11" t="s">
        <v>19</v>
      </c>
      <c r="C6" s="11">
        <v>0.922904933139672</v>
      </c>
      <c r="D6" s="11">
        <v>0.161719071127159</v>
      </c>
      <c r="E6" s="12">
        <v>7.03236395321216E-4</v>
      </c>
      <c r="F6" s="11">
        <v>0.456419506707582</v>
      </c>
      <c r="G6" s="11">
        <v>0.455716270310261</v>
      </c>
      <c r="H6" s="13">
        <v>4.23769233197324</v>
      </c>
      <c r="I6" s="11">
        <v>10.4391738177402</v>
      </c>
      <c r="J6" s="11">
        <v>6.20148148576696</v>
      </c>
      <c r="K6" s="11">
        <v>10.8027220693176</v>
      </c>
      <c r="L6" s="11">
        <v>115.585548810001</v>
      </c>
      <c r="M6" s="11">
        <v>-0.0914698764459681</v>
      </c>
      <c r="N6" s="11">
        <v>-259.419970881325</v>
      </c>
      <c r="O6" s="11">
        <v>-217.466814158562</v>
      </c>
      <c r="P6" s="10">
        <v>2999.0</v>
      </c>
      <c r="Q6" s="10">
        <v>32.0</v>
      </c>
      <c r="R6" s="10" t="s">
        <v>18</v>
      </c>
    </row>
    <row r="7">
      <c r="E7" s="14"/>
      <c r="H7" s="15"/>
    </row>
    <row r="8">
      <c r="B8" s="11" t="s">
        <v>20</v>
      </c>
      <c r="C8" s="11">
        <v>0.559645955348099</v>
      </c>
      <c r="D8" s="11">
        <v>0.120151726432496</v>
      </c>
      <c r="E8" s="12">
        <v>0.0011806678161047</v>
      </c>
      <c r="F8" s="11">
        <v>0.404824592666895</v>
      </c>
      <c r="G8" s="11">
        <v>0.40364392484879</v>
      </c>
      <c r="H8" s="13">
        <v>0.0699793222910409</v>
      </c>
      <c r="I8" s="11">
        <v>2.03179604478762</v>
      </c>
      <c r="J8" s="11">
        <v>1.96181672249658</v>
      </c>
      <c r="K8" s="11">
        <v>5.61693879347025</v>
      </c>
      <c r="L8" s="11">
        <v>14.4282178358723</v>
      </c>
      <c r="M8" s="11">
        <v>0.0</v>
      </c>
      <c r="N8" s="11">
        <v>-45.418</v>
      </c>
      <c r="O8" s="11">
        <v>-39.9609488888888</v>
      </c>
      <c r="P8" s="10">
        <v>1799.0</v>
      </c>
      <c r="Q8" s="10">
        <v>32.0</v>
      </c>
      <c r="R8" s="10" t="s">
        <v>21</v>
      </c>
    </row>
    <row r="9">
      <c r="B9" s="11" t="s">
        <v>22</v>
      </c>
      <c r="C9" s="11">
        <v>0.598280641144096</v>
      </c>
      <c r="D9" s="11">
        <v>0.0176389871727918</v>
      </c>
      <c r="E9" s="12">
        <v>9.86496524334417E-4</v>
      </c>
      <c r="F9" s="11">
        <v>0.00742127056966789</v>
      </c>
      <c r="G9" s="11">
        <v>0.0064347740433335</v>
      </c>
      <c r="H9" s="13">
        <v>0.0476343540465155</v>
      </c>
      <c r="I9" s="11">
        <v>0.333726222845756</v>
      </c>
      <c r="J9" s="11">
        <v>0.28609186879924</v>
      </c>
      <c r="K9" s="11">
        <v>0.728775960995558</v>
      </c>
      <c r="L9" s="11">
        <v>0.00220751318288541</v>
      </c>
      <c r="M9" s="11">
        <v>0.0</v>
      </c>
      <c r="N9" s="11">
        <v>-49.786</v>
      </c>
      <c r="O9" s="11">
        <v>-48.9078253846153</v>
      </c>
      <c r="P9" s="10">
        <v>2599.0</v>
      </c>
      <c r="Q9" s="10">
        <v>32.0</v>
      </c>
      <c r="R9" s="10" t="s">
        <v>21</v>
      </c>
    </row>
    <row r="10"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</row>
    <row r="11">
      <c r="B11" s="1" t="s">
        <v>0</v>
      </c>
      <c r="C11" s="1" t="s">
        <v>1</v>
      </c>
      <c r="D11" s="1" t="s">
        <v>2</v>
      </c>
      <c r="E11" s="2" t="s">
        <v>3</v>
      </c>
      <c r="F11" s="1" t="s">
        <v>4</v>
      </c>
      <c r="G11" s="1" t="s">
        <v>5</v>
      </c>
      <c r="H11" s="3" t="s">
        <v>6</v>
      </c>
      <c r="I11" s="1" t="s">
        <v>7</v>
      </c>
      <c r="J11" s="1" t="s">
        <v>8</v>
      </c>
      <c r="K11" s="1" t="s">
        <v>9</v>
      </c>
      <c r="L11" s="1" t="s">
        <v>10</v>
      </c>
      <c r="M11" s="4" t="s">
        <v>11</v>
      </c>
      <c r="N11" s="1" t="s">
        <v>12</v>
      </c>
      <c r="O11" s="1" t="s">
        <v>13</v>
      </c>
      <c r="P11" s="5" t="s">
        <v>14</v>
      </c>
      <c r="Q11" s="5" t="s">
        <v>15</v>
      </c>
      <c r="R11" s="5" t="s">
        <v>16</v>
      </c>
    </row>
    <row r="12">
      <c r="B12" s="11" t="s">
        <v>17</v>
      </c>
      <c r="C12" s="11">
        <v>0.950210224379212</v>
      </c>
      <c r="D12" s="11">
        <v>0.337968004151466</v>
      </c>
      <c r="E12" s="11">
        <v>0.00384087319369275</v>
      </c>
      <c r="F12" s="11">
        <v>0.446042086825622</v>
      </c>
      <c r="G12" s="11">
        <v>0.44220121362993</v>
      </c>
      <c r="H12" s="11">
        <v>4.26751022093338</v>
      </c>
      <c r="I12" s="11">
        <v>10.4403574842952</v>
      </c>
      <c r="J12" s="11">
        <v>6.17284726336184</v>
      </c>
      <c r="K12" s="11">
        <v>41.7547985664808</v>
      </c>
      <c r="L12" s="11">
        <v>99.2784696047502</v>
      </c>
      <c r="M12" s="11">
        <v>-1.60141948779347E-4</v>
      </c>
      <c r="N12" s="11">
        <v>-401.688895975864</v>
      </c>
      <c r="O12" s="11">
        <v>-265.930901513095</v>
      </c>
      <c r="P12" s="17">
        <v>5000.0</v>
      </c>
      <c r="Q12" s="17">
        <v>32.0</v>
      </c>
    </row>
    <row r="13">
      <c r="B13" s="11" t="s">
        <v>19</v>
      </c>
      <c r="C13" s="11">
        <v>0.923834951896292</v>
      </c>
      <c r="D13" s="11">
        <v>0.172242198355155</v>
      </c>
      <c r="E13" s="11">
        <v>7.20985578126054E-4</v>
      </c>
      <c r="F13" s="11">
        <v>0.457566972319335</v>
      </c>
      <c r="G13" s="11">
        <v>0.456845986739209</v>
      </c>
      <c r="H13" s="11">
        <v>4.25268146971646</v>
      </c>
      <c r="I13" s="11">
        <v>10.454140740308</v>
      </c>
      <c r="J13" s="11">
        <v>6.20145927059161</v>
      </c>
      <c r="K13" s="11">
        <v>10.7445889185388</v>
      </c>
      <c r="L13" s="11">
        <v>115.775897024402</v>
      </c>
      <c r="M13" s="11">
        <v>-0.0914698764459681</v>
      </c>
      <c r="N13" s="11">
        <v>-262.587636953471</v>
      </c>
      <c r="O13" s="11">
        <v>-217.358965103719</v>
      </c>
      <c r="P13" s="17">
        <v>5000.0</v>
      </c>
      <c r="Q13" s="17">
        <v>32.0</v>
      </c>
    </row>
    <row r="14">
      <c r="B14" s="10" t="s">
        <v>20</v>
      </c>
      <c r="C14" s="11">
        <v>0.57011434958301</v>
      </c>
      <c r="D14" s="11">
        <v>0.140619018141174</v>
      </c>
      <c r="E14" s="11">
        <v>0.00119544708676311</v>
      </c>
      <c r="F14" s="11">
        <v>0.405241059240828</v>
      </c>
      <c r="G14" s="11">
        <v>0.404045612152065</v>
      </c>
      <c r="H14" s="11">
        <v>0.0702418841896372</v>
      </c>
      <c r="I14" s="11">
        <v>2.02557950447399</v>
      </c>
      <c r="J14" s="11">
        <v>1.95533762028436</v>
      </c>
      <c r="K14" s="11">
        <v>5.48653494633856</v>
      </c>
      <c r="L14" s="11">
        <v>14.4479699501956</v>
      </c>
      <c r="M14" s="11">
        <v>0.0</v>
      </c>
      <c r="N14" s="11">
        <v>-46.524</v>
      </c>
      <c r="O14" s="11">
        <v>-39.9818408</v>
      </c>
      <c r="P14" s="17">
        <v>5000.0</v>
      </c>
      <c r="Q14" s="17">
        <v>32.0</v>
      </c>
    </row>
    <row r="15">
      <c r="B15" s="10" t="s">
        <v>22</v>
      </c>
      <c r="C15" s="11">
        <v>0.598280641144096</v>
      </c>
      <c r="D15" s="11">
        <v>0.0175931778710555</v>
      </c>
      <c r="E15" s="11">
        <v>9.85415263274802E-4</v>
      </c>
      <c r="F15" s="11">
        <v>0.00742938541857639</v>
      </c>
      <c r="G15" s="11">
        <v>0.00644397015330161</v>
      </c>
      <c r="H15" s="11">
        <v>0.0475927486092265</v>
      </c>
      <c r="I15" s="11">
        <v>0.333195822074421</v>
      </c>
      <c r="J15" s="11">
        <v>0.285603073465195</v>
      </c>
      <c r="K15" s="11">
        <v>0.726983676328372</v>
      </c>
      <c r="L15" s="11">
        <v>0.0112467940644348</v>
      </c>
      <c r="M15" s="11">
        <v>0.0</v>
      </c>
      <c r="N15" s="11">
        <v>-49.786</v>
      </c>
      <c r="O15" s="11">
        <v>-48.9101060465116</v>
      </c>
      <c r="P15" s="17">
        <v>4300.0</v>
      </c>
      <c r="Q15" s="17">
        <v>32.0</v>
      </c>
    </row>
    <row r="17">
      <c r="B17" s="1" t="s">
        <v>0</v>
      </c>
      <c r="C17" s="1" t="s">
        <v>1</v>
      </c>
      <c r="D17" s="1" t="s">
        <v>2</v>
      </c>
      <c r="E17" s="2" t="s">
        <v>3</v>
      </c>
      <c r="F17" s="1" t="s">
        <v>4</v>
      </c>
      <c r="G17" s="1" t="s">
        <v>5</v>
      </c>
      <c r="H17" s="3" t="s">
        <v>6</v>
      </c>
      <c r="I17" s="1" t="s">
        <v>7</v>
      </c>
      <c r="J17" s="1" t="s">
        <v>8</v>
      </c>
      <c r="K17" s="1" t="s">
        <v>9</v>
      </c>
      <c r="L17" s="1" t="s">
        <v>10</v>
      </c>
      <c r="M17" s="4" t="s">
        <v>11</v>
      </c>
      <c r="N17" s="1" t="s">
        <v>12</v>
      </c>
      <c r="O17" s="1" t="s">
        <v>13</v>
      </c>
      <c r="P17" s="5" t="s">
        <v>14</v>
      </c>
      <c r="Q17" s="5" t="s">
        <v>15</v>
      </c>
      <c r="R17" s="5" t="s">
        <v>16</v>
      </c>
    </row>
    <row r="18">
      <c r="B18" s="10" t="s">
        <v>17</v>
      </c>
      <c r="C18" s="11">
        <v>0.950210224379212</v>
      </c>
      <c r="D18" s="11">
        <v>0.33683475374008</v>
      </c>
      <c r="E18" s="11">
        <v>0.00379131386075803</v>
      </c>
      <c r="F18" s="11">
        <v>0.444559265435262</v>
      </c>
      <c r="G18" s="11">
        <v>0.440767951572504</v>
      </c>
      <c r="H18" s="11">
        <v>4.28819186818346</v>
      </c>
      <c r="I18" s="11">
        <v>10.4614334237756</v>
      </c>
      <c r="J18" s="11">
        <v>6.17324155559217</v>
      </c>
      <c r="K18" s="11">
        <v>41.9275489824979</v>
      </c>
      <c r="L18" s="11">
        <v>98.95171785784</v>
      </c>
      <c r="M18" s="11">
        <v>-3.77817425941011E-4</v>
      </c>
      <c r="N18" s="11">
        <v>-401.688895975864</v>
      </c>
      <c r="O18" s="11">
        <v>-266.386115619709</v>
      </c>
      <c r="P18" s="10">
        <v>7600.0</v>
      </c>
      <c r="Q18" s="10">
        <v>32.0</v>
      </c>
      <c r="R18" s="10" t="s">
        <v>18</v>
      </c>
    </row>
    <row r="19">
      <c r="B19" s="10" t="s">
        <v>19</v>
      </c>
      <c r="C19" s="11">
        <v>0.925381517977922</v>
      </c>
      <c r="D19" s="11">
        <v>0.189025847275825</v>
      </c>
      <c r="E19" s="11">
        <v>7.24677393586781E-4</v>
      </c>
      <c r="F19" s="11">
        <v>0.454939449525382</v>
      </c>
      <c r="G19" s="11">
        <v>0.454214772129795</v>
      </c>
      <c r="H19" s="11">
        <v>4.25961915547384</v>
      </c>
      <c r="I19" s="11">
        <v>10.4611424630763</v>
      </c>
      <c r="J19" s="11">
        <v>6.20152330760254</v>
      </c>
      <c r="K19" s="11">
        <v>10.5441609395988</v>
      </c>
      <c r="L19" s="11">
        <v>115.089268471812</v>
      </c>
      <c r="M19" s="11">
        <v>-0.0914698764459681</v>
      </c>
      <c r="N19" s="11">
        <v>-268.030110744985</v>
      </c>
      <c r="O19" s="11">
        <v>-217.36549196598</v>
      </c>
      <c r="P19" s="10">
        <v>7600.0</v>
      </c>
      <c r="Q19" s="10">
        <v>32.0</v>
      </c>
      <c r="R19" s="10" t="s">
        <v>18</v>
      </c>
    </row>
    <row r="20">
      <c r="B20" s="10" t="s">
        <v>20</v>
      </c>
      <c r="C20" s="11">
        <v>0.578681272382557</v>
      </c>
      <c r="D20" s="11">
        <v>0.157657429068774</v>
      </c>
      <c r="E20" s="11">
        <v>0.00121069713163485</v>
      </c>
      <c r="F20" s="11">
        <v>0.405815723827868</v>
      </c>
      <c r="G20" s="11">
        <v>0.404605026694233</v>
      </c>
      <c r="H20" s="11">
        <v>0.0703977450793114</v>
      </c>
      <c r="I20" s="11">
        <v>2.02425426248696</v>
      </c>
      <c r="J20" s="11">
        <v>1.95385651740765</v>
      </c>
      <c r="K20" s="11">
        <v>5.37811531047856</v>
      </c>
      <c r="L20" s="11">
        <v>14.4784004606129</v>
      </c>
      <c r="M20" s="11">
        <v>0.0</v>
      </c>
      <c r="N20" s="11">
        <v>-47.47</v>
      </c>
      <c r="O20" s="11">
        <v>-39.9860018421052</v>
      </c>
      <c r="P20" s="10">
        <v>7600.0</v>
      </c>
      <c r="Q20" s="10">
        <v>32.0</v>
      </c>
      <c r="R20" s="10" t="s">
        <v>21</v>
      </c>
    </row>
    <row r="21">
      <c r="B21" s="10" t="s">
        <v>22</v>
      </c>
      <c r="C21" s="11">
        <v>0.598280641144096</v>
      </c>
      <c r="D21" s="11">
        <v>0.0175385914873553</v>
      </c>
      <c r="E21" s="11">
        <v>9.85383809556067E-4</v>
      </c>
      <c r="F21" s="11">
        <v>0.00729804444848888</v>
      </c>
      <c r="G21" s="11">
        <v>0.00631266063693283</v>
      </c>
      <c r="H21" s="11">
        <v>0.047591147346363</v>
      </c>
      <c r="I21" s="11">
        <v>0.332546421063929</v>
      </c>
      <c r="J21" s="11">
        <v>0.284955273717566</v>
      </c>
      <c r="K21" s="11">
        <v>0.72509692590534</v>
      </c>
      <c r="L21" s="11">
        <v>0.00177840149110524</v>
      </c>
      <c r="M21" s="11">
        <v>0.0</v>
      </c>
      <c r="N21" s="11">
        <v>-49.786</v>
      </c>
      <c r="O21" s="11">
        <v>-48.9128236842105</v>
      </c>
      <c r="P21" s="10">
        <v>7600.0</v>
      </c>
      <c r="Q21" s="10">
        <v>32.0</v>
      </c>
      <c r="R21" s="10" t="s">
        <v>21</v>
      </c>
    </row>
    <row r="23">
      <c r="B23" s="18" t="s">
        <v>23</v>
      </c>
      <c r="C23" s="19" t="s">
        <v>0</v>
      </c>
      <c r="D23" s="20" t="s">
        <v>24</v>
      </c>
      <c r="E23" s="20" t="s">
        <v>25</v>
      </c>
      <c r="F23" s="21" t="s">
        <v>14</v>
      </c>
      <c r="G23" s="18" t="s">
        <v>26</v>
      </c>
      <c r="H23" s="19" t="s">
        <v>0</v>
      </c>
      <c r="I23" s="20" t="s">
        <v>24</v>
      </c>
      <c r="J23" s="22" t="s">
        <v>25</v>
      </c>
      <c r="K23" s="23" t="s">
        <v>15</v>
      </c>
    </row>
    <row r="24">
      <c r="C24" s="24" t="s">
        <v>17</v>
      </c>
      <c r="D24" s="25">
        <f t="shared" ref="D24:D27" si="1">E18*1000</f>
        <v>3.791313861</v>
      </c>
      <c r="E24" s="26">
        <f t="shared" ref="E24:E27" si="2">H18*1000</f>
        <v>4288.191868</v>
      </c>
      <c r="F24" s="27">
        <f t="shared" ref="F24:F27" si="3">P18</f>
        <v>7600</v>
      </c>
      <c r="H24" s="28" t="s">
        <v>17</v>
      </c>
      <c r="I24" s="29">
        <v>6.49</v>
      </c>
      <c r="J24" s="30">
        <v>4375.0</v>
      </c>
      <c r="K24" s="31">
        <v>5.0</v>
      </c>
    </row>
    <row r="25">
      <c r="C25" s="28" t="s">
        <v>19</v>
      </c>
      <c r="D25" s="32">
        <f t="shared" si="1"/>
        <v>0.7246773936</v>
      </c>
      <c r="E25" s="33">
        <f t="shared" si="2"/>
        <v>4259.619155</v>
      </c>
      <c r="F25" s="34">
        <f t="shared" si="3"/>
        <v>7600</v>
      </c>
      <c r="H25" s="28" t="s">
        <v>19</v>
      </c>
      <c r="I25" s="29">
        <v>14.06</v>
      </c>
      <c r="J25" s="30">
        <v>4698.0</v>
      </c>
      <c r="K25" s="35">
        <v>5.0</v>
      </c>
    </row>
    <row r="26">
      <c r="C26" s="36" t="s">
        <v>20</v>
      </c>
      <c r="D26" s="32">
        <f t="shared" si="1"/>
        <v>1.210697132</v>
      </c>
      <c r="E26" s="29">
        <f t="shared" si="2"/>
        <v>70.39774508</v>
      </c>
      <c r="F26" s="34">
        <f t="shared" si="3"/>
        <v>7600</v>
      </c>
      <c r="H26" s="36" t="s">
        <v>20</v>
      </c>
      <c r="I26" s="29">
        <v>5.74</v>
      </c>
      <c r="J26" s="37">
        <v>110.7</v>
      </c>
      <c r="K26" s="35">
        <v>5.0</v>
      </c>
    </row>
    <row r="27">
      <c r="C27" s="38" t="s">
        <v>22</v>
      </c>
      <c r="D27" s="39">
        <f t="shared" si="1"/>
        <v>0.9853838096</v>
      </c>
      <c r="E27" s="40">
        <f t="shared" si="2"/>
        <v>47.59114735</v>
      </c>
      <c r="F27" s="41">
        <f t="shared" si="3"/>
        <v>7600</v>
      </c>
      <c r="H27" s="38" t="s">
        <v>22</v>
      </c>
      <c r="I27" s="40">
        <v>1.0</v>
      </c>
      <c r="J27" s="42">
        <v>41.55</v>
      </c>
      <c r="K27" s="43">
        <v>5.0</v>
      </c>
    </row>
    <row r="31">
      <c r="B31" s="1" t="s">
        <v>0</v>
      </c>
      <c r="C31" s="1" t="s">
        <v>1</v>
      </c>
      <c r="D31" s="1" t="s">
        <v>2</v>
      </c>
      <c r="E31" s="2" t="s">
        <v>3</v>
      </c>
      <c r="F31" s="1" t="s">
        <v>4</v>
      </c>
      <c r="G31" s="1" t="s">
        <v>5</v>
      </c>
      <c r="H31" s="3" t="s">
        <v>6</v>
      </c>
      <c r="I31" s="1" t="s">
        <v>7</v>
      </c>
      <c r="J31" s="1" t="s">
        <v>8</v>
      </c>
      <c r="K31" s="1" t="s">
        <v>9</v>
      </c>
      <c r="L31" s="1" t="s">
        <v>10</v>
      </c>
      <c r="M31" s="4" t="s">
        <v>11</v>
      </c>
      <c r="N31" s="1" t="s">
        <v>12</v>
      </c>
      <c r="O31" s="1" t="s">
        <v>13</v>
      </c>
      <c r="P31" s="5" t="s">
        <v>14</v>
      </c>
      <c r="Q31" s="5" t="s">
        <v>15</v>
      </c>
      <c r="R31" s="5" t="s">
        <v>16</v>
      </c>
    </row>
    <row r="32">
      <c r="B32" s="10" t="s">
        <v>27</v>
      </c>
      <c r="C32" s="11">
        <v>0.938146872377083</v>
      </c>
      <c r="D32" s="11">
        <v>0.377320915999812</v>
      </c>
      <c r="E32" s="11">
        <v>0.00294472836779657</v>
      </c>
      <c r="F32" s="11">
        <v>0.580699853082666</v>
      </c>
      <c r="G32" s="11">
        <v>0.57775512471287</v>
      </c>
      <c r="H32" s="11">
        <v>3.77108921994712</v>
      </c>
      <c r="I32" s="11">
        <v>9.89252792837799</v>
      </c>
      <c r="J32" s="11">
        <v>6.12143870843086</v>
      </c>
      <c r="K32" s="11">
        <v>19.1387120648824</v>
      </c>
      <c r="L32" s="11">
        <v>55.5142763996735</v>
      </c>
      <c r="M32" s="11">
        <v>-1.25885798095259E-4</v>
      </c>
      <c r="N32" s="11">
        <v>-161.67331199425</v>
      </c>
      <c r="O32" s="11">
        <v>-100.670589819856</v>
      </c>
      <c r="P32" s="10">
        <v>5100.0</v>
      </c>
      <c r="Q32" s="10">
        <v>32.0</v>
      </c>
      <c r="R32" s="10" t="s">
        <v>18</v>
      </c>
    </row>
    <row r="33">
      <c r="B33" s="10" t="s">
        <v>17</v>
      </c>
      <c r="C33" s="11">
        <v>0.949771779329462</v>
      </c>
      <c r="D33" s="11">
        <v>0.3370424771384</v>
      </c>
      <c r="E33" s="11">
        <v>0.00459748576439489</v>
      </c>
      <c r="F33" s="11">
        <v>0.40513116671459</v>
      </c>
      <c r="G33" s="11">
        <v>0.400533680948195</v>
      </c>
      <c r="H33" s="11">
        <v>4.00406543620726</v>
      </c>
      <c r="I33" s="11">
        <v>10.1624263432089</v>
      </c>
      <c r="J33" s="11">
        <v>6.15836090700169</v>
      </c>
      <c r="K33" s="11">
        <v>39.5278126227584</v>
      </c>
      <c r="L33" s="11">
        <v>88.2473325910539</v>
      </c>
      <c r="M33" s="11">
        <v>-1.78050310548859E-4</v>
      </c>
      <c r="N33" s="11">
        <v>-398.182530318686</v>
      </c>
      <c r="O33" s="11">
        <v>-263.978103946839</v>
      </c>
      <c r="P33" s="10">
        <v>5100.0</v>
      </c>
      <c r="Q33" s="10">
        <v>32.0</v>
      </c>
      <c r="R33" s="10" t="s">
        <v>18</v>
      </c>
    </row>
    <row r="34">
      <c r="B34" s="10" t="s">
        <v>19</v>
      </c>
      <c r="C34" s="11">
        <v>0.923889057794523</v>
      </c>
      <c r="D34" s="11">
        <v>0.173942692066217</v>
      </c>
      <c r="E34" s="11">
        <v>7.40730779539844E-4</v>
      </c>
      <c r="F34" s="11">
        <v>0.450412126708489</v>
      </c>
      <c r="G34" s="11">
        <v>0.449671395926949</v>
      </c>
      <c r="H34" s="11">
        <v>4.23801816639298</v>
      </c>
      <c r="I34" s="11">
        <v>10.4393304362841</v>
      </c>
      <c r="J34" s="11">
        <v>6.20131226989119</v>
      </c>
      <c r="K34" s="11">
        <v>10.7643669236931</v>
      </c>
      <c r="L34" s="11">
        <v>113.680938485337</v>
      </c>
      <c r="M34" s="11">
        <v>-0.179144277715766</v>
      </c>
      <c r="N34" s="11">
        <v>-262.774305775981</v>
      </c>
      <c r="O34" s="11">
        <v>-217.066635623476</v>
      </c>
      <c r="P34" s="10">
        <v>5100.0</v>
      </c>
      <c r="Q34" s="10">
        <v>32.0</v>
      </c>
      <c r="R34" s="10" t="s">
        <v>18</v>
      </c>
    </row>
    <row r="35">
      <c r="B35" s="10" t="s">
        <v>28</v>
      </c>
      <c r="C35" s="11">
        <v>0.784473468683995</v>
      </c>
      <c r="D35" s="11">
        <v>0.239616320514153</v>
      </c>
      <c r="E35" s="11">
        <v>0.00216417371742416</v>
      </c>
      <c r="F35" s="11">
        <v>0.53039152187501</v>
      </c>
      <c r="G35" s="11">
        <v>0.528227348155586</v>
      </c>
      <c r="H35" s="11">
        <v>0.0825462528311202</v>
      </c>
      <c r="I35" s="11">
        <v>2.42342755118077</v>
      </c>
      <c r="J35" s="11">
        <v>2.34088129834965</v>
      </c>
      <c r="K35" s="11">
        <v>7.02585708272812</v>
      </c>
      <c r="L35" s="11">
        <v>16.3689276377455</v>
      </c>
      <c r="M35" s="11">
        <v>0.0</v>
      </c>
      <c r="N35" s="11">
        <v>-46.398</v>
      </c>
      <c r="O35" s="11">
        <v>-35.2802819607843</v>
      </c>
      <c r="P35" s="10">
        <v>5100.0</v>
      </c>
      <c r="Q35" s="10">
        <v>32.0</v>
      </c>
      <c r="R35" s="10" t="s">
        <v>21</v>
      </c>
    </row>
    <row r="36">
      <c r="B36" s="10" t="s">
        <v>20</v>
      </c>
      <c r="C36" s="11">
        <v>0.587611860282898</v>
      </c>
      <c r="D36" s="11">
        <v>0.174322733340934</v>
      </c>
      <c r="E36" s="11">
        <v>0.00159949032946166</v>
      </c>
      <c r="F36" s="11">
        <v>0.38255174006498</v>
      </c>
      <c r="G36" s="11">
        <v>0.380952249733519</v>
      </c>
      <c r="H36" s="11">
        <v>0.0718028407271684</v>
      </c>
      <c r="I36" s="11">
        <v>2.01221432875374</v>
      </c>
      <c r="J36" s="11">
        <v>1.94041148802657</v>
      </c>
      <c r="K36" s="11">
        <v>5.26947406090294</v>
      </c>
      <c r="L36" s="11">
        <v>13.3410809979278</v>
      </c>
      <c r="M36" s="11">
        <v>0.0</v>
      </c>
      <c r="N36" s="11">
        <v>-48.498</v>
      </c>
      <c r="O36" s="11">
        <v>-40.0436960784313</v>
      </c>
      <c r="P36" s="10">
        <v>5100.0</v>
      </c>
      <c r="Q36" s="10">
        <v>32.0</v>
      </c>
      <c r="R36" s="10" t="s">
        <v>21</v>
      </c>
    </row>
    <row r="37">
      <c r="B37" s="10" t="s">
        <v>22</v>
      </c>
      <c r="C37" s="11">
        <v>0.598103046378908</v>
      </c>
      <c r="D37" s="11">
        <v>0.0169761982439468</v>
      </c>
      <c r="E37" s="11">
        <v>9.77129837423743E-4</v>
      </c>
      <c r="F37" s="11">
        <v>0.007225146399256</v>
      </c>
      <c r="G37" s="11">
        <v>0.00624801655983227</v>
      </c>
      <c r="H37" s="11">
        <v>0.0477448228625381</v>
      </c>
      <c r="I37" s="11">
        <v>0.331883680826552</v>
      </c>
      <c r="J37" s="11">
        <v>0.284138857964014</v>
      </c>
      <c r="K37" s="11">
        <v>0.72035847248872</v>
      </c>
      <c r="L37" s="11">
        <v>1.77119547880321E-4</v>
      </c>
      <c r="M37" s="11">
        <v>0.0</v>
      </c>
      <c r="N37" s="11">
        <v>-49.764</v>
      </c>
      <c r="O37" s="11">
        <v>-48.9191964705882</v>
      </c>
      <c r="P37" s="10">
        <v>5100.0</v>
      </c>
      <c r="Q37" s="10">
        <v>32.0</v>
      </c>
      <c r="R37" s="10" t="s">
        <v>21</v>
      </c>
    </row>
    <row r="40">
      <c r="C40" s="19" t="s">
        <v>0</v>
      </c>
      <c r="D40" s="20" t="s">
        <v>24</v>
      </c>
      <c r="E40" s="44" t="s">
        <v>25</v>
      </c>
      <c r="F40" s="21" t="s">
        <v>14</v>
      </c>
    </row>
    <row r="41">
      <c r="C41" s="45" t="s">
        <v>27</v>
      </c>
      <c r="D41" s="46">
        <f t="shared" ref="D41:D46" si="4">E32*1000</f>
        <v>2.944728368</v>
      </c>
      <c r="E41" s="47">
        <f t="shared" ref="E41:E46" si="5">H32*1000</f>
        <v>3771.08922</v>
      </c>
      <c r="F41" s="27">
        <v>5100.0</v>
      </c>
    </row>
    <row r="42">
      <c r="C42" s="36" t="s">
        <v>29</v>
      </c>
      <c r="D42" s="48">
        <f t="shared" si="4"/>
        <v>4.597485764</v>
      </c>
      <c r="E42" s="49">
        <f t="shared" si="5"/>
        <v>4004.065436</v>
      </c>
      <c r="F42" s="34">
        <v>5100.0</v>
      </c>
    </row>
    <row r="43">
      <c r="C43" s="36" t="s">
        <v>19</v>
      </c>
      <c r="D43" s="48">
        <f t="shared" si="4"/>
        <v>0.7407307795</v>
      </c>
      <c r="E43" s="49">
        <f t="shared" si="5"/>
        <v>4238.018166</v>
      </c>
      <c r="F43" s="34">
        <v>5100.0</v>
      </c>
    </row>
    <row r="44">
      <c r="C44" s="36" t="s">
        <v>28</v>
      </c>
      <c r="D44" s="48">
        <f t="shared" si="4"/>
        <v>2.164173717</v>
      </c>
      <c r="E44" s="50">
        <f t="shared" si="5"/>
        <v>82.54625283</v>
      </c>
      <c r="F44" s="34">
        <v>5100.0</v>
      </c>
    </row>
    <row r="45">
      <c r="C45" s="36" t="s">
        <v>30</v>
      </c>
      <c r="D45" s="48">
        <f t="shared" si="4"/>
        <v>1.599490329</v>
      </c>
      <c r="E45" s="50">
        <f t="shared" si="5"/>
        <v>71.80284073</v>
      </c>
      <c r="F45" s="34">
        <v>5100.0</v>
      </c>
    </row>
    <row r="46">
      <c r="C46" s="38" t="s">
        <v>22</v>
      </c>
      <c r="D46" s="51">
        <f t="shared" si="4"/>
        <v>0.9771298374</v>
      </c>
      <c r="E46" s="52">
        <f t="shared" si="5"/>
        <v>47.74482286</v>
      </c>
      <c r="F46" s="41">
        <v>5100.0</v>
      </c>
    </row>
    <row r="50">
      <c r="B50" s="1" t="s">
        <v>0</v>
      </c>
      <c r="C50" s="1" t="s">
        <v>1</v>
      </c>
      <c r="D50" s="1" t="s">
        <v>2</v>
      </c>
      <c r="E50" s="2" t="s">
        <v>3</v>
      </c>
      <c r="F50" s="1" t="s">
        <v>4</v>
      </c>
      <c r="G50" s="1" t="s">
        <v>5</v>
      </c>
      <c r="H50" s="3" t="s">
        <v>6</v>
      </c>
      <c r="I50" s="1" t="s">
        <v>7</v>
      </c>
      <c r="J50" s="1" t="s">
        <v>8</v>
      </c>
      <c r="K50" s="1" t="s">
        <v>9</v>
      </c>
      <c r="L50" s="1" t="s">
        <v>10</v>
      </c>
      <c r="M50" s="4" t="s">
        <v>11</v>
      </c>
      <c r="N50" s="1" t="s">
        <v>12</v>
      </c>
      <c r="O50" s="1" t="s">
        <v>13</v>
      </c>
      <c r="P50" s="5" t="s">
        <v>14</v>
      </c>
      <c r="Q50" s="5" t="s">
        <v>15</v>
      </c>
      <c r="R50" s="5" t="s">
        <v>16</v>
      </c>
    </row>
    <row r="51">
      <c r="B51" s="10" t="s">
        <v>27</v>
      </c>
      <c r="C51" s="53">
        <v>0.936995497491021</v>
      </c>
      <c r="D51" s="53">
        <v>0.393477353800966</v>
      </c>
      <c r="E51" s="11">
        <v>0.00262782877336675</v>
      </c>
      <c r="F51" s="53">
        <v>0.627411717917028</v>
      </c>
      <c r="G51" s="53">
        <v>0.624783889141662</v>
      </c>
      <c r="H51" s="11">
        <v>4.00521939116211</v>
      </c>
      <c r="I51" s="53">
        <v>10.1425105318919</v>
      </c>
      <c r="J51" s="53">
        <v>6.13729114072986</v>
      </c>
      <c r="K51" s="53">
        <v>20.1067026505401</v>
      </c>
      <c r="L51" s="53">
        <v>63.0312311327966</v>
      </c>
      <c r="M51" s="53">
        <v>-2.3371097959601E-4</v>
      </c>
      <c r="N51" s="53">
        <v>-158.718815350933</v>
      </c>
      <c r="O51" s="53">
        <v>-96.2665558882238</v>
      </c>
      <c r="P51" s="10">
        <v>10200.0</v>
      </c>
      <c r="Q51" s="10">
        <v>32.0</v>
      </c>
      <c r="R51" s="10" t="s">
        <v>18</v>
      </c>
    </row>
    <row r="52">
      <c r="B52" s="10" t="s">
        <v>17</v>
      </c>
      <c r="C52" s="53">
        <v>0.975137488883085</v>
      </c>
      <c r="D52" s="53">
        <v>0.336325575742673</v>
      </c>
      <c r="E52" s="11">
        <v>0.00410536554982765</v>
      </c>
      <c r="F52" s="53">
        <v>0.420709555171411</v>
      </c>
      <c r="G52" s="53">
        <v>0.416604189619584</v>
      </c>
      <c r="H52" s="11">
        <v>4.15320024301445</v>
      </c>
      <c r="I52" s="53">
        <v>10.3179255331553</v>
      </c>
      <c r="J52" s="53">
        <v>6.16472529014086</v>
      </c>
      <c r="K52" s="53">
        <v>40.0470077223466</v>
      </c>
      <c r="L52" s="53">
        <v>93.5007669219796</v>
      </c>
      <c r="M52" s="53">
        <v>-5.41858877112208E-4</v>
      </c>
      <c r="N52" s="53">
        <v>-402.211987074655</v>
      </c>
      <c r="O52" s="53">
        <v>-266.937808951167</v>
      </c>
      <c r="P52" s="10">
        <v>10200.0</v>
      </c>
      <c r="Q52" s="54">
        <f t="shared" ref="Q52:Q56" si="6">Q51</f>
        <v>32</v>
      </c>
      <c r="R52" s="10" t="s">
        <v>18</v>
      </c>
    </row>
    <row r="53">
      <c r="B53" s="10" t="s">
        <v>19</v>
      </c>
      <c r="C53" s="53">
        <v>0.960995902942212</v>
      </c>
      <c r="D53" s="53">
        <v>0.177589674464552</v>
      </c>
      <c r="E53" s="11">
        <v>7.25172654071293E-4</v>
      </c>
      <c r="F53" s="53">
        <v>0.458767352738098</v>
      </c>
      <c r="G53" s="53">
        <v>0.458042180082026</v>
      </c>
      <c r="H53" s="11">
        <v>4.19992636026001</v>
      </c>
      <c r="I53" s="53">
        <v>10.4005344639411</v>
      </c>
      <c r="J53" s="53">
        <v>6.20060810368113</v>
      </c>
      <c r="K53" s="53">
        <v>9.10626518907966</v>
      </c>
      <c r="L53" s="53">
        <v>113.039683209904</v>
      </c>
      <c r="M53" s="53">
        <v>-0.709286088858665</v>
      </c>
      <c r="N53" s="53">
        <v>-256.383322633628</v>
      </c>
      <c r="O53" s="53">
        <v>-210.852291828982</v>
      </c>
      <c r="P53" s="10">
        <v>6200.0</v>
      </c>
      <c r="Q53" s="54">
        <f t="shared" si="6"/>
        <v>32</v>
      </c>
      <c r="R53" s="10" t="s">
        <v>18</v>
      </c>
    </row>
    <row r="54">
      <c r="B54" s="10" t="s">
        <v>28</v>
      </c>
      <c r="C54" s="53">
        <v>0.77734235838974</v>
      </c>
      <c r="D54" s="53">
        <v>0.24169988248021</v>
      </c>
      <c r="E54" s="11">
        <v>0.00195804121725751</v>
      </c>
      <c r="F54" s="53">
        <v>0.580170480778082</v>
      </c>
      <c r="G54" s="53">
        <v>0.578212439558825</v>
      </c>
      <c r="H54" s="11">
        <v>0.0851073158984974</v>
      </c>
      <c r="I54" s="53">
        <v>2.70143913720714</v>
      </c>
      <c r="J54" s="53">
        <v>2.61633182130865</v>
      </c>
      <c r="K54" s="53">
        <v>7.28970013508374</v>
      </c>
      <c r="L54" s="53">
        <v>18.871107268782</v>
      </c>
      <c r="M54" s="53">
        <v>0.0</v>
      </c>
      <c r="N54" s="53">
        <v>-44.912</v>
      </c>
      <c r="O54" s="53">
        <v>-34.0567748780487</v>
      </c>
      <c r="P54" s="10">
        <v>8200.0</v>
      </c>
      <c r="Q54" s="54">
        <f t="shared" si="6"/>
        <v>32</v>
      </c>
      <c r="R54" s="10" t="s">
        <v>21</v>
      </c>
    </row>
    <row r="55">
      <c r="B55" s="10" t="s">
        <v>20</v>
      </c>
      <c r="C55" s="53">
        <v>0.789836492791391</v>
      </c>
      <c r="D55" s="53">
        <v>0.151350703347204</v>
      </c>
      <c r="E55" s="11">
        <v>0.00118980326593465</v>
      </c>
      <c r="F55" s="53">
        <v>0.365990464559117</v>
      </c>
      <c r="G55" s="53">
        <v>0.364800661291182</v>
      </c>
      <c r="H55" s="11">
        <v>0.0712056509074787</v>
      </c>
      <c r="I55" s="53">
        <v>1.98551604708565</v>
      </c>
      <c r="J55" s="53">
        <v>1.91431039617817</v>
      </c>
      <c r="K55" s="53">
        <v>5.21377692761839</v>
      </c>
      <c r="L55" s="53">
        <v>12.8661056609037</v>
      </c>
      <c r="M55" s="53">
        <v>0.0</v>
      </c>
      <c r="N55" s="53">
        <v>-47.582</v>
      </c>
      <c r="O55" s="53">
        <v>-40.3804308333333</v>
      </c>
      <c r="P55" s="10">
        <v>7200.0</v>
      </c>
      <c r="Q55" s="54">
        <f t="shared" si="6"/>
        <v>32</v>
      </c>
      <c r="R55" s="10" t="s">
        <v>21</v>
      </c>
    </row>
    <row r="56">
      <c r="B56" s="10" t="s">
        <v>22</v>
      </c>
      <c r="C56" s="53">
        <v>0.799663434570077</v>
      </c>
      <c r="D56" s="53">
        <v>0.0182038687740501</v>
      </c>
      <c r="E56" s="11">
        <v>9.46331961990405E-4</v>
      </c>
      <c r="F56" s="53">
        <v>0.00668435248795577</v>
      </c>
      <c r="G56" s="53">
        <v>0.00573802052396538</v>
      </c>
      <c r="H56" s="11">
        <v>0.0459531132089559</v>
      </c>
      <c r="I56" s="53">
        <v>0.30571506351957</v>
      </c>
      <c r="J56" s="53">
        <v>0.259761950310614</v>
      </c>
      <c r="K56" s="53">
        <v>0.66380951196954</v>
      </c>
      <c r="L56" s="53">
        <v>0.00201333170262632</v>
      </c>
      <c r="M56" s="53">
        <v>0.0</v>
      </c>
      <c r="N56" s="53">
        <v>-49.916</v>
      </c>
      <c r="O56" s="53">
        <v>-49.0073356862745</v>
      </c>
      <c r="P56" s="10">
        <v>10200.0</v>
      </c>
      <c r="Q56" s="54">
        <f t="shared" si="6"/>
        <v>32</v>
      </c>
      <c r="R56" s="10" t="s">
        <v>21</v>
      </c>
    </row>
    <row r="58">
      <c r="C58" s="19" t="s">
        <v>0</v>
      </c>
      <c r="D58" s="20" t="s">
        <v>24</v>
      </c>
      <c r="E58" s="44" t="s">
        <v>25</v>
      </c>
      <c r="F58" s="21" t="s">
        <v>14</v>
      </c>
    </row>
    <row r="59">
      <c r="C59" s="45" t="s">
        <v>27</v>
      </c>
      <c r="D59" s="55">
        <f t="shared" ref="D59:D64" si="7">E51*1000</f>
        <v>2.627828773</v>
      </c>
      <c r="E59" s="47">
        <f t="shared" ref="E59:E64" si="8">H51*1000</f>
        <v>4005.219391</v>
      </c>
      <c r="F59" s="27">
        <f t="shared" ref="F59:F64" si="9">P51</f>
        <v>10200</v>
      </c>
    </row>
    <row r="60">
      <c r="C60" s="36" t="s">
        <v>29</v>
      </c>
      <c r="D60" s="56">
        <f t="shared" si="7"/>
        <v>4.10536555</v>
      </c>
      <c r="E60" s="57">
        <f t="shared" si="8"/>
        <v>4153.200243</v>
      </c>
      <c r="F60" s="34">
        <f t="shared" si="9"/>
        <v>10200</v>
      </c>
    </row>
    <row r="61">
      <c r="C61" s="36" t="s">
        <v>19</v>
      </c>
      <c r="D61" s="56">
        <f t="shared" si="7"/>
        <v>0.7251726541</v>
      </c>
      <c r="E61" s="57">
        <f t="shared" si="8"/>
        <v>4199.92636</v>
      </c>
      <c r="F61" s="34">
        <f t="shared" si="9"/>
        <v>6200</v>
      </c>
    </row>
    <row r="62">
      <c r="C62" s="36" t="s">
        <v>28</v>
      </c>
      <c r="D62" s="56">
        <f t="shared" si="7"/>
        <v>1.958041217</v>
      </c>
      <c r="E62" s="50">
        <f t="shared" si="8"/>
        <v>85.1073159</v>
      </c>
      <c r="F62" s="34">
        <f t="shared" si="9"/>
        <v>8200</v>
      </c>
    </row>
    <row r="63">
      <c r="C63" s="36" t="s">
        <v>30</v>
      </c>
      <c r="D63" s="56">
        <f t="shared" si="7"/>
        <v>1.189803266</v>
      </c>
      <c r="E63" s="50">
        <f t="shared" si="8"/>
        <v>71.20565091</v>
      </c>
      <c r="F63" s="34">
        <f t="shared" si="9"/>
        <v>7200</v>
      </c>
    </row>
    <row r="64">
      <c r="C64" s="38" t="s">
        <v>22</v>
      </c>
      <c r="D64" s="58">
        <f t="shared" si="7"/>
        <v>0.946331962</v>
      </c>
      <c r="E64" s="52">
        <f t="shared" si="8"/>
        <v>45.95311321</v>
      </c>
      <c r="F64" s="41">
        <f t="shared" si="9"/>
        <v>10200</v>
      </c>
    </row>
  </sheetData>
  <mergeCells count="2">
    <mergeCell ref="B23:B27"/>
    <mergeCell ref="G23:G2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63"/>
    <col customWidth="1" min="4" max="4" width="19.5"/>
    <col customWidth="1" min="5" max="5" width="14.5"/>
    <col customWidth="1" min="6" max="6" width="19.38"/>
    <col customWidth="1" min="7" max="7" width="20.38"/>
    <col customWidth="1" min="8" max="8" width="16.88"/>
    <col customWidth="1" min="9" max="9" width="18.0"/>
    <col customWidth="1" min="10" max="10" width="19.38"/>
  </cols>
  <sheetData>
    <row r="2">
      <c r="A2" s="59" t="s">
        <v>31</v>
      </c>
      <c r="B2" s="19" t="s">
        <v>0</v>
      </c>
      <c r="C2" s="20" t="s">
        <v>1</v>
      </c>
      <c r="D2" s="20" t="s">
        <v>2</v>
      </c>
      <c r="E2" s="60" t="s">
        <v>3</v>
      </c>
      <c r="F2" s="20" t="s">
        <v>4</v>
      </c>
      <c r="G2" s="20" t="s">
        <v>5</v>
      </c>
      <c r="H2" s="61" t="s">
        <v>6</v>
      </c>
      <c r="I2" s="20" t="s">
        <v>7</v>
      </c>
      <c r="J2" s="20" t="s">
        <v>8</v>
      </c>
      <c r="K2" s="20" t="s">
        <v>9</v>
      </c>
      <c r="L2" s="20" t="s">
        <v>10</v>
      </c>
      <c r="M2" s="62" t="s">
        <v>11</v>
      </c>
      <c r="N2" s="20" t="s">
        <v>12</v>
      </c>
      <c r="O2" s="20" t="s">
        <v>13</v>
      </c>
      <c r="P2" s="63" t="s">
        <v>14</v>
      </c>
      <c r="Q2" s="63" t="s">
        <v>15</v>
      </c>
      <c r="R2" s="21" t="s">
        <v>16</v>
      </c>
      <c r="S2" s="5"/>
    </row>
    <row r="3">
      <c r="B3" s="45" t="s">
        <v>32</v>
      </c>
      <c r="C3" s="64">
        <v>0.962513738293622</v>
      </c>
      <c r="D3" s="64">
        <v>0.393477933191085</v>
      </c>
      <c r="E3" s="65">
        <v>0.00262782626322222</v>
      </c>
      <c r="F3" s="64">
        <v>0.626604809771719</v>
      </c>
      <c r="G3" s="64">
        <v>0.623976983506497</v>
      </c>
      <c r="H3" s="64">
        <v>4.00521939116211</v>
      </c>
      <c r="I3" s="64">
        <v>10.1425105318919</v>
      </c>
      <c r="J3" s="64">
        <v>6.13729114072986</v>
      </c>
      <c r="K3" s="64">
        <v>20.1067026505401</v>
      </c>
      <c r="L3" s="64">
        <v>62.763556672212</v>
      </c>
      <c r="M3" s="65">
        <v>-2.3371097959601E-4</v>
      </c>
      <c r="N3" s="64">
        <v>-158.718815350933</v>
      </c>
      <c r="O3" s="64">
        <v>-96.2665558882237</v>
      </c>
      <c r="P3" s="66">
        <v>10200.0</v>
      </c>
      <c r="Q3" s="66">
        <v>32.0</v>
      </c>
      <c r="R3" s="27" t="s">
        <v>18</v>
      </c>
    </row>
    <row r="4">
      <c r="B4" s="36" t="s">
        <v>33</v>
      </c>
      <c r="C4" s="67">
        <v>0.968808798729254</v>
      </c>
      <c r="D4" s="67">
        <v>0.33632602884017</v>
      </c>
      <c r="E4" s="68">
        <v>0.00410536838704311</v>
      </c>
      <c r="F4" s="67">
        <v>0.420229052543975</v>
      </c>
      <c r="G4" s="67">
        <v>0.416123684154932</v>
      </c>
      <c r="H4" s="67">
        <v>4.15320024301445</v>
      </c>
      <c r="I4" s="67">
        <v>10.3179255331553</v>
      </c>
      <c r="J4" s="67">
        <v>6.16472529014086</v>
      </c>
      <c r="K4" s="67">
        <v>40.0470077223466</v>
      </c>
      <c r="L4" s="67">
        <v>93.3374515985793</v>
      </c>
      <c r="M4" s="68">
        <v>-5.41858877112208E-4</v>
      </c>
      <c r="N4" s="67">
        <v>-402.211987074655</v>
      </c>
      <c r="O4" s="67">
        <v>-266.937808951167</v>
      </c>
      <c r="P4" s="10">
        <v>10200.0</v>
      </c>
      <c r="Q4" s="10">
        <v>32.0</v>
      </c>
      <c r="R4" s="34" t="s">
        <v>18</v>
      </c>
    </row>
    <row r="5" ht="15.75" customHeight="1">
      <c r="B5" s="38" t="s">
        <v>34</v>
      </c>
      <c r="C5" s="67">
        <v>0.936892127337065</v>
      </c>
      <c r="D5" s="67">
        <v>0.195494826619702</v>
      </c>
      <c r="E5" s="68">
        <v>7.22413202873306E-4</v>
      </c>
      <c r="F5" s="67">
        <v>0.461315057928848</v>
      </c>
      <c r="G5" s="67">
        <v>0.460592644723975</v>
      </c>
      <c r="H5" s="67">
        <v>4.20531448331739</v>
      </c>
      <c r="I5" s="67">
        <v>10.405847372747</v>
      </c>
      <c r="J5" s="67">
        <v>6.20053288942968</v>
      </c>
      <c r="K5" s="67">
        <v>8.90367908058127</v>
      </c>
      <c r="L5" s="67">
        <v>113.843747477236</v>
      </c>
      <c r="M5" s="68">
        <v>-0.632892803031861</v>
      </c>
      <c r="N5" s="67">
        <v>-262.308546034736</v>
      </c>
      <c r="O5" s="67">
        <v>-211.037610257902</v>
      </c>
      <c r="P5" s="69">
        <v>10200.0</v>
      </c>
      <c r="Q5" s="69">
        <v>32.0</v>
      </c>
      <c r="R5" s="34" t="s">
        <v>18</v>
      </c>
    </row>
    <row r="6">
      <c r="B6" s="45" t="s">
        <v>35</v>
      </c>
      <c r="C6" s="64">
        <v>0.904457605985037</v>
      </c>
      <c r="D6" s="64">
        <v>0.241666086010464</v>
      </c>
      <c r="E6" s="65">
        <v>0.00198227670115036</v>
      </c>
      <c r="F6" s="64">
        <v>0.58077268686508</v>
      </c>
      <c r="G6" s="64">
        <v>0.57879041016193</v>
      </c>
      <c r="H6" s="64">
        <v>0.0850959017975809</v>
      </c>
      <c r="I6" s="64">
        <v>2.70138859355295</v>
      </c>
      <c r="J6" s="64">
        <v>2.61629269175536</v>
      </c>
      <c r="K6" s="64">
        <v>7.28692340828134</v>
      </c>
      <c r="L6" s="64">
        <v>18.9251701133626</v>
      </c>
      <c r="M6" s="65">
        <v>0.0</v>
      </c>
      <c r="N6" s="64">
        <v>-44.912</v>
      </c>
      <c r="O6" s="64">
        <v>-34.058292745098</v>
      </c>
      <c r="P6" s="70">
        <v>10200.0</v>
      </c>
      <c r="Q6" s="70">
        <v>32.0</v>
      </c>
      <c r="R6" s="71" t="s">
        <v>21</v>
      </c>
    </row>
    <row r="7">
      <c r="B7" s="36" t="s">
        <v>36</v>
      </c>
      <c r="C7" s="67">
        <v>0.894666050187045</v>
      </c>
      <c r="D7" s="67">
        <v>0.15168271326857</v>
      </c>
      <c r="E7" s="68">
        <v>0.00119665827706771</v>
      </c>
      <c r="F7" s="67">
        <v>0.366755400328324</v>
      </c>
      <c r="G7" s="67">
        <v>0.365558742049257</v>
      </c>
      <c r="H7" s="67">
        <v>0.0713292709514674</v>
      </c>
      <c r="I7" s="67">
        <v>1.98758137053233</v>
      </c>
      <c r="J7" s="67">
        <v>1.91625209958087</v>
      </c>
      <c r="K7" s="67">
        <v>5.21958675526335</v>
      </c>
      <c r="L7" s="67">
        <v>12.8873348259375</v>
      </c>
      <c r="M7" s="68">
        <v>0.0</v>
      </c>
      <c r="N7" s="67">
        <v>-47.582</v>
      </c>
      <c r="O7" s="67">
        <v>-40.3646331372549</v>
      </c>
      <c r="P7" s="72">
        <v>10200.0</v>
      </c>
      <c r="Q7" s="72">
        <v>32.0</v>
      </c>
      <c r="R7" s="73" t="s">
        <v>21</v>
      </c>
    </row>
    <row r="8">
      <c r="B8" s="38" t="s">
        <v>37</v>
      </c>
      <c r="C8" s="74">
        <v>0.521395945187915</v>
      </c>
      <c r="D8" s="74">
        <v>0.0182038687740501</v>
      </c>
      <c r="E8" s="75">
        <v>9.46331961990405E-4</v>
      </c>
      <c r="F8" s="74">
        <v>0.00668435248795577</v>
      </c>
      <c r="G8" s="74">
        <v>0.00573802052396538</v>
      </c>
      <c r="H8" s="74">
        <v>0.0459531132089559</v>
      </c>
      <c r="I8" s="74">
        <v>0.30571506351957</v>
      </c>
      <c r="J8" s="74">
        <v>0.259761950310614</v>
      </c>
      <c r="K8" s="74">
        <v>0.66380951196954</v>
      </c>
      <c r="L8" s="74">
        <v>2.0871674868415E-4</v>
      </c>
      <c r="M8" s="75">
        <v>0.0</v>
      </c>
      <c r="N8" s="74">
        <v>-49.916</v>
      </c>
      <c r="O8" s="74">
        <v>-49.0073356862745</v>
      </c>
      <c r="P8" s="76">
        <v>10200.0</v>
      </c>
      <c r="Q8" s="76">
        <v>32.0</v>
      </c>
      <c r="R8" s="77" t="s">
        <v>21</v>
      </c>
    </row>
    <row r="11">
      <c r="A11" s="59" t="s">
        <v>38</v>
      </c>
      <c r="B11" s="19" t="s">
        <v>0</v>
      </c>
      <c r="C11" s="20" t="s">
        <v>1</v>
      </c>
      <c r="D11" s="20" t="s">
        <v>2</v>
      </c>
      <c r="E11" s="60" t="s">
        <v>3</v>
      </c>
      <c r="F11" s="20" t="s">
        <v>4</v>
      </c>
      <c r="G11" s="20" t="s">
        <v>5</v>
      </c>
      <c r="H11" s="61" t="s">
        <v>6</v>
      </c>
      <c r="I11" s="20" t="s">
        <v>7</v>
      </c>
      <c r="J11" s="20" t="s">
        <v>8</v>
      </c>
      <c r="K11" s="20" t="s">
        <v>9</v>
      </c>
      <c r="L11" s="20" t="s">
        <v>10</v>
      </c>
      <c r="M11" s="62" t="s">
        <v>11</v>
      </c>
      <c r="N11" s="20" t="s">
        <v>12</v>
      </c>
      <c r="O11" s="20" t="s">
        <v>13</v>
      </c>
      <c r="P11" s="63" t="s">
        <v>14</v>
      </c>
      <c r="Q11" s="63" t="s">
        <v>15</v>
      </c>
      <c r="R11" s="63" t="s">
        <v>16</v>
      </c>
      <c r="S11" s="21" t="s">
        <v>39</v>
      </c>
    </row>
    <row r="12">
      <c r="A12" s="54"/>
      <c r="B12" s="36" t="s">
        <v>32</v>
      </c>
      <c r="C12" s="67">
        <v>0.958200676419829</v>
      </c>
      <c r="D12" s="67">
        <v>0.324388966050535</v>
      </c>
      <c r="E12" s="68">
        <v>0.00264963252432515</v>
      </c>
      <c r="F12" s="67">
        <v>0.625114010538798</v>
      </c>
      <c r="G12" s="67">
        <v>0.622464378012472</v>
      </c>
      <c r="H12" s="67">
        <v>3.9743383875635</v>
      </c>
      <c r="I12" s="67">
        <v>10.1123310620939</v>
      </c>
      <c r="J12" s="67">
        <v>6.13799267453043</v>
      </c>
      <c r="K12" s="67">
        <v>22.4512436770244</v>
      </c>
      <c r="L12" s="67">
        <v>62.1543372160572</v>
      </c>
      <c r="M12" s="68">
        <v>-4.6656906518561E-4</v>
      </c>
      <c r="N12" s="67">
        <v>-142.336105554314</v>
      </c>
      <c r="O12" s="67">
        <v>-96.1639947917472</v>
      </c>
      <c r="P12" s="10">
        <v>2000.0</v>
      </c>
      <c r="Q12" s="10">
        <v>32.0</v>
      </c>
      <c r="R12" s="10" t="s">
        <v>18</v>
      </c>
      <c r="S12" s="34">
        <v>0.0</v>
      </c>
      <c r="T12" s="54"/>
      <c r="U12" s="54"/>
      <c r="V12" s="54"/>
      <c r="W12" s="54"/>
      <c r="X12" s="54"/>
      <c r="Y12" s="54"/>
      <c r="Z12" s="54"/>
    </row>
    <row r="13">
      <c r="A13" s="54"/>
      <c r="B13" s="36" t="s">
        <v>32</v>
      </c>
      <c r="C13" s="67">
        <v>0.959570723231951</v>
      </c>
      <c r="D13" s="67">
        <v>0.346748713199013</v>
      </c>
      <c r="E13" s="68">
        <v>0.00279289982089214</v>
      </c>
      <c r="F13" s="67">
        <v>0.62097547430144</v>
      </c>
      <c r="G13" s="67">
        <v>0.618182574478547</v>
      </c>
      <c r="H13" s="67">
        <v>3.95336607519146</v>
      </c>
      <c r="I13" s="67">
        <v>10.0905294669861</v>
      </c>
      <c r="J13" s="67">
        <v>6.13716339179466</v>
      </c>
      <c r="K13" s="67">
        <v>21.6068264641556</v>
      </c>
      <c r="L13" s="67">
        <v>60.8864410753839</v>
      </c>
      <c r="M13" s="68">
        <v>-2.51786186349558E-4</v>
      </c>
      <c r="N13" s="67">
        <v>-147.164601224061</v>
      </c>
      <c r="O13" s="67">
        <v>-96.1355524277082</v>
      </c>
      <c r="P13" s="10">
        <v>2000.0</v>
      </c>
      <c r="Q13" s="10">
        <v>32.0</v>
      </c>
      <c r="R13" s="10" t="s">
        <v>18</v>
      </c>
      <c r="S13" s="78">
        <f t="shared" ref="S13:S16" si="1">S12+1</f>
        <v>1</v>
      </c>
    </row>
    <row r="14">
      <c r="A14" s="54"/>
      <c r="B14" s="36" t="s">
        <v>32</v>
      </c>
      <c r="C14" s="67">
        <v>0.957360560455473</v>
      </c>
      <c r="D14" s="67">
        <v>0.311020891372867</v>
      </c>
      <c r="E14" s="68">
        <v>0.00262007714155831</v>
      </c>
      <c r="F14" s="67">
        <v>0.620784744763618</v>
      </c>
      <c r="G14" s="67">
        <v>0.61816466762006</v>
      </c>
      <c r="H14" s="67">
        <v>3.95062749761315</v>
      </c>
      <c r="I14" s="67">
        <v>10.0867693199902</v>
      </c>
      <c r="J14" s="67">
        <v>6.13614182237708</v>
      </c>
      <c r="K14" s="67">
        <v>22.7577377154676</v>
      </c>
      <c r="L14" s="67">
        <v>60.8139850886696</v>
      </c>
      <c r="M14" s="68">
        <v>-6.56316925212741E-4</v>
      </c>
      <c r="N14" s="67">
        <v>-139.529778076886</v>
      </c>
      <c r="O14" s="67">
        <v>-96.133273809887</v>
      </c>
      <c r="P14" s="10">
        <v>2000.0</v>
      </c>
      <c r="Q14" s="10">
        <v>32.0</v>
      </c>
      <c r="R14" s="10" t="s">
        <v>18</v>
      </c>
      <c r="S14" s="78">
        <f t="shared" si="1"/>
        <v>2</v>
      </c>
    </row>
    <row r="15">
      <c r="A15" s="54"/>
      <c r="B15" s="36" t="s">
        <v>32</v>
      </c>
      <c r="C15" s="67">
        <v>0.961018038532059</v>
      </c>
      <c r="D15" s="67">
        <v>0.366477345736008</v>
      </c>
      <c r="E15" s="68">
        <v>0.00265314168057528</v>
      </c>
      <c r="F15" s="67">
        <v>0.639124131196839</v>
      </c>
      <c r="G15" s="67">
        <v>0.636470989514264</v>
      </c>
      <c r="H15" s="67">
        <v>3.96037178191288</v>
      </c>
      <c r="I15" s="67">
        <v>10.0982519177257</v>
      </c>
      <c r="J15" s="67">
        <v>6.13788013581281</v>
      </c>
      <c r="K15" s="67">
        <v>21.0196692273104</v>
      </c>
      <c r="L15" s="67">
        <v>67.6032408050065</v>
      </c>
      <c r="M15" s="68">
        <v>-2.57520161180507E-4</v>
      </c>
      <c r="N15" s="67">
        <v>-152.628351535696</v>
      </c>
      <c r="O15" s="67">
        <v>-96.6936127561369</v>
      </c>
      <c r="P15" s="10">
        <v>2000.0</v>
      </c>
      <c r="Q15" s="10">
        <v>32.0</v>
      </c>
      <c r="R15" s="10" t="s">
        <v>18</v>
      </c>
      <c r="S15" s="78">
        <f t="shared" si="1"/>
        <v>3</v>
      </c>
    </row>
    <row r="16">
      <c r="A16" s="54"/>
      <c r="B16" s="36" t="s">
        <v>32</v>
      </c>
      <c r="C16" s="67">
        <v>0.962514410567537</v>
      </c>
      <c r="D16" s="67">
        <v>0.394591362950945</v>
      </c>
      <c r="E16" s="68">
        <v>0.00241086748813423</v>
      </c>
      <c r="F16" s="67">
        <v>0.628432278326442</v>
      </c>
      <c r="G16" s="67">
        <v>0.626021410836308</v>
      </c>
      <c r="H16" s="67">
        <v>3.96233740322443</v>
      </c>
      <c r="I16" s="67">
        <v>10.0990733392388</v>
      </c>
      <c r="J16" s="67">
        <v>6.13673593601441</v>
      </c>
      <c r="K16" s="67">
        <v>20.0825268929012</v>
      </c>
      <c r="L16" s="67">
        <v>63.1999131673914</v>
      </c>
      <c r="M16" s="68">
        <v>-3.44568916969E-4</v>
      </c>
      <c r="N16" s="67">
        <v>-158.718815350933</v>
      </c>
      <c r="O16" s="67">
        <v>-96.0898776395677</v>
      </c>
      <c r="P16" s="10">
        <v>2000.0</v>
      </c>
      <c r="Q16" s="10">
        <v>32.0</v>
      </c>
      <c r="R16" s="10" t="s">
        <v>18</v>
      </c>
      <c r="S16" s="78">
        <f t="shared" si="1"/>
        <v>4</v>
      </c>
    </row>
    <row r="17">
      <c r="A17" s="54"/>
      <c r="B17" s="79" t="s">
        <v>40</v>
      </c>
      <c r="C17" s="80">
        <f t="shared" ref="C17:P17" si="2">average(C12:C16)</f>
        <v>0.9597328818</v>
      </c>
      <c r="D17" s="80">
        <f t="shared" si="2"/>
        <v>0.3486454559</v>
      </c>
      <c r="E17" s="81">
        <f t="shared" si="2"/>
        <v>0.002625323731</v>
      </c>
      <c r="F17" s="80">
        <f t="shared" si="2"/>
        <v>0.6268861278</v>
      </c>
      <c r="G17" s="80">
        <f t="shared" si="2"/>
        <v>0.6242608041</v>
      </c>
      <c r="H17" s="80">
        <f t="shared" si="2"/>
        <v>3.960208229</v>
      </c>
      <c r="I17" s="80">
        <f t="shared" si="2"/>
        <v>10.09739102</v>
      </c>
      <c r="J17" s="80">
        <f t="shared" si="2"/>
        <v>6.137182792</v>
      </c>
      <c r="K17" s="80">
        <f t="shared" si="2"/>
        <v>21.5836008</v>
      </c>
      <c r="L17" s="80">
        <f t="shared" si="2"/>
        <v>62.93158347</v>
      </c>
      <c r="M17" s="82">
        <f t="shared" si="2"/>
        <v>-0.000395352251</v>
      </c>
      <c r="N17" s="80">
        <f t="shared" si="2"/>
        <v>-148.0755303</v>
      </c>
      <c r="O17" s="80">
        <f t="shared" si="2"/>
        <v>-96.24326229</v>
      </c>
      <c r="P17" s="83">
        <f t="shared" si="2"/>
        <v>2000</v>
      </c>
      <c r="Q17" s="10"/>
      <c r="R17" s="10"/>
      <c r="S17" s="78"/>
    </row>
    <row r="18">
      <c r="A18" s="54"/>
      <c r="B18" s="84" t="s">
        <v>41</v>
      </c>
      <c r="C18" s="85">
        <f t="shared" ref="C18:P18" si="3">STDEV(C12:C16)</f>
        <v>0.002085089171</v>
      </c>
      <c r="D18" s="85">
        <f t="shared" si="3"/>
        <v>0.0333038491</v>
      </c>
      <c r="E18" s="86">
        <f t="shared" si="3"/>
        <v>0.0001373549312</v>
      </c>
      <c r="F18" s="85">
        <f t="shared" si="3"/>
        <v>0.007540928456</v>
      </c>
      <c r="G18" s="85">
        <f t="shared" si="3"/>
        <v>0.007575012639</v>
      </c>
      <c r="H18" s="87">
        <f t="shared" si="3"/>
        <v>0.009257793961</v>
      </c>
      <c r="I18" s="85">
        <f t="shared" si="3"/>
        <v>0.009832060078</v>
      </c>
      <c r="J18" s="85">
        <f t="shared" si="3"/>
        <v>0.0007787606343</v>
      </c>
      <c r="K18" s="85">
        <f t="shared" si="3"/>
        <v>1.084341134</v>
      </c>
      <c r="L18" s="85">
        <f t="shared" si="3"/>
        <v>2.791385191</v>
      </c>
      <c r="M18" s="88">
        <f t="shared" si="3"/>
        <v>0.0001698250885</v>
      </c>
      <c r="N18" s="85">
        <f t="shared" si="3"/>
        <v>7.759000695</v>
      </c>
      <c r="O18" s="85">
        <f t="shared" si="3"/>
        <v>0.2531425536</v>
      </c>
      <c r="P18" s="89">
        <f t="shared" si="3"/>
        <v>0</v>
      </c>
      <c r="Q18" s="90"/>
      <c r="R18" s="90"/>
      <c r="S18" s="91"/>
    </row>
    <row r="19">
      <c r="A19" s="54"/>
    </row>
    <row r="20">
      <c r="A20" s="54"/>
      <c r="B20" s="19" t="s">
        <v>0</v>
      </c>
      <c r="C20" s="20" t="s">
        <v>1</v>
      </c>
      <c r="D20" s="20" t="s">
        <v>2</v>
      </c>
      <c r="E20" s="60" t="s">
        <v>3</v>
      </c>
      <c r="F20" s="20" t="s">
        <v>4</v>
      </c>
      <c r="G20" s="20" t="s">
        <v>5</v>
      </c>
      <c r="H20" s="61" t="s">
        <v>6</v>
      </c>
      <c r="I20" s="20" t="s">
        <v>7</v>
      </c>
      <c r="J20" s="20" t="s">
        <v>8</v>
      </c>
      <c r="K20" s="20" t="s">
        <v>9</v>
      </c>
      <c r="L20" s="20" t="s">
        <v>10</v>
      </c>
      <c r="M20" s="62" t="s">
        <v>11</v>
      </c>
      <c r="N20" s="20" t="s">
        <v>12</v>
      </c>
      <c r="O20" s="20" t="s">
        <v>13</v>
      </c>
      <c r="P20" s="63" t="s">
        <v>14</v>
      </c>
      <c r="Q20" s="63" t="s">
        <v>15</v>
      </c>
      <c r="R20" s="63" t="s">
        <v>16</v>
      </c>
      <c r="S20" s="21" t="s">
        <v>39</v>
      </c>
    </row>
    <row r="21">
      <c r="A21" s="54"/>
      <c r="B21" s="36" t="s">
        <v>33</v>
      </c>
      <c r="C21" s="67">
        <v>0.967358482347126</v>
      </c>
      <c r="D21" s="67">
        <v>0.307854415502409</v>
      </c>
      <c r="E21" s="68">
        <v>0.00405701297007915</v>
      </c>
      <c r="F21" s="67">
        <v>0.410710188421764</v>
      </c>
      <c r="G21" s="67">
        <v>0.406653175449684</v>
      </c>
      <c r="H21" s="67">
        <v>4.11053924715625</v>
      </c>
      <c r="I21" s="67">
        <v>10.2749291833798</v>
      </c>
      <c r="J21" s="67">
        <v>6.16438993622355</v>
      </c>
      <c r="K21" s="67">
        <v>42.0057907455159</v>
      </c>
      <c r="L21" s="67">
        <v>89.39215820252</v>
      </c>
      <c r="M21" s="68">
        <v>-0.00119579531942608</v>
      </c>
      <c r="N21" s="67">
        <v>-384.340769676593</v>
      </c>
      <c r="O21" s="67">
        <v>-266.019936609696</v>
      </c>
      <c r="P21" s="10">
        <v>2000.0</v>
      </c>
      <c r="Q21" s="10">
        <v>32.0</v>
      </c>
      <c r="R21" s="10" t="s">
        <v>18</v>
      </c>
      <c r="S21" s="34">
        <v>0.0</v>
      </c>
    </row>
    <row r="22">
      <c r="A22" s="54"/>
      <c r="B22" s="36" t="s">
        <v>33</v>
      </c>
      <c r="C22" s="67">
        <v>0.96880882315623</v>
      </c>
      <c r="D22" s="67">
        <v>0.338251293094487</v>
      </c>
      <c r="E22" s="68">
        <v>0.00421812055862752</v>
      </c>
      <c r="F22" s="67">
        <v>0.425679440962864</v>
      </c>
      <c r="G22" s="67">
        <v>0.421461320402237</v>
      </c>
      <c r="H22" s="67">
        <v>4.1047121977863</v>
      </c>
      <c r="I22" s="67">
        <v>10.2689455407971</v>
      </c>
      <c r="J22" s="67">
        <v>6.16423334301085</v>
      </c>
      <c r="K22" s="67">
        <v>40.0867822331052</v>
      </c>
      <c r="L22" s="67">
        <v>94.5241090374161</v>
      </c>
      <c r="M22" s="68">
        <v>-0.00119458388760685</v>
      </c>
      <c r="N22" s="67">
        <v>-402.211987074655</v>
      </c>
      <c r="O22" s="67">
        <v>-266.163449063263</v>
      </c>
      <c r="P22" s="10">
        <v>2000.0</v>
      </c>
      <c r="Q22" s="10">
        <v>32.0</v>
      </c>
      <c r="R22" s="10" t="s">
        <v>18</v>
      </c>
      <c r="S22" s="78">
        <f t="shared" ref="S22:S25" si="4">S21+1</f>
        <v>1</v>
      </c>
    </row>
    <row r="23">
      <c r="A23" s="54"/>
      <c r="B23" s="36" t="s">
        <v>33</v>
      </c>
      <c r="C23" s="67">
        <v>0.967362532746553</v>
      </c>
      <c r="D23" s="67">
        <v>0.302671171393482</v>
      </c>
      <c r="E23" s="68">
        <v>0.00401346557294762</v>
      </c>
      <c r="F23" s="67">
        <v>0.417733152933194</v>
      </c>
      <c r="G23" s="67">
        <v>0.413719687358246</v>
      </c>
      <c r="H23" s="67">
        <v>4.12193677131559</v>
      </c>
      <c r="I23" s="67">
        <v>10.2867102430257</v>
      </c>
      <c r="J23" s="67">
        <v>6.16477347171012</v>
      </c>
      <c r="K23" s="67">
        <v>41.9796840202032</v>
      </c>
      <c r="L23" s="67">
        <v>93.1401094951261</v>
      </c>
      <c r="M23" s="68">
        <v>-0.00123261651291589</v>
      </c>
      <c r="N23" s="67">
        <v>-384.388467354402</v>
      </c>
      <c r="O23" s="67">
        <v>-268.045326744586</v>
      </c>
      <c r="P23" s="10">
        <v>2000.0</v>
      </c>
      <c r="Q23" s="10">
        <v>32.0</v>
      </c>
      <c r="R23" s="10" t="s">
        <v>18</v>
      </c>
      <c r="S23" s="78">
        <f t="shared" si="4"/>
        <v>2</v>
      </c>
    </row>
    <row r="24">
      <c r="A24" s="54"/>
      <c r="B24" s="36" t="s">
        <v>33</v>
      </c>
      <c r="C24" s="67">
        <v>0.967962097411428</v>
      </c>
      <c r="D24" s="67">
        <v>0.317921822852904</v>
      </c>
      <c r="E24" s="68">
        <v>0.00420216725812055</v>
      </c>
      <c r="F24" s="67">
        <v>0.420249196698075</v>
      </c>
      <c r="G24" s="67">
        <v>0.416047029437955</v>
      </c>
      <c r="H24" s="67">
        <v>4.12126755775927</v>
      </c>
      <c r="I24" s="67">
        <v>10.2863591202486</v>
      </c>
      <c r="J24" s="67">
        <v>6.16509156248942</v>
      </c>
      <c r="K24" s="67">
        <v>41.3156992352475</v>
      </c>
      <c r="L24" s="67">
        <v>93.3118141056946</v>
      </c>
      <c r="M24" s="68">
        <v>-9.47079148316797E-4</v>
      </c>
      <c r="N24" s="67">
        <v>-391.581991056968</v>
      </c>
      <c r="O24" s="67">
        <v>-267.089706156613</v>
      </c>
      <c r="P24" s="10">
        <v>2000.0</v>
      </c>
      <c r="Q24" s="10">
        <v>32.0</v>
      </c>
      <c r="R24" s="10" t="s">
        <v>18</v>
      </c>
      <c r="S24" s="78">
        <f t="shared" si="4"/>
        <v>3</v>
      </c>
    </row>
    <row r="25">
      <c r="A25" s="54"/>
      <c r="B25" s="36" t="s">
        <v>33</v>
      </c>
      <c r="C25" s="67">
        <v>0.967881550010133</v>
      </c>
      <c r="D25" s="67">
        <v>0.315613450980645</v>
      </c>
      <c r="E25" s="68">
        <v>0.00392678417439001</v>
      </c>
      <c r="F25" s="67">
        <v>0.427101363841398</v>
      </c>
      <c r="G25" s="67">
        <v>0.423174579665008</v>
      </c>
      <c r="H25" s="67">
        <v>4.08796103399037</v>
      </c>
      <c r="I25" s="67">
        <v>10.2520915756099</v>
      </c>
      <c r="J25" s="67">
        <v>6.16413054161961</v>
      </c>
      <c r="K25" s="67">
        <v>40.8248177894479</v>
      </c>
      <c r="L25" s="67">
        <v>96.4658289672066</v>
      </c>
      <c r="M25" s="68">
        <v>-5.41858877112208E-4</v>
      </c>
      <c r="N25" s="67">
        <v>-390.600279551105</v>
      </c>
      <c r="O25" s="67">
        <v>-267.321748385926</v>
      </c>
      <c r="P25" s="10">
        <v>2000.0</v>
      </c>
      <c r="Q25" s="10">
        <v>32.0</v>
      </c>
      <c r="R25" s="10" t="s">
        <v>18</v>
      </c>
      <c r="S25" s="78">
        <f t="shared" si="4"/>
        <v>4</v>
      </c>
    </row>
    <row r="26">
      <c r="A26" s="54"/>
      <c r="B26" s="79" t="s">
        <v>40</v>
      </c>
      <c r="C26" s="80">
        <f t="shared" ref="C26:P26" si="5">average(C21:C25)</f>
        <v>0.9678746971</v>
      </c>
      <c r="D26" s="80">
        <f t="shared" si="5"/>
        <v>0.3164624308</v>
      </c>
      <c r="E26" s="81">
        <f t="shared" si="5"/>
        <v>0.004083510107</v>
      </c>
      <c r="F26" s="80">
        <f t="shared" si="5"/>
        <v>0.4202946686</v>
      </c>
      <c r="G26" s="80">
        <f t="shared" si="5"/>
        <v>0.4162111585</v>
      </c>
      <c r="H26" s="80">
        <f t="shared" si="5"/>
        <v>4.109283362</v>
      </c>
      <c r="I26" s="80">
        <f t="shared" si="5"/>
        <v>10.27380713</v>
      </c>
      <c r="J26" s="80">
        <f t="shared" si="5"/>
        <v>6.164523771</v>
      </c>
      <c r="K26" s="80">
        <f t="shared" si="5"/>
        <v>41.2425548</v>
      </c>
      <c r="L26" s="80">
        <f t="shared" si="5"/>
        <v>93.36680396</v>
      </c>
      <c r="M26" s="82">
        <f t="shared" si="5"/>
        <v>-0.001022386749</v>
      </c>
      <c r="N26" s="80">
        <f t="shared" si="5"/>
        <v>-390.6246989</v>
      </c>
      <c r="O26" s="80">
        <f t="shared" si="5"/>
        <v>-266.9280334</v>
      </c>
      <c r="P26" s="83">
        <f t="shared" si="5"/>
        <v>2000</v>
      </c>
      <c r="Q26" s="10"/>
      <c r="R26" s="10"/>
      <c r="S26" s="78"/>
    </row>
    <row r="27">
      <c r="A27" s="54"/>
      <c r="B27" s="84" t="s">
        <v>41</v>
      </c>
      <c r="C27" s="85">
        <f t="shared" ref="C27:P27" si="6">STDEV(C21:C25)</f>
        <v>0.000593520695</v>
      </c>
      <c r="D27" s="85">
        <f t="shared" si="6"/>
        <v>0.01361893787</v>
      </c>
      <c r="E27" s="86">
        <f t="shared" si="6"/>
        <v>0.0001248707794</v>
      </c>
      <c r="F27" s="85">
        <f t="shared" si="6"/>
        <v>0.006590761792</v>
      </c>
      <c r="G27" s="85">
        <f t="shared" si="6"/>
        <v>0.006588680466</v>
      </c>
      <c r="H27" s="87">
        <f t="shared" si="6"/>
        <v>0.0139717946</v>
      </c>
      <c r="I27" s="85">
        <f t="shared" si="6"/>
        <v>0.01432220427</v>
      </c>
      <c r="J27" s="85">
        <f t="shared" si="6"/>
        <v>0.0004005081553</v>
      </c>
      <c r="K27" s="85">
        <f t="shared" si="6"/>
        <v>0.8126427783</v>
      </c>
      <c r="L27" s="85">
        <f t="shared" si="6"/>
        <v>2.588220151</v>
      </c>
      <c r="M27" s="88">
        <f t="shared" si="6"/>
        <v>0.0002917606943</v>
      </c>
      <c r="N27" s="85">
        <f t="shared" si="6"/>
        <v>7.306856407</v>
      </c>
      <c r="O27" s="85">
        <f t="shared" si="6"/>
        <v>0.8424255125</v>
      </c>
      <c r="P27" s="89">
        <f t="shared" si="6"/>
        <v>0</v>
      </c>
      <c r="Q27" s="90"/>
      <c r="R27" s="90"/>
      <c r="S27" s="91"/>
    </row>
    <row r="28">
      <c r="A28" s="54"/>
    </row>
    <row r="29">
      <c r="A29" s="54"/>
      <c r="B29" s="19" t="s">
        <v>0</v>
      </c>
      <c r="C29" s="20" t="s">
        <v>1</v>
      </c>
      <c r="D29" s="20" t="s">
        <v>2</v>
      </c>
      <c r="E29" s="60" t="s">
        <v>3</v>
      </c>
      <c r="F29" s="20" t="s">
        <v>4</v>
      </c>
      <c r="G29" s="20" t="s">
        <v>5</v>
      </c>
      <c r="H29" s="61" t="s">
        <v>6</v>
      </c>
      <c r="I29" s="20" t="s">
        <v>7</v>
      </c>
      <c r="J29" s="20" t="s">
        <v>8</v>
      </c>
      <c r="K29" s="20" t="s">
        <v>9</v>
      </c>
      <c r="L29" s="20" t="s">
        <v>10</v>
      </c>
      <c r="M29" s="62" t="s">
        <v>11</v>
      </c>
      <c r="N29" s="20" t="s">
        <v>12</v>
      </c>
      <c r="O29" s="20" t="s">
        <v>13</v>
      </c>
      <c r="P29" s="63" t="s">
        <v>14</v>
      </c>
      <c r="Q29" s="63" t="s">
        <v>15</v>
      </c>
      <c r="R29" s="63" t="s">
        <v>16</v>
      </c>
      <c r="S29" s="21" t="s">
        <v>39</v>
      </c>
    </row>
    <row r="30">
      <c r="A30" s="54"/>
      <c r="B30" s="36" t="s">
        <v>34</v>
      </c>
      <c r="C30" s="67">
        <v>0.934977051579674</v>
      </c>
      <c r="D30" s="67">
        <v>0.17076740501882</v>
      </c>
      <c r="E30" s="68">
        <v>7.34000912909205E-4</v>
      </c>
      <c r="F30" s="67">
        <v>0.461456139409573</v>
      </c>
      <c r="G30" s="67">
        <v>0.460722138494663</v>
      </c>
      <c r="H30" s="67">
        <v>4.20706060615309</v>
      </c>
      <c r="I30" s="67">
        <v>10.4080145072008</v>
      </c>
      <c r="J30" s="67">
        <v>6.20095390104775</v>
      </c>
      <c r="K30" s="67">
        <v>9.16971302013919</v>
      </c>
      <c r="L30" s="67">
        <v>113.854445930171</v>
      </c>
      <c r="M30" s="68">
        <v>-0.779995220035996</v>
      </c>
      <c r="N30" s="67">
        <v>-254.584314644573</v>
      </c>
      <c r="O30" s="67">
        <v>-211.117497912988</v>
      </c>
      <c r="P30" s="10">
        <v>2000.0</v>
      </c>
      <c r="Q30" s="10">
        <v>32.0</v>
      </c>
      <c r="R30" s="10" t="s">
        <v>18</v>
      </c>
      <c r="S30" s="34">
        <v>0.0</v>
      </c>
    </row>
    <row r="31">
      <c r="A31" s="54"/>
      <c r="B31" s="36" t="s">
        <v>34</v>
      </c>
      <c r="C31" s="67">
        <v>0.936892127337065</v>
      </c>
      <c r="D31" s="67">
        <v>0.195635572180856</v>
      </c>
      <c r="E31" s="68">
        <v>7.45196193454034E-4</v>
      </c>
      <c r="F31" s="67">
        <v>0.473270014805782</v>
      </c>
      <c r="G31" s="67">
        <v>0.472524818610328</v>
      </c>
      <c r="H31" s="67">
        <v>4.19073842154641</v>
      </c>
      <c r="I31" s="67">
        <v>10.391934530105</v>
      </c>
      <c r="J31" s="67">
        <v>6.20119610855865</v>
      </c>
      <c r="K31" s="67">
        <v>8.93058984477049</v>
      </c>
      <c r="L31" s="67">
        <v>116.702989154745</v>
      </c>
      <c r="M31" s="68">
        <v>-1.0036360314544</v>
      </c>
      <c r="N31" s="67">
        <v>-262.308546034736</v>
      </c>
      <c r="O31" s="67">
        <v>-211.000697994025</v>
      </c>
      <c r="P31" s="10">
        <v>2000.0</v>
      </c>
      <c r="Q31" s="10">
        <v>32.0</v>
      </c>
      <c r="R31" s="10" t="s">
        <v>18</v>
      </c>
      <c r="S31" s="78">
        <f t="shared" ref="S31:S34" si="7">S30+1</f>
        <v>1</v>
      </c>
    </row>
    <row r="32">
      <c r="A32" s="54"/>
      <c r="B32" s="36" t="s">
        <v>34</v>
      </c>
      <c r="C32" s="67">
        <v>0.933840275948527</v>
      </c>
      <c r="D32" s="67">
        <v>0.157218238252104</v>
      </c>
      <c r="E32" s="68">
        <v>7.10073092717977E-4</v>
      </c>
      <c r="F32" s="67">
        <v>0.454790099255709</v>
      </c>
      <c r="G32" s="67">
        <v>0.454080026160991</v>
      </c>
      <c r="H32" s="67">
        <v>4.19534937960365</v>
      </c>
      <c r="I32" s="67">
        <v>10.3961191619933</v>
      </c>
      <c r="J32" s="67">
        <v>6.20076978238966</v>
      </c>
      <c r="K32" s="67">
        <v>9.32250895658941</v>
      </c>
      <c r="L32" s="67">
        <v>112.061152277899</v>
      </c>
      <c r="M32" s="68">
        <v>-0.709286088858665</v>
      </c>
      <c r="N32" s="67">
        <v>-250.210766344455</v>
      </c>
      <c r="O32" s="67">
        <v>-210.880330806313</v>
      </c>
      <c r="P32" s="10">
        <v>2000.0</v>
      </c>
      <c r="Q32" s="10">
        <v>32.0</v>
      </c>
      <c r="R32" s="10" t="s">
        <v>18</v>
      </c>
      <c r="S32" s="78">
        <f t="shared" si="7"/>
        <v>2</v>
      </c>
    </row>
    <row r="33">
      <c r="A33" s="54"/>
      <c r="B33" s="36" t="s">
        <v>34</v>
      </c>
      <c r="C33" s="67">
        <v>0.934470969887194</v>
      </c>
      <c r="D33" s="67">
        <v>0.163890533289382</v>
      </c>
      <c r="E33" s="68">
        <v>6.95615518376047E-4</v>
      </c>
      <c r="F33" s="67">
        <v>0.470643452435717</v>
      </c>
      <c r="G33" s="67">
        <v>0.469947836915341</v>
      </c>
      <c r="H33" s="67">
        <v>4.17102918474596</v>
      </c>
      <c r="I33" s="67">
        <v>10.3718140779306</v>
      </c>
      <c r="J33" s="67">
        <v>6.20078489318469</v>
      </c>
      <c r="K33" s="67">
        <v>9.26676809025286</v>
      </c>
      <c r="L33" s="67">
        <v>116.191027175736</v>
      </c>
      <c r="M33" s="68">
        <v>-0.917632594061685</v>
      </c>
      <c r="N33" s="67">
        <v>-252.618512773863</v>
      </c>
      <c r="O33" s="67">
        <v>-211.224298461411</v>
      </c>
      <c r="P33" s="10">
        <v>2000.0</v>
      </c>
      <c r="Q33" s="10">
        <v>32.0</v>
      </c>
      <c r="R33" s="10" t="s">
        <v>18</v>
      </c>
      <c r="S33" s="78">
        <f t="shared" si="7"/>
        <v>3</v>
      </c>
    </row>
    <row r="34">
      <c r="A34" s="54"/>
      <c r="B34" s="36" t="s">
        <v>34</v>
      </c>
      <c r="C34" s="67">
        <v>0.933827136318492</v>
      </c>
      <c r="D34" s="67">
        <v>0.156744669605685</v>
      </c>
      <c r="E34" s="68">
        <v>7.31402600682551E-4</v>
      </c>
      <c r="F34" s="67">
        <v>0.455858998926036</v>
      </c>
      <c r="G34" s="67">
        <v>0.455127596323354</v>
      </c>
      <c r="H34" s="67">
        <v>4.17531172339084</v>
      </c>
      <c r="I34" s="67">
        <v>10.3759425636484</v>
      </c>
      <c r="J34" s="67">
        <v>6.20063084025759</v>
      </c>
      <c r="K34" s="67">
        <v>9.32648457525864</v>
      </c>
      <c r="L34" s="67">
        <v>112.416905092009</v>
      </c>
      <c r="M34" s="68">
        <v>-0.632892803031861</v>
      </c>
      <c r="N34" s="67">
        <v>-250.161092355307</v>
      </c>
      <c r="O34" s="67">
        <v>-210.956913054719</v>
      </c>
      <c r="P34" s="10">
        <v>2000.0</v>
      </c>
      <c r="Q34" s="10">
        <v>32.0</v>
      </c>
      <c r="R34" s="10" t="s">
        <v>18</v>
      </c>
      <c r="S34" s="78">
        <f t="shared" si="7"/>
        <v>4</v>
      </c>
    </row>
    <row r="35">
      <c r="A35" s="54"/>
      <c r="B35" s="79" t="s">
        <v>40</v>
      </c>
      <c r="C35" s="80">
        <f t="shared" ref="C35:P35" si="8">average(C30:C34)</f>
        <v>0.9348015122</v>
      </c>
      <c r="D35" s="80">
        <f t="shared" si="8"/>
        <v>0.1688512837</v>
      </c>
      <c r="E35" s="81">
        <f t="shared" si="8"/>
        <v>0.0007232576636</v>
      </c>
      <c r="F35" s="80">
        <f t="shared" si="8"/>
        <v>0.463203741</v>
      </c>
      <c r="G35" s="80">
        <f t="shared" si="8"/>
        <v>0.4624804833</v>
      </c>
      <c r="H35" s="80">
        <f t="shared" si="8"/>
        <v>4.187897863</v>
      </c>
      <c r="I35" s="80">
        <f t="shared" si="8"/>
        <v>10.38876497</v>
      </c>
      <c r="J35" s="80">
        <f t="shared" si="8"/>
        <v>6.200867105</v>
      </c>
      <c r="K35" s="80">
        <f t="shared" si="8"/>
        <v>9.203212897</v>
      </c>
      <c r="L35" s="80">
        <f t="shared" si="8"/>
        <v>114.2453039</v>
      </c>
      <c r="M35" s="82">
        <f t="shared" si="8"/>
        <v>-0.8086885475</v>
      </c>
      <c r="N35" s="80">
        <f t="shared" si="8"/>
        <v>-253.9766464</v>
      </c>
      <c r="O35" s="80">
        <f t="shared" si="8"/>
        <v>-211.0359476</v>
      </c>
      <c r="P35" s="83">
        <f t="shared" si="8"/>
        <v>2000</v>
      </c>
      <c r="Q35" s="10"/>
      <c r="R35" s="10"/>
      <c r="S35" s="78"/>
    </row>
    <row r="36">
      <c r="A36" s="54"/>
      <c r="B36" s="84" t="s">
        <v>41</v>
      </c>
      <c r="C36" s="85">
        <f t="shared" ref="C36:P36" si="9">STDEV(C30:C34)</f>
        <v>0.001263341545</v>
      </c>
      <c r="D36" s="85">
        <f t="shared" si="9"/>
        <v>0.01602791726</v>
      </c>
      <c r="E36" s="86">
        <f t="shared" si="9"/>
        <v>0.00002000610907</v>
      </c>
      <c r="F36" s="85">
        <f t="shared" si="9"/>
        <v>0.008433087949</v>
      </c>
      <c r="G36" s="85">
        <f t="shared" si="9"/>
        <v>0.008431702754</v>
      </c>
      <c r="H36" s="87">
        <f t="shared" si="9"/>
        <v>0.01477978192</v>
      </c>
      <c r="I36" s="85">
        <f t="shared" si="9"/>
        <v>0.01488641814</v>
      </c>
      <c r="J36" s="85">
        <f t="shared" si="9"/>
        <v>0.0002166958681</v>
      </c>
      <c r="K36" s="85">
        <f t="shared" si="9"/>
        <v>0.1650093099</v>
      </c>
      <c r="L36" s="85">
        <f t="shared" si="9"/>
        <v>2.126757293</v>
      </c>
      <c r="M36" s="88">
        <f t="shared" si="9"/>
        <v>0.1512296485</v>
      </c>
      <c r="N36" s="85">
        <f t="shared" si="9"/>
        <v>5.009357355</v>
      </c>
      <c r="O36" s="85">
        <f t="shared" si="9"/>
        <v>0.1358602969</v>
      </c>
      <c r="P36" s="89">
        <f t="shared" si="9"/>
        <v>0</v>
      </c>
      <c r="Q36" s="90"/>
      <c r="R36" s="90"/>
      <c r="S36" s="91"/>
    </row>
    <row r="37">
      <c r="A37" s="54"/>
    </row>
    <row r="38">
      <c r="A38" s="54"/>
    </row>
    <row r="39">
      <c r="A39" s="54"/>
    </row>
    <row r="40">
      <c r="A40" s="59" t="s">
        <v>42</v>
      </c>
      <c r="B40" s="19" t="s">
        <v>0</v>
      </c>
      <c r="C40" s="20" t="s">
        <v>1</v>
      </c>
      <c r="D40" s="20" t="s">
        <v>2</v>
      </c>
      <c r="E40" s="60" t="s">
        <v>3</v>
      </c>
      <c r="F40" s="20" t="s">
        <v>4</v>
      </c>
      <c r="G40" s="20" t="s">
        <v>5</v>
      </c>
      <c r="H40" s="61" t="s">
        <v>6</v>
      </c>
      <c r="I40" s="20" t="s">
        <v>7</v>
      </c>
      <c r="J40" s="20" t="s">
        <v>8</v>
      </c>
      <c r="K40" s="20" t="s">
        <v>9</v>
      </c>
      <c r="L40" s="20" t="s">
        <v>10</v>
      </c>
      <c r="M40" s="62" t="s">
        <v>11</v>
      </c>
      <c r="N40" s="20" t="s">
        <v>12</v>
      </c>
      <c r="O40" s="20" t="s">
        <v>13</v>
      </c>
      <c r="P40" s="63" t="s">
        <v>14</v>
      </c>
      <c r="Q40" s="63" t="s">
        <v>15</v>
      </c>
      <c r="R40" s="63" t="s">
        <v>16</v>
      </c>
      <c r="S40" s="21" t="s">
        <v>39</v>
      </c>
    </row>
    <row r="41">
      <c r="A41" s="54"/>
      <c r="B41" s="36" t="s">
        <v>35</v>
      </c>
      <c r="C41" s="67">
        <v>0.90437669920221</v>
      </c>
      <c r="D41" s="67">
        <v>0.240782702678611</v>
      </c>
      <c r="E41" s="68">
        <v>0.00203366254037429</v>
      </c>
      <c r="F41" s="67">
        <v>0.58144194380706</v>
      </c>
      <c r="G41" s="67">
        <v>0.579408281264685</v>
      </c>
      <c r="H41" s="92">
        <v>0.0857743651565727</v>
      </c>
      <c r="I41" s="67">
        <v>2.70041768085338</v>
      </c>
      <c r="J41" s="67">
        <v>2.61464331569681</v>
      </c>
      <c r="K41" s="67">
        <v>7.29703110576973</v>
      </c>
      <c r="L41" s="67">
        <v>18.9806324597226</v>
      </c>
      <c r="M41" s="68">
        <v>0.0</v>
      </c>
      <c r="N41" s="67">
        <v>-44.874</v>
      </c>
      <c r="O41" s="67">
        <v>-34.069117</v>
      </c>
      <c r="P41" s="10">
        <v>2000.0</v>
      </c>
      <c r="Q41" s="10">
        <v>32.0</v>
      </c>
      <c r="R41" s="10" t="s">
        <v>21</v>
      </c>
      <c r="S41" s="34">
        <v>0.0</v>
      </c>
    </row>
    <row r="42">
      <c r="A42" s="54"/>
      <c r="B42" s="36" t="s">
        <v>35</v>
      </c>
      <c r="C42" s="67">
        <v>0.901771815767786</v>
      </c>
      <c r="D42" s="67">
        <v>0.222095366724658</v>
      </c>
      <c r="E42" s="68">
        <v>0.00182008719967552</v>
      </c>
      <c r="F42" s="67">
        <v>0.58079772322027</v>
      </c>
      <c r="G42" s="67">
        <v>0.578977636018595</v>
      </c>
      <c r="H42" s="92">
        <v>0.083443800868761</v>
      </c>
      <c r="I42" s="67">
        <v>2.7123652621842</v>
      </c>
      <c r="J42" s="67">
        <v>2.62892146131544</v>
      </c>
      <c r="K42" s="67">
        <v>7.49218765442276</v>
      </c>
      <c r="L42" s="67">
        <v>18.861820108546</v>
      </c>
      <c r="M42" s="68">
        <v>0.0</v>
      </c>
      <c r="N42" s="67">
        <v>-43.684</v>
      </c>
      <c r="O42" s="67">
        <v>-33.981986</v>
      </c>
      <c r="P42" s="10">
        <v>2000.0</v>
      </c>
      <c r="Q42" s="10">
        <v>32.0</v>
      </c>
      <c r="R42" s="10" t="s">
        <v>21</v>
      </c>
      <c r="S42" s="78">
        <f t="shared" ref="S42:S45" si="10">S41+1</f>
        <v>1</v>
      </c>
    </row>
    <row r="43">
      <c r="A43" s="54"/>
      <c r="B43" s="36" t="s">
        <v>35</v>
      </c>
      <c r="C43" s="67">
        <v>0.904457605985037</v>
      </c>
      <c r="D43" s="67">
        <v>0.241205112219451</v>
      </c>
      <c r="E43" s="68">
        <v>0.00202965061210103</v>
      </c>
      <c r="F43" s="67">
        <v>0.577567288258747</v>
      </c>
      <c r="G43" s="67">
        <v>0.575537637644646</v>
      </c>
      <c r="H43" s="92">
        <v>0.0855643866116286</v>
      </c>
      <c r="I43" s="67">
        <v>2.69761117845699</v>
      </c>
      <c r="J43" s="67">
        <v>2.61204679184536</v>
      </c>
      <c r="K43" s="67">
        <v>7.28279617100071</v>
      </c>
      <c r="L43" s="67">
        <v>18.6949239761706</v>
      </c>
      <c r="M43" s="68">
        <v>0.0</v>
      </c>
      <c r="N43" s="67">
        <v>-44.912</v>
      </c>
      <c r="O43" s="67">
        <v>-34.078996</v>
      </c>
      <c r="P43" s="10">
        <v>2000.0</v>
      </c>
      <c r="Q43" s="10">
        <v>32.0</v>
      </c>
      <c r="R43" s="10" t="s">
        <v>21</v>
      </c>
      <c r="S43" s="78">
        <f t="shared" si="10"/>
        <v>2</v>
      </c>
    </row>
    <row r="44">
      <c r="A44" s="54"/>
      <c r="B44" s="36" t="s">
        <v>35</v>
      </c>
      <c r="C44" s="67">
        <v>0.901151808339092</v>
      </c>
      <c r="D44" s="67">
        <v>0.214204238654687</v>
      </c>
      <c r="E44" s="68">
        <v>0.00211216914587042</v>
      </c>
      <c r="F44" s="67">
        <v>0.580128062385404</v>
      </c>
      <c r="G44" s="67">
        <v>0.578015893237533</v>
      </c>
      <c r="H44" s="92">
        <v>0.085753352904669</v>
      </c>
      <c r="I44" s="67">
        <v>2.69359855550032</v>
      </c>
      <c r="J44" s="67">
        <v>2.60784520259565</v>
      </c>
      <c r="K44" s="67">
        <v>7.54042187000147</v>
      </c>
      <c r="L44" s="67">
        <v>18.9155249334015</v>
      </c>
      <c r="M44" s="68">
        <v>0.0</v>
      </c>
      <c r="N44" s="67">
        <v>-43.41</v>
      </c>
      <c r="O44" s="67">
        <v>-34.111394</v>
      </c>
      <c r="P44" s="10">
        <v>2000.0</v>
      </c>
      <c r="Q44" s="10">
        <v>32.0</v>
      </c>
      <c r="R44" s="10" t="s">
        <v>21</v>
      </c>
      <c r="S44" s="78">
        <f t="shared" si="10"/>
        <v>3</v>
      </c>
    </row>
    <row r="45">
      <c r="A45" s="54"/>
      <c r="B45" s="36" t="s">
        <v>35</v>
      </c>
      <c r="C45" s="67">
        <v>0.903637996856052</v>
      </c>
      <c r="D45" s="67">
        <v>0.235298383112508</v>
      </c>
      <c r="E45" s="68">
        <v>0.00190705061809604</v>
      </c>
      <c r="F45" s="67">
        <v>0.58147324780251</v>
      </c>
      <c r="G45" s="67">
        <v>0.579566197182415</v>
      </c>
      <c r="H45" s="92">
        <v>0.0845794476718801</v>
      </c>
      <c r="I45" s="67">
        <v>2.70285246750651</v>
      </c>
      <c r="J45" s="67">
        <v>2.61827301983463</v>
      </c>
      <c r="K45" s="67">
        <v>7.34677511837932</v>
      </c>
      <c r="L45" s="67">
        <v>18.9813666916003</v>
      </c>
      <c r="M45" s="68">
        <v>0.0</v>
      </c>
      <c r="N45" s="67">
        <v>-44.53</v>
      </c>
      <c r="O45" s="67">
        <v>-34.052163</v>
      </c>
      <c r="P45" s="10">
        <v>2000.0</v>
      </c>
      <c r="Q45" s="10">
        <v>32.0</v>
      </c>
      <c r="R45" s="10" t="s">
        <v>21</v>
      </c>
      <c r="S45" s="78">
        <f t="shared" si="10"/>
        <v>4</v>
      </c>
    </row>
    <row r="46">
      <c r="A46" s="54"/>
      <c r="B46" s="79" t="s">
        <v>40</v>
      </c>
      <c r="C46" s="80">
        <f t="shared" ref="C46:P46" si="11">average(C41:C45)</f>
        <v>0.9030791852</v>
      </c>
      <c r="D46" s="80">
        <f t="shared" si="11"/>
        <v>0.2307171607</v>
      </c>
      <c r="E46" s="81">
        <f t="shared" si="11"/>
        <v>0.001980524023</v>
      </c>
      <c r="F46" s="80">
        <f t="shared" si="11"/>
        <v>0.5802816531</v>
      </c>
      <c r="G46" s="80">
        <f t="shared" si="11"/>
        <v>0.5783011291</v>
      </c>
      <c r="H46" s="93">
        <f t="shared" si="11"/>
        <v>0.08502307064</v>
      </c>
      <c r="I46" s="80">
        <f t="shared" si="11"/>
        <v>2.701369029</v>
      </c>
      <c r="J46" s="80">
        <f t="shared" si="11"/>
        <v>2.616345958</v>
      </c>
      <c r="K46" s="80">
        <f t="shared" si="11"/>
        <v>7.391842384</v>
      </c>
      <c r="L46" s="80">
        <f t="shared" si="11"/>
        <v>18.88685363</v>
      </c>
      <c r="M46" s="82">
        <f t="shared" si="11"/>
        <v>0</v>
      </c>
      <c r="N46" s="80">
        <f t="shared" si="11"/>
        <v>-44.282</v>
      </c>
      <c r="O46" s="80">
        <f t="shared" si="11"/>
        <v>-34.0587312</v>
      </c>
      <c r="P46" s="83">
        <f t="shared" si="11"/>
        <v>2000</v>
      </c>
      <c r="Q46" s="10"/>
      <c r="R46" s="10"/>
      <c r="S46" s="78"/>
    </row>
    <row r="47">
      <c r="A47" s="54"/>
      <c r="B47" s="84" t="s">
        <v>41</v>
      </c>
      <c r="C47" s="85">
        <f t="shared" ref="C47:P47" si="12">STDEV(C41:C45)</f>
        <v>0.00152642174</v>
      </c>
      <c r="D47" s="85">
        <f t="shared" si="12"/>
        <v>0.01203444834</v>
      </c>
      <c r="E47" s="86">
        <f t="shared" si="12"/>
        <v>0.0001158726431</v>
      </c>
      <c r="F47" s="85">
        <f t="shared" si="12"/>
        <v>0.001614300733</v>
      </c>
      <c r="G47" s="85">
        <f t="shared" si="12"/>
        <v>0.001658469875</v>
      </c>
      <c r="H47" s="87">
        <f t="shared" si="12"/>
        <v>0.001010157533</v>
      </c>
      <c r="I47" s="85">
        <f t="shared" si="12"/>
        <v>0.007044936062</v>
      </c>
      <c r="J47" s="85">
        <f t="shared" si="12"/>
        <v>0.007992207358</v>
      </c>
      <c r="K47" s="85">
        <f t="shared" si="12"/>
        <v>0.1173204484</v>
      </c>
      <c r="L47" s="85">
        <f t="shared" si="12"/>
        <v>0.1183352236</v>
      </c>
      <c r="M47" s="88">
        <f t="shared" si="12"/>
        <v>0</v>
      </c>
      <c r="N47" s="85">
        <f t="shared" si="12"/>
        <v>0.6940561937</v>
      </c>
      <c r="O47" s="85">
        <f t="shared" si="12"/>
        <v>0.04802307893</v>
      </c>
      <c r="P47" s="89">
        <f t="shared" si="12"/>
        <v>0</v>
      </c>
      <c r="Q47" s="90"/>
      <c r="R47" s="90"/>
      <c r="S47" s="91"/>
    </row>
    <row r="49">
      <c r="B49" s="19" t="s">
        <v>0</v>
      </c>
      <c r="C49" s="20" t="s">
        <v>1</v>
      </c>
      <c r="D49" s="20" t="s">
        <v>2</v>
      </c>
      <c r="E49" s="60" t="s">
        <v>3</v>
      </c>
      <c r="F49" s="20" t="s">
        <v>4</v>
      </c>
      <c r="G49" s="20" t="s">
        <v>5</v>
      </c>
      <c r="H49" s="61" t="s">
        <v>6</v>
      </c>
      <c r="I49" s="20" t="s">
        <v>7</v>
      </c>
      <c r="J49" s="20" t="s">
        <v>8</v>
      </c>
      <c r="K49" s="20" t="s">
        <v>9</v>
      </c>
      <c r="L49" s="20" t="s">
        <v>10</v>
      </c>
      <c r="M49" s="62" t="s">
        <v>11</v>
      </c>
      <c r="N49" s="20" t="s">
        <v>12</v>
      </c>
      <c r="O49" s="20" t="s">
        <v>13</v>
      </c>
      <c r="P49" s="63" t="s">
        <v>14</v>
      </c>
      <c r="Q49" s="63" t="s">
        <v>15</v>
      </c>
      <c r="R49" s="63" t="s">
        <v>16</v>
      </c>
      <c r="S49" s="21" t="s">
        <v>39</v>
      </c>
    </row>
    <row r="50">
      <c r="B50" s="36" t="s">
        <v>36</v>
      </c>
      <c r="C50" s="67">
        <v>0.893161664392905</v>
      </c>
      <c r="D50" s="67">
        <v>0.140460074181446</v>
      </c>
      <c r="E50" s="68">
        <v>0.0011773193552485</v>
      </c>
      <c r="F50" s="67">
        <v>0.361991402686055</v>
      </c>
      <c r="G50" s="67">
        <v>0.360814083328807</v>
      </c>
      <c r="H50" s="92">
        <v>0.0706551032863964</v>
      </c>
      <c r="I50" s="67">
        <v>1.99538302746775</v>
      </c>
      <c r="J50" s="67">
        <v>1.92472792418135</v>
      </c>
      <c r="K50" s="67">
        <v>5.30403064948906</v>
      </c>
      <c r="L50" s="67">
        <v>12.6260718313071</v>
      </c>
      <c r="M50" s="68">
        <v>0.0</v>
      </c>
      <c r="N50" s="67">
        <v>-46.912</v>
      </c>
      <c r="O50" s="67">
        <v>-40.322737</v>
      </c>
      <c r="P50" s="10">
        <v>2000.0</v>
      </c>
      <c r="Q50" s="10">
        <v>32.0</v>
      </c>
      <c r="R50" s="10" t="s">
        <v>21</v>
      </c>
      <c r="S50" s="34">
        <v>0.0</v>
      </c>
    </row>
    <row r="51">
      <c r="B51" s="36" t="s">
        <v>36</v>
      </c>
      <c r="C51" s="67">
        <v>0.89359714673913</v>
      </c>
      <c r="D51" s="67">
        <v>0.141665760869565</v>
      </c>
      <c r="E51" s="68">
        <v>0.0012638926463277</v>
      </c>
      <c r="F51" s="67">
        <v>0.367009557448197</v>
      </c>
      <c r="G51" s="67">
        <v>0.365745664799869</v>
      </c>
      <c r="H51" s="92">
        <v>0.0722465396851985</v>
      </c>
      <c r="I51" s="67">
        <v>1.97502043788715</v>
      </c>
      <c r="J51" s="67">
        <v>1.90277389820195</v>
      </c>
      <c r="K51" s="67">
        <v>5.25214847332336</v>
      </c>
      <c r="L51" s="67">
        <v>12.9638956092406</v>
      </c>
      <c r="M51" s="68">
        <v>0.0</v>
      </c>
      <c r="N51" s="67">
        <v>-47.104</v>
      </c>
      <c r="O51" s="67">
        <v>-40.430976</v>
      </c>
      <c r="P51" s="10">
        <v>2000.0</v>
      </c>
      <c r="Q51" s="10">
        <v>32.0</v>
      </c>
      <c r="R51" s="10" t="s">
        <v>21</v>
      </c>
      <c r="S51" s="78">
        <f t="shared" ref="S51:S54" si="13">S50+1</f>
        <v>1</v>
      </c>
    </row>
    <row r="52">
      <c r="B52" s="36" t="s">
        <v>36</v>
      </c>
      <c r="C52" s="67">
        <v>0.894599596231494</v>
      </c>
      <c r="D52" s="67">
        <v>0.151495688930013</v>
      </c>
      <c r="E52" s="68">
        <v>0.00115151778163552</v>
      </c>
      <c r="F52" s="67">
        <v>0.364210400318124</v>
      </c>
      <c r="G52" s="67">
        <v>0.363058882534489</v>
      </c>
      <c r="H52" s="92">
        <v>0.0707819350238578</v>
      </c>
      <c r="I52" s="67">
        <v>1.98959422962295</v>
      </c>
      <c r="J52" s="67">
        <v>1.91881229459909</v>
      </c>
      <c r="K52" s="67">
        <v>5.22917057961959</v>
      </c>
      <c r="L52" s="67">
        <v>12.7433773285949</v>
      </c>
      <c r="M52" s="68">
        <v>0.0</v>
      </c>
      <c r="N52" s="67">
        <v>-47.552</v>
      </c>
      <c r="O52" s="67">
        <v>-40.348077</v>
      </c>
      <c r="P52" s="10">
        <v>2000.0</v>
      </c>
      <c r="Q52" s="10">
        <v>32.0</v>
      </c>
      <c r="R52" s="10" t="s">
        <v>21</v>
      </c>
      <c r="S52" s="78">
        <f t="shared" si="13"/>
        <v>2</v>
      </c>
    </row>
    <row r="53">
      <c r="B53" s="36" t="s">
        <v>36</v>
      </c>
      <c r="C53" s="67">
        <v>0.890615451767787</v>
      </c>
      <c r="D53" s="67">
        <v>0.118715211697948</v>
      </c>
      <c r="E53" s="68">
        <v>0.00116443660453657</v>
      </c>
      <c r="F53" s="67">
        <v>0.367054147340469</v>
      </c>
      <c r="G53" s="67">
        <v>0.365889710733933</v>
      </c>
      <c r="H53" s="92">
        <v>0.0712633390044861</v>
      </c>
      <c r="I53" s="67">
        <v>1.98542496369431</v>
      </c>
      <c r="J53" s="67">
        <v>1.91416162468983</v>
      </c>
      <c r="K53" s="67">
        <v>5.41500315015362</v>
      </c>
      <c r="L53" s="67">
        <v>12.9173068293626</v>
      </c>
      <c r="M53" s="68">
        <v>0.0</v>
      </c>
      <c r="N53" s="67">
        <v>-45.82</v>
      </c>
      <c r="O53" s="67">
        <v>-40.380469</v>
      </c>
      <c r="P53" s="10">
        <v>2000.0</v>
      </c>
      <c r="Q53" s="10">
        <v>32.0</v>
      </c>
      <c r="R53" s="10" t="s">
        <v>21</v>
      </c>
      <c r="S53" s="78">
        <f t="shared" si="13"/>
        <v>3</v>
      </c>
    </row>
    <row r="54">
      <c r="B54" s="36" t="s">
        <v>36</v>
      </c>
      <c r="C54" s="67">
        <v>0.894666050187045</v>
      </c>
      <c r="D54" s="67">
        <v>0.15208894119625</v>
      </c>
      <c r="E54" s="68">
        <v>0.00120922665355144</v>
      </c>
      <c r="F54" s="67">
        <v>0.372575859745506</v>
      </c>
      <c r="G54" s="67">
        <v>0.371366633089954</v>
      </c>
      <c r="H54" s="92">
        <v>0.0716784973800654</v>
      </c>
      <c r="I54" s="67">
        <v>1.99134485049932</v>
      </c>
      <c r="J54" s="67">
        <v>1.91966635311925</v>
      </c>
      <c r="K54" s="67">
        <v>5.22780948988239</v>
      </c>
      <c r="L54" s="67">
        <v>13.1447416617662</v>
      </c>
      <c r="M54" s="68">
        <v>0.0</v>
      </c>
      <c r="N54" s="67">
        <v>-47.582</v>
      </c>
      <c r="O54" s="67">
        <v>-40.345304</v>
      </c>
      <c r="P54" s="10">
        <v>2000.0</v>
      </c>
      <c r="Q54" s="10">
        <v>32.0</v>
      </c>
      <c r="R54" s="10" t="s">
        <v>21</v>
      </c>
      <c r="S54" s="78">
        <f t="shared" si="13"/>
        <v>4</v>
      </c>
    </row>
    <row r="55">
      <c r="B55" s="79" t="s">
        <v>40</v>
      </c>
      <c r="C55" s="80">
        <f t="shared" ref="C55:P55" si="14">average(C50:C54)</f>
        <v>0.8933279819</v>
      </c>
      <c r="D55" s="80">
        <f t="shared" si="14"/>
        <v>0.1408851354</v>
      </c>
      <c r="E55" s="81">
        <f t="shared" si="14"/>
        <v>0.001193278608</v>
      </c>
      <c r="F55" s="80">
        <f t="shared" si="14"/>
        <v>0.3665682735</v>
      </c>
      <c r="G55" s="80">
        <f t="shared" si="14"/>
        <v>0.3653749949</v>
      </c>
      <c r="H55" s="93">
        <f t="shared" si="14"/>
        <v>0.07132508288</v>
      </c>
      <c r="I55" s="80">
        <f t="shared" si="14"/>
        <v>1.987353502</v>
      </c>
      <c r="J55" s="80">
        <f t="shared" si="14"/>
        <v>1.916028419</v>
      </c>
      <c r="K55" s="80">
        <f t="shared" si="14"/>
        <v>5.285632468</v>
      </c>
      <c r="L55" s="80">
        <f t="shared" si="14"/>
        <v>12.87907865</v>
      </c>
      <c r="M55" s="82">
        <f t="shared" si="14"/>
        <v>0</v>
      </c>
      <c r="N55" s="80">
        <f t="shared" si="14"/>
        <v>-46.994</v>
      </c>
      <c r="O55" s="80">
        <f t="shared" si="14"/>
        <v>-40.3655126</v>
      </c>
      <c r="P55" s="83">
        <f t="shared" si="14"/>
        <v>2000</v>
      </c>
      <c r="Q55" s="10"/>
      <c r="R55" s="10"/>
      <c r="S55" s="78"/>
    </row>
    <row r="56">
      <c r="B56" s="84" t="s">
        <v>41</v>
      </c>
      <c r="C56" s="85">
        <f t="shared" ref="C56:P56" si="15">STDEV(C50:C54)</f>
        <v>0.001648132329</v>
      </c>
      <c r="D56" s="85">
        <f t="shared" si="15"/>
        <v>0.01351300004</v>
      </c>
      <c r="E56" s="86">
        <f t="shared" si="15"/>
        <v>0.00004491995129</v>
      </c>
      <c r="F56" s="85">
        <f t="shared" si="15"/>
        <v>0.003969546882</v>
      </c>
      <c r="G56" s="85">
        <f t="shared" si="15"/>
        <v>0.003951846012</v>
      </c>
      <c r="H56" s="87">
        <f t="shared" si="15"/>
        <v>0.0006560638323</v>
      </c>
      <c r="I56" s="85">
        <f t="shared" si="15"/>
        <v>0.007766091887</v>
      </c>
      <c r="J56" s="85">
        <f t="shared" si="15"/>
        <v>0.008304112851</v>
      </c>
      <c r="K56" s="85">
        <f t="shared" si="15"/>
        <v>0.07862551434</v>
      </c>
      <c r="L56" s="85">
        <f t="shared" si="15"/>
        <v>0.2010344778</v>
      </c>
      <c r="M56" s="88">
        <f t="shared" si="15"/>
        <v>0</v>
      </c>
      <c r="N56" s="85">
        <f t="shared" si="15"/>
        <v>0.7166254252</v>
      </c>
      <c r="O56" s="85">
        <f t="shared" si="15"/>
        <v>0.04198598057</v>
      </c>
      <c r="P56" s="89">
        <f t="shared" si="15"/>
        <v>0</v>
      </c>
      <c r="Q56" s="90"/>
      <c r="R56" s="90"/>
      <c r="S56" s="91"/>
    </row>
    <row r="58">
      <c r="B58" s="19" t="s">
        <v>0</v>
      </c>
      <c r="C58" s="20" t="s">
        <v>1</v>
      </c>
      <c r="D58" s="20" t="s">
        <v>2</v>
      </c>
      <c r="E58" s="60" t="s">
        <v>3</v>
      </c>
      <c r="F58" s="20" t="s">
        <v>4</v>
      </c>
      <c r="G58" s="20" t="s">
        <v>5</v>
      </c>
      <c r="H58" s="61" t="s">
        <v>6</v>
      </c>
      <c r="I58" s="20" t="s">
        <v>7</v>
      </c>
      <c r="J58" s="20" t="s">
        <v>8</v>
      </c>
      <c r="K58" s="20" t="s">
        <v>9</v>
      </c>
      <c r="L58" s="20" t="s">
        <v>10</v>
      </c>
      <c r="M58" s="62" t="s">
        <v>11</v>
      </c>
      <c r="N58" s="20" t="s">
        <v>12</v>
      </c>
      <c r="O58" s="20" t="s">
        <v>13</v>
      </c>
      <c r="P58" s="63" t="s">
        <v>14</v>
      </c>
      <c r="Q58" s="63" t="s">
        <v>15</v>
      </c>
      <c r="R58" s="63" t="s">
        <v>16</v>
      </c>
      <c r="S58" s="21" t="s">
        <v>39</v>
      </c>
    </row>
    <row r="59">
      <c r="B59" s="36" t="s">
        <v>37</v>
      </c>
      <c r="C59" s="67">
        <v>0.521069724549937</v>
      </c>
      <c r="D59" s="67">
        <v>0.0170580369672425</v>
      </c>
      <c r="E59" s="68">
        <v>9.20606790592989E-4</v>
      </c>
      <c r="F59" s="67">
        <v>0.00639015619714272</v>
      </c>
      <c r="G59" s="67">
        <v>0.00546954940454976</v>
      </c>
      <c r="H59" s="92">
        <v>0.0457293127027603</v>
      </c>
      <c r="I59" s="67">
        <v>0.301469452855198</v>
      </c>
      <c r="J59" s="67">
        <v>0.255740140152438</v>
      </c>
      <c r="K59" s="67">
        <v>0.645664390074154</v>
      </c>
      <c r="L59" s="67">
        <v>2.99243357596567E-4</v>
      </c>
      <c r="M59" s="68">
        <v>0.0</v>
      </c>
      <c r="N59" s="67">
        <v>-49.882</v>
      </c>
      <c r="O59" s="67">
        <v>-49.031111</v>
      </c>
      <c r="P59" s="10">
        <v>2000.0</v>
      </c>
      <c r="Q59" s="10">
        <v>32.0</v>
      </c>
      <c r="R59" s="10" t="s">
        <v>21</v>
      </c>
      <c r="S59" s="34">
        <v>0.0</v>
      </c>
    </row>
    <row r="60">
      <c r="B60" s="36" t="s">
        <v>37</v>
      </c>
      <c r="C60" s="67">
        <v>0.521395945187915</v>
      </c>
      <c r="D60" s="67">
        <v>0.0184910449555252</v>
      </c>
      <c r="E60" s="68">
        <v>9.6150316547821E-4</v>
      </c>
      <c r="F60" s="67">
        <v>0.00688764001515574</v>
      </c>
      <c r="G60" s="67">
        <v>0.00592613684767756</v>
      </c>
      <c r="H60" s="92">
        <v>0.0459885386426601</v>
      </c>
      <c r="I60" s="67">
        <v>0.308768234638345</v>
      </c>
      <c r="J60" s="67">
        <v>0.262779695995684</v>
      </c>
      <c r="K60" s="67">
        <v>0.674215121684409</v>
      </c>
      <c r="L60" s="67">
        <v>9.9545168244073E-4</v>
      </c>
      <c r="M60" s="68">
        <v>0.0</v>
      </c>
      <c r="N60" s="67">
        <v>-49.916</v>
      </c>
      <c r="O60" s="67">
        <v>-48.993001</v>
      </c>
      <c r="P60" s="10">
        <v>2000.0</v>
      </c>
      <c r="Q60" s="10">
        <v>32.0</v>
      </c>
      <c r="R60" s="10" t="s">
        <v>21</v>
      </c>
      <c r="S60" s="78">
        <f t="shared" ref="S60:S63" si="16">S59+1</f>
        <v>1</v>
      </c>
    </row>
    <row r="61">
      <c r="B61" s="36" t="s">
        <v>37</v>
      </c>
      <c r="C61" s="67">
        <v>0.52056993778848</v>
      </c>
      <c r="D61" s="67">
        <v>0.0164932771422837</v>
      </c>
      <c r="E61" s="68">
        <v>9.65150062131463E-4</v>
      </c>
      <c r="F61" s="67">
        <v>0.00686644056015213</v>
      </c>
      <c r="G61" s="67">
        <v>0.00590129049602069</v>
      </c>
      <c r="H61" s="92">
        <v>0.0460552176640619</v>
      </c>
      <c r="I61" s="67">
        <v>0.305545852329092</v>
      </c>
      <c r="J61" s="67">
        <v>0.25949063466503</v>
      </c>
      <c r="K61" s="67">
        <v>0.664749222163355</v>
      </c>
      <c r="L61" s="67">
        <v>7.44454825552275E-4</v>
      </c>
      <c r="M61" s="68">
        <v>0.0</v>
      </c>
      <c r="N61" s="67">
        <v>-49.83</v>
      </c>
      <c r="O61" s="67">
        <v>-49.00814</v>
      </c>
      <c r="P61" s="10">
        <v>2000.0</v>
      </c>
      <c r="Q61" s="10">
        <v>32.0</v>
      </c>
      <c r="R61" s="10" t="s">
        <v>21</v>
      </c>
      <c r="S61" s="78">
        <f t="shared" si="16"/>
        <v>2</v>
      </c>
    </row>
    <row r="62">
      <c r="B62" s="36" t="s">
        <v>37</v>
      </c>
      <c r="C62" s="67">
        <v>0.520223320078724</v>
      </c>
      <c r="D62" s="67">
        <v>0.0158928184118567</v>
      </c>
      <c r="E62" s="68">
        <v>9.30799449204941E-4</v>
      </c>
      <c r="F62" s="67">
        <v>0.0066396468102007</v>
      </c>
      <c r="G62" s="67">
        <v>0.00570884735899578</v>
      </c>
      <c r="H62" s="92">
        <v>0.0460402798974226</v>
      </c>
      <c r="I62" s="67">
        <v>0.30681445879922</v>
      </c>
      <c r="J62" s="67">
        <v>0.260774178901797</v>
      </c>
      <c r="K62" s="67">
        <v>0.669044022719825</v>
      </c>
      <c r="L62" s="67">
        <v>0.00142410284733609</v>
      </c>
      <c r="M62" s="68">
        <v>0.0</v>
      </c>
      <c r="N62" s="67">
        <v>-49.794</v>
      </c>
      <c r="O62" s="67">
        <v>-49.002633</v>
      </c>
      <c r="P62" s="10">
        <v>2000.0</v>
      </c>
      <c r="Q62" s="10">
        <v>32.0</v>
      </c>
      <c r="R62" s="10" t="s">
        <v>21</v>
      </c>
      <c r="S62" s="78">
        <f t="shared" si="16"/>
        <v>3</v>
      </c>
    </row>
    <row r="63">
      <c r="B63" s="36" t="s">
        <v>37</v>
      </c>
      <c r="C63" s="67">
        <v>0.51933523801859</v>
      </c>
      <c r="D63" s="67">
        <v>0.0140836787252022</v>
      </c>
      <c r="E63" s="68">
        <v>9.56528861031905E-4</v>
      </c>
      <c r="F63" s="67">
        <v>0.00663253959181248</v>
      </c>
      <c r="G63" s="67">
        <v>0.00567601072878059</v>
      </c>
      <c r="H63" s="92">
        <v>0.0458306240367611</v>
      </c>
      <c r="I63" s="67">
        <v>0.306027814029175</v>
      </c>
      <c r="J63" s="67">
        <v>0.260197189992414</v>
      </c>
      <c r="K63" s="67">
        <v>0.671025168963643</v>
      </c>
      <c r="L63" s="67">
        <v>0.00611277211314493</v>
      </c>
      <c r="M63" s="68">
        <v>0.0</v>
      </c>
      <c r="N63" s="67">
        <v>-49.702</v>
      </c>
      <c r="O63" s="67">
        <v>-49.002013</v>
      </c>
      <c r="P63" s="10">
        <v>2000.0</v>
      </c>
      <c r="Q63" s="10">
        <v>32.0</v>
      </c>
      <c r="R63" s="10" t="s">
        <v>21</v>
      </c>
      <c r="S63" s="78">
        <f t="shared" si="16"/>
        <v>4</v>
      </c>
    </row>
    <row r="64">
      <c r="B64" s="79" t="s">
        <v>40</v>
      </c>
      <c r="C64" s="80">
        <f t="shared" ref="C64:P64" si="17">average(C59:C63)</f>
        <v>0.5205188331</v>
      </c>
      <c r="D64" s="80">
        <f t="shared" si="17"/>
        <v>0.01640377124</v>
      </c>
      <c r="E64" s="81">
        <f t="shared" si="17"/>
        <v>0.0009469176657</v>
      </c>
      <c r="F64" s="80">
        <f t="shared" si="17"/>
        <v>0.006683284635</v>
      </c>
      <c r="G64" s="80">
        <f t="shared" si="17"/>
        <v>0.005736366967</v>
      </c>
      <c r="H64" s="93">
        <f t="shared" si="17"/>
        <v>0.04592879459</v>
      </c>
      <c r="I64" s="80">
        <f t="shared" si="17"/>
        <v>0.3057251625</v>
      </c>
      <c r="J64" s="80">
        <f t="shared" si="17"/>
        <v>0.2597963679</v>
      </c>
      <c r="K64" s="80">
        <f t="shared" si="17"/>
        <v>0.6649395851</v>
      </c>
      <c r="L64" s="80">
        <f t="shared" si="17"/>
        <v>0.001915204965</v>
      </c>
      <c r="M64" s="82">
        <f t="shared" si="17"/>
        <v>0</v>
      </c>
      <c r="N64" s="80">
        <f t="shared" si="17"/>
        <v>-49.8248</v>
      </c>
      <c r="O64" s="80">
        <f t="shared" si="17"/>
        <v>-49.0073796</v>
      </c>
      <c r="P64" s="83">
        <f t="shared" si="17"/>
        <v>2000</v>
      </c>
      <c r="Q64" s="10"/>
      <c r="R64" s="10"/>
      <c r="S64" s="78"/>
    </row>
    <row r="65">
      <c r="B65" s="84" t="s">
        <v>41</v>
      </c>
      <c r="C65" s="85">
        <f t="shared" ref="C65:P65" si="18">STDEV(C59:C63)</f>
        <v>0.0008005691657</v>
      </c>
      <c r="D65" s="85">
        <f t="shared" si="18"/>
        <v>0.001615293207</v>
      </c>
      <c r="E65" s="86">
        <f t="shared" si="18"/>
        <v>0.00001993483892</v>
      </c>
      <c r="F65" s="85">
        <f t="shared" si="18"/>
        <v>0.0002035379661</v>
      </c>
      <c r="G65" s="85">
        <f t="shared" si="18"/>
        <v>0.0001862821744</v>
      </c>
      <c r="H65" s="87">
        <f t="shared" si="18"/>
        <v>0.0001426635904</v>
      </c>
      <c r="I65" s="85">
        <f t="shared" si="18"/>
        <v>0.002677763485</v>
      </c>
      <c r="J65" s="85">
        <f t="shared" si="18"/>
        <v>0.002576988338</v>
      </c>
      <c r="K65" s="85">
        <f t="shared" si="18"/>
        <v>0.0113080248</v>
      </c>
      <c r="L65" s="85">
        <f t="shared" si="18"/>
        <v>0.002381632064</v>
      </c>
      <c r="M65" s="88">
        <f t="shared" si="18"/>
        <v>0</v>
      </c>
      <c r="N65" s="85">
        <f t="shared" si="18"/>
        <v>0.08313362737</v>
      </c>
      <c r="O65" s="85">
        <f t="shared" si="18"/>
        <v>0.0143338088</v>
      </c>
      <c r="P65" s="89">
        <f t="shared" si="18"/>
        <v>0</v>
      </c>
      <c r="Q65" s="90"/>
      <c r="R65" s="90"/>
      <c r="S65" s="91"/>
    </row>
    <row r="68">
      <c r="A68" s="94" t="s">
        <v>43</v>
      </c>
      <c r="B68" s="95" t="s">
        <v>6</v>
      </c>
      <c r="C68" s="96" t="s">
        <v>32</v>
      </c>
      <c r="D68" s="97" t="s">
        <v>33</v>
      </c>
      <c r="E68" s="97" t="s">
        <v>34</v>
      </c>
      <c r="F68" s="97" t="s">
        <v>35</v>
      </c>
      <c r="G68" s="98" t="s">
        <v>36</v>
      </c>
      <c r="H68" s="10"/>
    </row>
    <row r="69">
      <c r="B69" s="99" t="s">
        <v>32</v>
      </c>
      <c r="C69" s="54"/>
      <c r="D69" s="10"/>
      <c r="E69" s="10"/>
      <c r="F69" s="54"/>
      <c r="G69" s="100"/>
      <c r="H69" s="10" t="s">
        <v>44</v>
      </c>
    </row>
    <row r="70">
      <c r="B70" s="101" t="s">
        <v>33</v>
      </c>
      <c r="C70" s="10" t="s">
        <v>45</v>
      </c>
      <c r="D70" s="54"/>
      <c r="E70" s="10"/>
      <c r="F70" s="54"/>
      <c r="G70" s="100"/>
      <c r="H70" s="10" t="s">
        <v>46</v>
      </c>
    </row>
    <row r="71">
      <c r="B71" s="101" t="s">
        <v>34</v>
      </c>
      <c r="C71" s="10" t="s">
        <v>47</v>
      </c>
      <c r="D71" s="10" t="s">
        <v>48</v>
      </c>
      <c r="F71" s="54"/>
      <c r="G71" s="100"/>
      <c r="H71" s="10" t="s">
        <v>49</v>
      </c>
    </row>
    <row r="72">
      <c r="B72" s="101" t="s">
        <v>35</v>
      </c>
      <c r="C72" s="10" t="s">
        <v>50</v>
      </c>
      <c r="D72" s="10" t="s">
        <v>51</v>
      </c>
      <c r="E72" s="10" t="s">
        <v>52</v>
      </c>
      <c r="F72" s="54"/>
      <c r="G72" s="100"/>
      <c r="H72" s="54"/>
    </row>
    <row r="73">
      <c r="B73" s="101" t="s">
        <v>36</v>
      </c>
      <c r="C73" s="10" t="s">
        <v>53</v>
      </c>
      <c r="D73" s="10" t="s">
        <v>54</v>
      </c>
      <c r="E73" s="10" t="s">
        <v>55</v>
      </c>
      <c r="F73" s="10" t="s">
        <v>56</v>
      </c>
      <c r="G73" s="100"/>
      <c r="H73" s="54"/>
    </row>
    <row r="74">
      <c r="B74" s="102" t="s">
        <v>37</v>
      </c>
      <c r="C74" s="103" t="s">
        <v>57</v>
      </c>
      <c r="D74" s="103" t="s">
        <v>58</v>
      </c>
      <c r="E74" s="103" t="s">
        <v>59</v>
      </c>
      <c r="F74" s="103" t="s">
        <v>60</v>
      </c>
      <c r="G74" s="104" t="s">
        <v>61</v>
      </c>
      <c r="H74" s="54"/>
    </row>
    <row r="75">
      <c r="C75" s="54"/>
      <c r="D75" s="54"/>
      <c r="E75" s="54"/>
      <c r="F75" s="54"/>
      <c r="G75" s="54"/>
      <c r="H75" s="54"/>
    </row>
    <row r="76">
      <c r="B76" s="95" t="s">
        <v>3</v>
      </c>
      <c r="C76" s="96" t="s">
        <v>32</v>
      </c>
      <c r="D76" s="97" t="s">
        <v>33</v>
      </c>
      <c r="E76" s="97" t="s">
        <v>34</v>
      </c>
      <c r="F76" s="97" t="s">
        <v>35</v>
      </c>
      <c r="G76" s="98" t="s">
        <v>36</v>
      </c>
    </row>
    <row r="77">
      <c r="B77" s="99" t="s">
        <v>32</v>
      </c>
      <c r="C77" s="54"/>
      <c r="D77" s="10"/>
      <c r="E77" s="10"/>
      <c r="F77" s="54"/>
      <c r="G77" s="100"/>
    </row>
    <row r="78">
      <c r="B78" s="101" t="s">
        <v>33</v>
      </c>
      <c r="C78" s="10" t="s">
        <v>62</v>
      </c>
      <c r="D78" s="54"/>
      <c r="E78" s="10"/>
      <c r="F78" s="54"/>
      <c r="G78" s="100"/>
    </row>
    <row r="79">
      <c r="B79" s="101" t="s">
        <v>34</v>
      </c>
      <c r="C79" s="10" t="s">
        <v>63</v>
      </c>
      <c r="D79" s="10" t="s">
        <v>64</v>
      </c>
      <c r="F79" s="54"/>
      <c r="G79" s="100"/>
    </row>
    <row r="80">
      <c r="B80" s="101" t="s">
        <v>35</v>
      </c>
      <c r="C80" s="10" t="s">
        <v>65</v>
      </c>
      <c r="D80" s="10" t="s">
        <v>66</v>
      </c>
      <c r="E80" s="10" t="s">
        <v>67</v>
      </c>
      <c r="F80" s="54"/>
      <c r="G80" s="100"/>
    </row>
    <row r="81">
      <c r="B81" s="101" t="s">
        <v>36</v>
      </c>
      <c r="C81" s="10" t="s">
        <v>68</v>
      </c>
      <c r="D81" s="10" t="s">
        <v>69</v>
      </c>
      <c r="E81" s="10" t="s">
        <v>70</v>
      </c>
      <c r="F81" s="10" t="s">
        <v>71</v>
      </c>
      <c r="G81" s="100"/>
    </row>
    <row r="82">
      <c r="B82" s="102" t="s">
        <v>37</v>
      </c>
      <c r="C82" s="103" t="s">
        <v>72</v>
      </c>
      <c r="D82" s="103" t="s">
        <v>73</v>
      </c>
      <c r="E82" s="103" t="s">
        <v>74</v>
      </c>
      <c r="F82" s="103" t="s">
        <v>75</v>
      </c>
      <c r="G82" s="104" t="s">
        <v>76</v>
      </c>
    </row>
    <row r="84">
      <c r="A84" s="17" t="s">
        <v>77</v>
      </c>
      <c r="B84" s="105"/>
      <c r="C84" s="106" t="s">
        <v>32</v>
      </c>
      <c r="D84" s="107"/>
      <c r="E84" s="108"/>
      <c r="G84" s="105"/>
      <c r="H84" s="106" t="s">
        <v>33</v>
      </c>
      <c r="I84" s="107"/>
      <c r="J84" s="108"/>
      <c r="L84" s="105"/>
      <c r="M84" s="106" t="s">
        <v>34</v>
      </c>
      <c r="N84" s="107"/>
      <c r="O84" s="108"/>
    </row>
    <row r="85">
      <c r="B85" s="109"/>
      <c r="E85" s="34" t="s">
        <v>78</v>
      </c>
      <c r="G85" s="109"/>
      <c r="J85" s="34" t="s">
        <v>78</v>
      </c>
      <c r="L85" s="109"/>
      <c r="O85" s="34" t="s">
        <v>78</v>
      </c>
    </row>
    <row r="86">
      <c r="B86" s="110" t="s">
        <v>79</v>
      </c>
      <c r="C86" s="53">
        <v>4.00521939116211</v>
      </c>
      <c r="D86" s="17" t="s">
        <v>80</v>
      </c>
      <c r="E86" s="111">
        <f>1000*0.0026277838610812</f>
        <v>2.627783861</v>
      </c>
      <c r="G86" s="110" t="s">
        <v>79</v>
      </c>
      <c r="H86" s="53">
        <v>4.15320024301445</v>
      </c>
      <c r="I86" s="112" t="s">
        <v>81</v>
      </c>
      <c r="J86" s="113">
        <f> 0.00410536795186305*1000</f>
        <v>4.105367952</v>
      </c>
      <c r="L86" s="110" t="s">
        <v>79</v>
      </c>
      <c r="M86" s="53">
        <v>4.20531448331739</v>
      </c>
      <c r="N86" s="112" t="s">
        <v>81</v>
      </c>
      <c r="O86" s="114">
        <f>1000*0.000722419588906175</f>
        <v>0.7224195889</v>
      </c>
    </row>
    <row r="87">
      <c r="B87" s="115" t="s">
        <v>82</v>
      </c>
      <c r="C87" s="53">
        <v>0.00848565208598499</v>
      </c>
      <c r="D87" s="17" t="s">
        <v>83</v>
      </c>
      <c r="E87" s="116">
        <f>0.0000560057461556784*1000</f>
        <v>0.05600574616</v>
      </c>
      <c r="G87" s="115" t="s">
        <v>82</v>
      </c>
      <c r="H87" s="53">
        <v>0.00844796793117012</v>
      </c>
      <c r="I87" s="117" t="s">
        <v>83</v>
      </c>
      <c r="J87" s="116">
        <f>0.0000854194150726474*1000</f>
        <v>0.08541941507</v>
      </c>
      <c r="L87" s="115" t="s">
        <v>82</v>
      </c>
      <c r="M87" s="53">
        <v>0.00610204064044259</v>
      </c>
      <c r="N87" s="117" t="s">
        <v>83</v>
      </c>
      <c r="O87" s="116">
        <f>1000*0.000011285328434873</f>
        <v>0.01128532843</v>
      </c>
    </row>
    <row r="88">
      <c r="B88" s="110" t="s">
        <v>84</v>
      </c>
      <c r="C88" s="53">
        <v>-0.00934600810889074</v>
      </c>
      <c r="D88" s="118" t="s">
        <v>85</v>
      </c>
      <c r="E88" s="116">
        <f>1000*-0.000000427591191959429</f>
        <v>-0.000427591192</v>
      </c>
      <c r="G88" s="110" t="s">
        <v>84</v>
      </c>
      <c r="H88" s="53">
        <v>-0.0105278579596692</v>
      </c>
      <c r="I88" s="117" t="s">
        <v>85</v>
      </c>
      <c r="J88" s="116">
        <f>-0.00000132179870540767*1000</f>
        <v>-0.001321798705</v>
      </c>
      <c r="L88" s="110" t="s">
        <v>84</v>
      </c>
      <c r="M88" s="53">
        <v>-0.00487174231705456</v>
      </c>
      <c r="N88" s="117" t="s">
        <v>85</v>
      </c>
      <c r="O88" s="116">
        <f>1000*0.000000435834230496875</f>
        <v>0.0004358342305</v>
      </c>
    </row>
    <row r="89">
      <c r="B89" s="110" t="s">
        <v>86</v>
      </c>
      <c r="C89" s="53">
        <v>3.97929728520386</v>
      </c>
      <c r="D89" s="118" t="s">
        <v>87</v>
      </c>
      <c r="E89" s="111">
        <f>1000*0.00252013868297932</f>
        <v>2.520138683</v>
      </c>
      <c r="G89" s="110" t="s">
        <v>86</v>
      </c>
      <c r="H89" s="53">
        <v>4.12607669925711</v>
      </c>
      <c r="I89" s="117" t="s">
        <v>87</v>
      </c>
      <c r="J89" s="111">
        <f>0.00394390803755161*1000</f>
        <v>3.943908038</v>
      </c>
      <c r="L89" s="110" t="s">
        <v>86</v>
      </c>
      <c r="M89" s="53">
        <v>4.19516028539125</v>
      </c>
      <c r="N89" s="117" t="s">
        <v>87</v>
      </c>
      <c r="O89" s="119">
        <f>1000*0.000701234743812108</f>
        <v>0.7012347438</v>
      </c>
    </row>
    <row r="90">
      <c r="B90" s="120" t="s">
        <v>88</v>
      </c>
      <c r="C90" s="121">
        <v>4.01238417648046</v>
      </c>
      <c r="D90" s="122" t="s">
        <v>89</v>
      </c>
      <c r="E90" s="123">
        <f>1000*0.00273810626548276</f>
        <v>2.738106265</v>
      </c>
      <c r="G90" s="120" t="s">
        <v>88</v>
      </c>
      <c r="H90" s="121">
        <v>4.15921794864792</v>
      </c>
      <c r="I90" s="124" t="s">
        <v>89</v>
      </c>
      <c r="J90" s="123">
        <f>0.00427916455579076*1000</f>
        <v>4.279164556</v>
      </c>
      <c r="L90" s="120" t="s">
        <v>88</v>
      </c>
      <c r="M90" s="121">
        <v>4.21937840347877</v>
      </c>
      <c r="N90" s="124" t="s">
        <v>89</v>
      </c>
      <c r="O90" s="125">
        <f>1000*0.000745896202781373</f>
        <v>0.7458962028</v>
      </c>
    </row>
    <row r="92">
      <c r="B92" s="17" t="s">
        <v>90</v>
      </c>
    </row>
    <row r="95">
      <c r="K95" s="17" t="s">
        <v>91</v>
      </c>
    </row>
    <row r="99">
      <c r="I99" s="126"/>
    </row>
  </sheetData>
  <mergeCells count="1">
    <mergeCell ref="A68:A69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0"/>
    <col customWidth="1" min="4" max="4" width="19.63"/>
    <col customWidth="1" min="6" max="6" width="19.5"/>
    <col customWidth="1" min="7" max="7" width="20.25"/>
    <col customWidth="1" min="9" max="9" width="19.25"/>
    <col customWidth="1" min="10" max="10" width="19.38"/>
    <col customWidth="1" min="11" max="11" width="12.75"/>
  </cols>
  <sheetData>
    <row r="3">
      <c r="A3" s="23" t="s">
        <v>92</v>
      </c>
      <c r="B3" s="19" t="s">
        <v>0</v>
      </c>
      <c r="C3" s="20" t="s">
        <v>1</v>
      </c>
      <c r="D3" s="20" t="s">
        <v>2</v>
      </c>
      <c r="E3" s="60" t="s">
        <v>3</v>
      </c>
      <c r="F3" s="20" t="s">
        <v>4</v>
      </c>
      <c r="G3" s="20" t="s">
        <v>5</v>
      </c>
      <c r="H3" s="61" t="s">
        <v>6</v>
      </c>
      <c r="I3" s="20" t="s">
        <v>7</v>
      </c>
      <c r="J3" s="20" t="s">
        <v>8</v>
      </c>
      <c r="K3" s="20" t="s">
        <v>9</v>
      </c>
      <c r="L3" s="20" t="s">
        <v>10</v>
      </c>
      <c r="M3" s="62" t="s">
        <v>11</v>
      </c>
      <c r="N3" s="20" t="s">
        <v>12</v>
      </c>
      <c r="O3" s="20" t="s">
        <v>13</v>
      </c>
      <c r="P3" s="63" t="s">
        <v>14</v>
      </c>
      <c r="Q3" s="63" t="s">
        <v>15</v>
      </c>
      <c r="R3" s="21" t="s">
        <v>16</v>
      </c>
    </row>
    <row r="4">
      <c r="A4" s="127">
        <v>30.0</v>
      </c>
      <c r="B4" s="10" t="s">
        <v>32</v>
      </c>
      <c r="C4" s="67">
        <v>0.962513738293622</v>
      </c>
      <c r="D4" s="67">
        <v>0.393477933191085</v>
      </c>
      <c r="E4" s="68">
        <v>0.00262782626322222</v>
      </c>
      <c r="F4" s="67">
        <v>0.626604809771719</v>
      </c>
      <c r="G4" s="67">
        <v>0.623976983506497</v>
      </c>
      <c r="H4" s="67">
        <v>4.00521939116211</v>
      </c>
      <c r="I4" s="67">
        <v>10.1425105318919</v>
      </c>
      <c r="J4" s="67">
        <v>6.13729114072986</v>
      </c>
      <c r="K4" s="67">
        <v>20.1067026505401</v>
      </c>
      <c r="L4" s="67">
        <v>62.763556672212</v>
      </c>
      <c r="M4" s="68">
        <v>-2.3371097959601E-4</v>
      </c>
      <c r="N4" s="67">
        <v>-158.718815350933</v>
      </c>
      <c r="O4" s="67">
        <v>-96.2665558882237</v>
      </c>
      <c r="P4" s="10">
        <v>10200.0</v>
      </c>
      <c r="Q4" s="10">
        <v>32.0</v>
      </c>
      <c r="R4" s="10" t="s">
        <v>18</v>
      </c>
    </row>
    <row r="5">
      <c r="A5" s="127">
        <v>35.0</v>
      </c>
      <c r="B5" s="17" t="s">
        <v>93</v>
      </c>
      <c r="C5" s="67">
        <v>0.961872259686519</v>
      </c>
      <c r="D5" s="67">
        <v>0.375082462778776</v>
      </c>
      <c r="E5" s="68">
        <v>0.00268146149833958</v>
      </c>
      <c r="F5" s="67">
        <v>0.631733609991154</v>
      </c>
      <c r="G5" s="67">
        <v>0.629052148490815</v>
      </c>
      <c r="H5" s="67">
        <v>3.99691473397758</v>
      </c>
      <c r="I5" s="67">
        <v>10.1370953733736</v>
      </c>
      <c r="J5" s="67">
        <v>6.14018063939609</v>
      </c>
      <c r="K5" s="67">
        <v>20.6125381940973</v>
      </c>
      <c r="L5" s="67">
        <v>65.6428848304609</v>
      </c>
      <c r="M5" s="68">
        <v>-1.21961604943499E-4</v>
      </c>
      <c r="N5" s="67">
        <v>-156.051280238388</v>
      </c>
      <c r="O5" s="67">
        <v>-97.5192274724516</v>
      </c>
      <c r="P5" s="10">
        <v>10200.0</v>
      </c>
      <c r="Q5" s="10">
        <v>32.0</v>
      </c>
      <c r="R5" s="10" t="s">
        <v>18</v>
      </c>
    </row>
    <row r="6">
      <c r="C6" s="67"/>
      <c r="D6" s="67"/>
      <c r="E6" s="68"/>
      <c r="F6" s="67"/>
      <c r="G6" s="67"/>
      <c r="H6" s="67"/>
      <c r="I6" s="67"/>
      <c r="J6" s="67"/>
      <c r="K6" s="67"/>
      <c r="L6" s="67"/>
      <c r="M6" s="68"/>
      <c r="N6" s="67"/>
      <c r="O6" s="67"/>
      <c r="P6" s="10"/>
    </row>
    <row r="7">
      <c r="B7" s="17" t="s">
        <v>94</v>
      </c>
      <c r="C7" s="67">
        <v>0.962513738293622</v>
      </c>
      <c r="D7" s="67">
        <v>0.393477933191085</v>
      </c>
      <c r="E7" s="68">
        <v>0.00262780268329954</v>
      </c>
      <c r="F7" s="67">
        <v>0.628151266006693</v>
      </c>
      <c r="G7" s="67">
        <v>0.625523463321394</v>
      </c>
      <c r="H7" s="67">
        <v>4.00521939116211</v>
      </c>
      <c r="I7" s="67">
        <v>10.1425105318919</v>
      </c>
      <c r="J7" s="67">
        <v>6.13729114072986</v>
      </c>
      <c r="K7" s="67">
        <v>20.1067026505401</v>
      </c>
      <c r="L7" s="67">
        <v>63.2785879957901</v>
      </c>
      <c r="M7" s="68">
        <v>-2.3371097959601E-4</v>
      </c>
      <c r="N7" s="67">
        <v>-158.718815350933</v>
      </c>
      <c r="O7" s="67">
        <v>-96.2665558882237</v>
      </c>
      <c r="P7" s="10">
        <v>2000.0</v>
      </c>
    </row>
    <row r="8">
      <c r="B8" s="17" t="s">
        <v>95</v>
      </c>
      <c r="C8" s="67">
        <v>0.962513738293622</v>
      </c>
      <c r="D8" s="67">
        <v>0.393477933191085</v>
      </c>
      <c r="E8" s="68">
        <v>0.00262782242952475</v>
      </c>
      <c r="F8" s="67">
        <v>0.626460267702606</v>
      </c>
      <c r="G8" s="67">
        <v>0.623832445271081</v>
      </c>
      <c r="H8" s="67">
        <v>4.00521939116211</v>
      </c>
      <c r="I8" s="67">
        <v>10.1425105318919</v>
      </c>
      <c r="J8" s="67">
        <v>6.13729114072986</v>
      </c>
      <c r="K8" s="67">
        <v>20.1067026505401</v>
      </c>
      <c r="L8" s="67">
        <v>62.715848333441</v>
      </c>
      <c r="M8" s="68">
        <v>-2.3371097959601E-4</v>
      </c>
      <c r="N8" s="67">
        <v>-158.718815350933</v>
      </c>
      <c r="O8" s="67">
        <v>-96.2665558882237</v>
      </c>
      <c r="P8" s="10">
        <v>4000.0</v>
      </c>
    </row>
    <row r="9">
      <c r="B9" s="17" t="s">
        <v>32</v>
      </c>
      <c r="C9" s="67">
        <v>0.962513738293622</v>
      </c>
      <c r="D9" s="67">
        <v>0.393477933191085</v>
      </c>
      <c r="E9" s="68">
        <v>0.00262780955195696</v>
      </c>
      <c r="F9" s="67">
        <v>0.626123860727272</v>
      </c>
      <c r="G9" s="67">
        <v>0.623496051173315</v>
      </c>
      <c r="H9" s="67">
        <v>4.00521939116211</v>
      </c>
      <c r="I9" s="67">
        <v>10.1425105318919</v>
      </c>
      <c r="J9" s="67">
        <v>6.13729114072986</v>
      </c>
      <c r="K9" s="67">
        <v>20.1067026505401</v>
      </c>
      <c r="L9" s="67">
        <v>62.6050918251631</v>
      </c>
      <c r="M9" s="68">
        <v>-2.3371097959601E-4</v>
      </c>
      <c r="N9" s="67">
        <v>-158.718815350933</v>
      </c>
      <c r="O9" s="67">
        <v>-96.2665558882238</v>
      </c>
      <c r="P9" s="10">
        <v>10200.0</v>
      </c>
    </row>
    <row r="10">
      <c r="B10" s="17" t="s">
        <v>93</v>
      </c>
      <c r="C10" s="67">
        <v>0.961872259686519</v>
      </c>
      <c r="D10" s="67">
        <v>0.375082462778776</v>
      </c>
      <c r="E10" s="68">
        <v>0.00268147509540517</v>
      </c>
      <c r="F10" s="67">
        <v>0.629868796727515</v>
      </c>
      <c r="G10" s="67">
        <v>0.62718732163011</v>
      </c>
      <c r="H10" s="67">
        <v>3.99691473397758</v>
      </c>
      <c r="I10" s="67">
        <v>10.1370953733736</v>
      </c>
      <c r="J10" s="67">
        <v>6.14018063939609</v>
      </c>
      <c r="K10" s="67">
        <v>20.6125381940973</v>
      </c>
      <c r="L10" s="67">
        <v>64.9896569687866</v>
      </c>
      <c r="M10" s="68">
        <v>-1.21961604943499E-4</v>
      </c>
      <c r="N10" s="67">
        <v>-156.051280238388</v>
      </c>
      <c r="O10" s="67">
        <v>-97.5192274724516</v>
      </c>
      <c r="P10" s="10">
        <v>10200.0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88"/>
    <col customWidth="1" min="4" max="4" width="22.13"/>
    <col customWidth="1" min="6" max="6" width="19.25"/>
    <col customWidth="1" min="7" max="7" width="21.75"/>
    <col customWidth="1" min="9" max="9" width="19.25"/>
    <col customWidth="1" min="10" max="10" width="23.0"/>
  </cols>
  <sheetData>
    <row r="4">
      <c r="A4" s="54"/>
      <c r="B4" s="19" t="s">
        <v>0</v>
      </c>
      <c r="C4" s="20" t="s">
        <v>1</v>
      </c>
      <c r="D4" s="20" t="s">
        <v>2</v>
      </c>
      <c r="E4" s="60" t="s">
        <v>3</v>
      </c>
      <c r="F4" s="20" t="s">
        <v>4</v>
      </c>
      <c r="G4" s="20" t="s">
        <v>5</v>
      </c>
      <c r="H4" s="61" t="s">
        <v>6</v>
      </c>
      <c r="I4" s="20" t="s">
        <v>7</v>
      </c>
      <c r="J4" s="20" t="s">
        <v>8</v>
      </c>
      <c r="K4" s="20" t="s">
        <v>9</v>
      </c>
      <c r="L4" s="20" t="s">
        <v>10</v>
      </c>
      <c r="M4" s="62" t="s">
        <v>11</v>
      </c>
      <c r="N4" s="20" t="s">
        <v>12</v>
      </c>
      <c r="O4" s="20" t="s">
        <v>13</v>
      </c>
      <c r="P4" s="63" t="s">
        <v>14</v>
      </c>
      <c r="Q4" s="63" t="s">
        <v>15</v>
      </c>
      <c r="R4" s="63" t="s">
        <v>16</v>
      </c>
      <c r="S4" s="21" t="s">
        <v>39</v>
      </c>
    </row>
    <row r="5">
      <c r="B5" s="10" t="s">
        <v>32</v>
      </c>
      <c r="C5" s="10">
        <v>0.962513738293622</v>
      </c>
      <c r="D5" s="10">
        <v>0.393477933191085</v>
      </c>
      <c r="E5" s="68">
        <v>0.00262783080707385</v>
      </c>
      <c r="F5" s="10">
        <v>0.627254606461949</v>
      </c>
      <c r="G5" s="10">
        <v>0.624626775652875</v>
      </c>
      <c r="H5" s="67">
        <v>4.00521939116211</v>
      </c>
      <c r="I5" s="10">
        <v>10.1425105318919</v>
      </c>
      <c r="J5" s="10">
        <v>6.13729114072986</v>
      </c>
      <c r="K5" s="10">
        <v>20.1067026505401</v>
      </c>
      <c r="L5" s="10">
        <v>62.9789331411778</v>
      </c>
      <c r="M5" s="10">
        <v>-2.3371097959601E-4</v>
      </c>
      <c r="N5" s="10">
        <v>-158.718815350933</v>
      </c>
      <c r="O5" s="10">
        <v>-96.2665558882237</v>
      </c>
    </row>
    <row r="6">
      <c r="B6" s="17" t="s">
        <v>32</v>
      </c>
      <c r="C6" s="10">
        <v>-9.17423584946374</v>
      </c>
      <c r="D6" s="10">
        <v>0.393477933191085</v>
      </c>
      <c r="E6" s="68">
        <v>0.00262782681251749</v>
      </c>
      <c r="F6" s="10">
        <v>0.627513006299311</v>
      </c>
      <c r="G6" s="10">
        <v>0.624885179484794</v>
      </c>
      <c r="H6" s="67">
        <v>4.00521939116211</v>
      </c>
      <c r="I6" s="10">
        <v>10.1425105318919</v>
      </c>
      <c r="J6" s="10">
        <v>6.13729114072986</v>
      </c>
      <c r="K6" s="10">
        <v>0.0865358542678432</v>
      </c>
      <c r="L6" s="10">
        <v>0.271421087289369</v>
      </c>
      <c r="M6" s="10">
        <v>1.0</v>
      </c>
      <c r="N6" s="10">
        <v>0.316902015755186</v>
      </c>
      <c r="O6" s="10">
        <v>0.585685998762832</v>
      </c>
    </row>
    <row r="7">
      <c r="B7" s="17" t="s">
        <v>33</v>
      </c>
      <c r="C7" s="10">
        <v>-19.1259441170967</v>
      </c>
      <c r="D7" s="10">
        <v>0.336326028840169</v>
      </c>
      <c r="E7" s="68">
        <v>0.00410536047331022</v>
      </c>
      <c r="F7" s="10">
        <v>0.420902392358218</v>
      </c>
      <c r="G7" s="10">
        <v>0.416797031882908</v>
      </c>
      <c r="H7" s="67">
        <v>4.15320024301445</v>
      </c>
      <c r="I7" s="10">
        <v>10.3179255331553</v>
      </c>
      <c r="J7" s="10">
        <v>6.16472529014086</v>
      </c>
      <c r="K7" s="10">
        <v>0.0670147583243029</v>
      </c>
      <c r="L7" s="10">
        <v>0.156574148908652</v>
      </c>
      <c r="M7" s="10">
        <v>1.0</v>
      </c>
      <c r="N7" s="10">
        <v>0.326938407401577</v>
      </c>
      <c r="O7" s="10">
        <v>0.553306540005045</v>
      </c>
    </row>
    <row r="8">
      <c r="B8" s="17" t="s">
        <v>34</v>
      </c>
      <c r="C8" s="10">
        <v>-35.5575704332228</v>
      </c>
      <c r="D8" s="10">
        <v>0.195933152907563</v>
      </c>
      <c r="E8" s="68">
        <v>7.22406634301064E-4</v>
      </c>
      <c r="F8" s="10">
        <v>0.466058593223163</v>
      </c>
      <c r="G8" s="10">
        <v>0.465336186586862</v>
      </c>
      <c r="H8" s="67">
        <v>4.20531448331739</v>
      </c>
      <c r="I8" s="10">
        <v>10.405847372747</v>
      </c>
      <c r="J8" s="10">
        <v>6.20053288942968</v>
      </c>
      <c r="K8" s="10">
        <v>0.0163782497669787</v>
      </c>
      <c r="L8" s="10">
        <v>0.211662714680923</v>
      </c>
      <c r="M8" s="10">
        <v>1.0</v>
      </c>
      <c r="N8" s="10">
        <v>0.518649631486227</v>
      </c>
      <c r="O8" s="10">
        <v>0.612962126842348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63"/>
    <col customWidth="1" min="3" max="3" width="19.25"/>
    <col customWidth="1" min="4" max="4" width="18.88"/>
    <col customWidth="1" min="5" max="5" width="14.13"/>
    <col customWidth="1" min="6" max="6" width="20.5"/>
    <col customWidth="1" min="7" max="7" width="24.25"/>
    <col customWidth="1" min="9" max="9" width="21.88"/>
    <col customWidth="1" min="10" max="10" width="20.88"/>
  </cols>
  <sheetData>
    <row r="3">
      <c r="A3" s="59" t="s">
        <v>31</v>
      </c>
      <c r="B3" s="19" t="s">
        <v>0</v>
      </c>
      <c r="C3" s="20" t="s">
        <v>1</v>
      </c>
      <c r="D3" s="20" t="s">
        <v>2</v>
      </c>
      <c r="E3" s="60" t="s">
        <v>3</v>
      </c>
      <c r="F3" s="20" t="s">
        <v>4</v>
      </c>
      <c r="G3" s="20" t="s">
        <v>5</v>
      </c>
      <c r="H3" s="61" t="s">
        <v>6</v>
      </c>
      <c r="I3" s="20" t="s">
        <v>7</v>
      </c>
      <c r="J3" s="20" t="s">
        <v>8</v>
      </c>
      <c r="K3" s="20" t="s">
        <v>9</v>
      </c>
      <c r="L3" s="20" t="s">
        <v>10</v>
      </c>
      <c r="M3" s="62" t="s">
        <v>11</v>
      </c>
      <c r="N3" s="20" t="s">
        <v>12</v>
      </c>
      <c r="O3" s="20" t="s">
        <v>13</v>
      </c>
      <c r="P3" s="63" t="s">
        <v>14</v>
      </c>
      <c r="Q3" s="63" t="s">
        <v>15</v>
      </c>
      <c r="R3" s="21" t="s">
        <v>16</v>
      </c>
    </row>
    <row r="4">
      <c r="B4" s="45" t="s">
        <v>32</v>
      </c>
      <c r="C4" s="64">
        <v>0.962513738293622</v>
      </c>
      <c r="D4" s="64">
        <v>0.393477933191085</v>
      </c>
      <c r="E4" s="65">
        <v>0.00262782626322222</v>
      </c>
      <c r="F4" s="64">
        <v>0.626604809771719</v>
      </c>
      <c r="G4" s="64">
        <v>0.623976983506497</v>
      </c>
      <c r="H4" s="64">
        <v>4.00521939116211</v>
      </c>
      <c r="I4" s="64">
        <v>10.1425105318919</v>
      </c>
      <c r="J4" s="64">
        <v>6.13729114072986</v>
      </c>
      <c r="K4" s="64">
        <v>20.1067026505401</v>
      </c>
      <c r="L4" s="64">
        <v>62.763556672212</v>
      </c>
      <c r="M4" s="65">
        <v>-2.3371097959601E-4</v>
      </c>
      <c r="N4" s="64">
        <v>-158.718815350933</v>
      </c>
      <c r="O4" s="64">
        <v>-96.2665558882237</v>
      </c>
      <c r="P4" s="66">
        <v>10200.0</v>
      </c>
      <c r="Q4" s="66">
        <v>32.0</v>
      </c>
      <c r="R4" s="27" t="s">
        <v>18</v>
      </c>
    </row>
    <row r="5">
      <c r="B5" s="36" t="s">
        <v>33</v>
      </c>
      <c r="C5" s="67">
        <v>0.968808798729254</v>
      </c>
      <c r="D5" s="67">
        <v>0.33632602884017</v>
      </c>
      <c r="E5" s="68">
        <v>0.00410536838704311</v>
      </c>
      <c r="F5" s="67">
        <v>0.420229052543975</v>
      </c>
      <c r="G5" s="67">
        <v>0.416123684154932</v>
      </c>
      <c r="H5" s="67">
        <v>4.15320024301445</v>
      </c>
      <c r="I5" s="67">
        <v>10.3179255331553</v>
      </c>
      <c r="J5" s="67">
        <v>6.16472529014086</v>
      </c>
      <c r="K5" s="67">
        <v>40.0470077223466</v>
      </c>
      <c r="L5" s="67">
        <v>93.3374515985793</v>
      </c>
      <c r="M5" s="68">
        <v>-5.41858877112208E-4</v>
      </c>
      <c r="N5" s="67">
        <v>-402.211987074655</v>
      </c>
      <c r="O5" s="67">
        <v>-266.937808951167</v>
      </c>
      <c r="P5" s="10">
        <v>10200.0</v>
      </c>
      <c r="Q5" s="10">
        <v>32.0</v>
      </c>
      <c r="R5" s="34" t="s">
        <v>18</v>
      </c>
    </row>
    <row r="6">
      <c r="B6" s="38" t="s">
        <v>34</v>
      </c>
      <c r="C6" s="67">
        <v>0.936892127337065</v>
      </c>
      <c r="D6" s="67">
        <v>0.195494826619702</v>
      </c>
      <c r="E6" s="68">
        <v>7.22413202873306E-4</v>
      </c>
      <c r="F6" s="67">
        <v>0.461315057928848</v>
      </c>
      <c r="G6" s="67">
        <v>0.460592644723975</v>
      </c>
      <c r="H6" s="67">
        <v>4.20531448331739</v>
      </c>
      <c r="I6" s="67">
        <v>10.405847372747</v>
      </c>
      <c r="J6" s="67">
        <v>6.20053288942968</v>
      </c>
      <c r="K6" s="67">
        <v>8.90367908058127</v>
      </c>
      <c r="L6" s="67">
        <v>113.843747477236</v>
      </c>
      <c r="M6" s="68">
        <v>-0.632892803031861</v>
      </c>
      <c r="N6" s="67">
        <v>-262.308546034736</v>
      </c>
      <c r="O6" s="67">
        <v>-211.037610257902</v>
      </c>
      <c r="P6" s="69">
        <v>10200.0</v>
      </c>
      <c r="Q6" s="69">
        <v>32.0</v>
      </c>
      <c r="R6" s="34" t="s">
        <v>18</v>
      </c>
    </row>
    <row r="7">
      <c r="B7" s="45" t="s">
        <v>35</v>
      </c>
      <c r="C7" s="64">
        <v>0.904457605985037</v>
      </c>
      <c r="D7" s="64">
        <v>0.241666086010464</v>
      </c>
      <c r="E7" s="65">
        <v>0.00198227670115036</v>
      </c>
      <c r="F7" s="64">
        <v>0.58077268686508</v>
      </c>
      <c r="G7" s="64">
        <v>0.57879041016193</v>
      </c>
      <c r="H7" s="64">
        <v>0.0850959017975809</v>
      </c>
      <c r="I7" s="64">
        <v>2.70138859355295</v>
      </c>
      <c r="J7" s="64">
        <v>2.61629269175536</v>
      </c>
      <c r="K7" s="64">
        <v>7.28692340828134</v>
      </c>
      <c r="L7" s="64">
        <v>18.9251701133626</v>
      </c>
      <c r="M7" s="65">
        <v>0.0</v>
      </c>
      <c r="N7" s="64">
        <v>-44.912</v>
      </c>
      <c r="O7" s="64">
        <v>-34.058292745098</v>
      </c>
      <c r="P7" s="70">
        <v>10200.0</v>
      </c>
      <c r="Q7" s="70">
        <v>32.0</v>
      </c>
      <c r="R7" s="71" t="s">
        <v>21</v>
      </c>
    </row>
    <row r="8">
      <c r="B8" s="36" t="s">
        <v>36</v>
      </c>
      <c r="C8" s="67">
        <v>0.894666050187045</v>
      </c>
      <c r="D8" s="67">
        <v>0.15168271326857</v>
      </c>
      <c r="E8" s="68">
        <v>0.00119665827706771</v>
      </c>
      <c r="F8" s="67">
        <v>0.366755400328324</v>
      </c>
      <c r="G8" s="67">
        <v>0.365558742049257</v>
      </c>
      <c r="H8" s="67">
        <v>0.0713292709514674</v>
      </c>
      <c r="I8" s="67">
        <v>1.98758137053233</v>
      </c>
      <c r="J8" s="67">
        <v>1.91625209958087</v>
      </c>
      <c r="K8" s="67">
        <v>5.21958675526335</v>
      </c>
      <c r="L8" s="67">
        <v>12.8873348259375</v>
      </c>
      <c r="M8" s="68">
        <v>0.0</v>
      </c>
      <c r="N8" s="67">
        <v>-47.582</v>
      </c>
      <c r="O8" s="67">
        <v>-40.3646331372549</v>
      </c>
      <c r="P8" s="72">
        <v>10200.0</v>
      </c>
      <c r="Q8" s="72">
        <v>32.0</v>
      </c>
      <c r="R8" s="73" t="s">
        <v>21</v>
      </c>
    </row>
    <row r="9">
      <c r="B9" s="38" t="s">
        <v>37</v>
      </c>
      <c r="C9" s="74">
        <v>0.521395945187915</v>
      </c>
      <c r="D9" s="74">
        <v>0.0182038687740501</v>
      </c>
      <c r="E9" s="75">
        <v>9.46331961990405E-4</v>
      </c>
      <c r="F9" s="74">
        <v>0.00668435248795577</v>
      </c>
      <c r="G9" s="74">
        <v>0.00573802052396538</v>
      </c>
      <c r="H9" s="74">
        <v>0.0459531132089559</v>
      </c>
      <c r="I9" s="74">
        <v>0.30571506351957</v>
      </c>
      <c r="J9" s="74">
        <v>0.259761950310614</v>
      </c>
      <c r="K9" s="74">
        <v>0.66380951196954</v>
      </c>
      <c r="L9" s="74">
        <v>2.0871674868415E-4</v>
      </c>
      <c r="M9" s="75">
        <v>0.0</v>
      </c>
      <c r="N9" s="74">
        <v>-49.916</v>
      </c>
      <c r="O9" s="74">
        <v>-49.0073356862745</v>
      </c>
      <c r="P9" s="76">
        <v>10200.0</v>
      </c>
      <c r="Q9" s="76">
        <v>32.0</v>
      </c>
      <c r="R9" s="77" t="s">
        <v>21</v>
      </c>
    </row>
    <row r="12">
      <c r="A12" s="18" t="s">
        <v>96</v>
      </c>
      <c r="B12" s="45" t="s">
        <v>32</v>
      </c>
      <c r="C12" s="64">
        <v>0.966231009415275</v>
      </c>
      <c r="D12" s="64">
        <v>0.393477933191085</v>
      </c>
      <c r="E12" s="65">
        <v>0.00262783116101594</v>
      </c>
      <c r="F12" s="64">
        <v>0.626933208539184</v>
      </c>
      <c r="G12" s="64">
        <v>0.624305377376168</v>
      </c>
      <c r="H12" s="64">
        <v>4.00521939116211</v>
      </c>
      <c r="I12" s="64">
        <v>10.1425105318919</v>
      </c>
      <c r="J12" s="64">
        <v>6.13729114072986</v>
      </c>
      <c r="K12" s="64">
        <v>20.1067026505401</v>
      </c>
      <c r="L12" s="64">
        <v>62.8722201511843</v>
      </c>
      <c r="M12" s="65">
        <v>-2.3371097959601E-4</v>
      </c>
      <c r="N12" s="64">
        <v>-158.718815350933</v>
      </c>
      <c r="O12" s="128">
        <v>-96.2665558882238</v>
      </c>
      <c r="P12" s="10"/>
      <c r="Q12" s="10"/>
      <c r="R12" s="10"/>
    </row>
    <row r="13">
      <c r="B13" s="36" t="s">
        <v>33</v>
      </c>
      <c r="C13" s="67">
        <v>0.978271483208454</v>
      </c>
      <c r="D13" s="67">
        <v>0.33632602884017</v>
      </c>
      <c r="E13" s="68">
        <v>0.00410534436613907</v>
      </c>
      <c r="F13" s="67">
        <v>0.421273669062905</v>
      </c>
      <c r="G13" s="67">
        <v>0.417168324694766</v>
      </c>
      <c r="H13" s="67">
        <v>4.15320024301445</v>
      </c>
      <c r="I13" s="67">
        <v>10.3179255331553</v>
      </c>
      <c r="J13" s="67">
        <v>6.16472529014086</v>
      </c>
      <c r="K13" s="67">
        <v>40.0470077223466</v>
      </c>
      <c r="L13" s="67">
        <v>93.6926732099955</v>
      </c>
      <c r="M13" s="68">
        <v>-5.41858877112208E-4</v>
      </c>
      <c r="N13" s="67">
        <v>-402.211987074655</v>
      </c>
      <c r="O13" s="129">
        <v>-266.937808951167</v>
      </c>
      <c r="P13" s="10"/>
      <c r="Q13" s="10"/>
      <c r="R13" s="10"/>
    </row>
    <row r="14">
      <c r="B14" s="36" t="s">
        <v>34</v>
      </c>
      <c r="C14" s="67">
        <v>0.967082778142858</v>
      </c>
      <c r="D14" s="67">
        <v>0.195881656912137</v>
      </c>
      <c r="E14" s="68">
        <v>7.2241842584142E-4</v>
      </c>
      <c r="F14" s="67">
        <v>0.462418434059609</v>
      </c>
      <c r="G14" s="67">
        <v>0.461696015631767</v>
      </c>
      <c r="H14" s="67">
        <v>4.20531448331739</v>
      </c>
      <c r="I14" s="67">
        <v>10.405847372747</v>
      </c>
      <c r="J14" s="67">
        <v>6.20053288942968</v>
      </c>
      <c r="K14" s="67">
        <v>8.90367908058127</v>
      </c>
      <c r="L14" s="67">
        <v>114.126277260371</v>
      </c>
      <c r="M14" s="68">
        <v>-0.632892803031861</v>
      </c>
      <c r="N14" s="67">
        <v>-262.308546034736</v>
      </c>
      <c r="O14" s="129">
        <v>-211.037610257902</v>
      </c>
      <c r="P14" s="10"/>
      <c r="Q14" s="10"/>
      <c r="R14" s="10"/>
    </row>
    <row r="15">
      <c r="B15" s="36" t="s">
        <v>35</v>
      </c>
      <c r="C15" s="67">
        <v>0.919620591378696</v>
      </c>
      <c r="D15" s="67">
        <v>0.241666086010464</v>
      </c>
      <c r="E15" s="68">
        <v>0.0019822805057017</v>
      </c>
      <c r="F15" s="67">
        <v>0.58004524351596</v>
      </c>
      <c r="G15" s="67">
        <v>0.578062963008258</v>
      </c>
      <c r="H15" s="67">
        <v>0.0850959017975809</v>
      </c>
      <c r="I15" s="67">
        <v>2.70138859355295</v>
      </c>
      <c r="J15" s="67">
        <v>2.61629269175536</v>
      </c>
      <c r="K15" s="67">
        <v>7.28692340828134</v>
      </c>
      <c r="L15" s="67">
        <v>18.8667482545525</v>
      </c>
      <c r="M15" s="68">
        <v>0.0</v>
      </c>
      <c r="N15" s="67">
        <v>-44.912</v>
      </c>
      <c r="O15" s="129">
        <v>-34.058292745098</v>
      </c>
      <c r="P15" s="10"/>
      <c r="Q15" s="10"/>
      <c r="R15" s="10"/>
    </row>
    <row r="16">
      <c r="B16" s="36" t="s">
        <v>36</v>
      </c>
      <c r="C16" s="67">
        <v>0.909209364885881</v>
      </c>
      <c r="D16" s="67">
        <v>0.15168271326857</v>
      </c>
      <c r="E16" s="68">
        <v>0.00119665833626181</v>
      </c>
      <c r="F16" s="67">
        <v>0.366802302853067</v>
      </c>
      <c r="G16" s="67">
        <v>0.365605644514805</v>
      </c>
      <c r="H16" s="67">
        <v>0.0713292709514674</v>
      </c>
      <c r="I16" s="67">
        <v>1.98758137053233</v>
      </c>
      <c r="J16" s="67">
        <v>1.91625209958087</v>
      </c>
      <c r="K16" s="67">
        <v>5.21958675526335</v>
      </c>
      <c r="L16" s="67">
        <v>12.8896055517884</v>
      </c>
      <c r="M16" s="68">
        <v>0.0</v>
      </c>
      <c r="N16" s="67">
        <v>-47.582</v>
      </c>
      <c r="O16" s="129">
        <v>-40.3646331372549</v>
      </c>
      <c r="P16" s="10"/>
      <c r="Q16" s="10"/>
      <c r="R16" s="10"/>
    </row>
    <row r="17">
      <c r="B17" s="38" t="s">
        <v>37</v>
      </c>
      <c r="C17" s="74">
        <v>0.066631941661992</v>
      </c>
      <c r="D17" s="74">
        <v>0.0182038687740501</v>
      </c>
      <c r="E17" s="75">
        <v>9.46331961990405E-4</v>
      </c>
      <c r="F17" s="74">
        <v>0.00668435248795577</v>
      </c>
      <c r="G17" s="74">
        <v>0.00573802052396538</v>
      </c>
      <c r="H17" s="74">
        <v>0.0459531132089559</v>
      </c>
      <c r="I17" s="74">
        <v>0.30571506351957</v>
      </c>
      <c r="J17" s="74">
        <v>0.259761950310614</v>
      </c>
      <c r="K17" s="74">
        <v>0.66380951196954</v>
      </c>
      <c r="L17" s="74">
        <v>0.00454630486274956</v>
      </c>
      <c r="M17" s="75">
        <v>0.0</v>
      </c>
      <c r="N17" s="74">
        <v>-49.916</v>
      </c>
      <c r="O17" s="130">
        <v>-49.0073356862745</v>
      </c>
      <c r="P17" s="10"/>
      <c r="Q17" s="10"/>
      <c r="R17" s="10"/>
    </row>
    <row r="20">
      <c r="A20" s="18" t="s">
        <v>97</v>
      </c>
      <c r="B20" s="45" t="s">
        <v>94</v>
      </c>
      <c r="C20" s="64">
        <v>0.961768612212385</v>
      </c>
      <c r="D20" s="64">
        <v>0.316292195179078</v>
      </c>
      <c r="E20" s="131">
        <v>0.00252990572326838</v>
      </c>
      <c r="F20" s="64">
        <v>0.638007155392345</v>
      </c>
      <c r="G20" s="64">
        <v>0.635477249667076</v>
      </c>
      <c r="H20" s="132">
        <v>3.93798100981364</v>
      </c>
      <c r="I20" s="64">
        <v>10.073098051684</v>
      </c>
      <c r="J20" s="64">
        <v>6.13511704187039</v>
      </c>
      <c r="K20" s="64">
        <v>23.4475223529325</v>
      </c>
      <c r="L20" s="64">
        <v>65.4562420160501</v>
      </c>
      <c r="M20" s="65">
        <v>-8.8196287352471E-4</v>
      </c>
      <c r="N20" s="64">
        <v>-140.176751771673</v>
      </c>
      <c r="O20" s="64">
        <v>-95.8402181987115</v>
      </c>
      <c r="P20" s="66">
        <v>10200.0</v>
      </c>
      <c r="Q20" s="66">
        <v>32.0</v>
      </c>
      <c r="R20" s="27" t="s">
        <v>18</v>
      </c>
    </row>
    <row r="21">
      <c r="B21" s="36" t="s">
        <v>95</v>
      </c>
      <c r="C21" s="67">
        <v>0.963013751132842</v>
      </c>
      <c r="D21" s="67">
        <v>0.328365032726272</v>
      </c>
      <c r="E21" s="133">
        <v>0.00264929992233109</v>
      </c>
      <c r="F21" s="67">
        <v>0.615393981898218</v>
      </c>
      <c r="G21" s="67">
        <v>0.612744681973887</v>
      </c>
      <c r="H21" s="134">
        <v>4.00356329449447</v>
      </c>
      <c r="I21" s="67">
        <v>10.139863275274</v>
      </c>
      <c r="J21" s="67">
        <v>6.13629998077954</v>
      </c>
      <c r="K21" s="67">
        <v>22.7602557382962</v>
      </c>
      <c r="L21" s="67">
        <v>59.258015181561</v>
      </c>
      <c r="M21" s="68">
        <v>-2.06562359021275E-4</v>
      </c>
      <c r="N21" s="67">
        <v>-144.913345953476</v>
      </c>
      <c r="O21" s="67">
        <v>-97.3289381948456</v>
      </c>
      <c r="P21" s="10">
        <v>10200.0</v>
      </c>
      <c r="Q21" s="10">
        <v>32.0</v>
      </c>
      <c r="R21" s="34" t="s">
        <v>18</v>
      </c>
    </row>
    <row r="22">
      <c r="B22" s="36" t="s">
        <v>32</v>
      </c>
      <c r="C22" s="67">
        <v>0.966231009415275</v>
      </c>
      <c r="D22" s="67">
        <v>0.393477933191085</v>
      </c>
      <c r="E22" s="133">
        <v>0.00262783116101594</v>
      </c>
      <c r="F22" s="67">
        <v>0.626933208539184</v>
      </c>
      <c r="G22" s="67">
        <v>0.624305377376168</v>
      </c>
      <c r="H22" s="134">
        <v>4.00521939116211</v>
      </c>
      <c r="I22" s="67">
        <v>10.1425105318919</v>
      </c>
      <c r="J22" s="67">
        <v>6.13729114072986</v>
      </c>
      <c r="K22" s="67">
        <v>20.1067026505401</v>
      </c>
      <c r="L22" s="67">
        <v>62.8722201511843</v>
      </c>
      <c r="M22" s="68">
        <v>-2.3371097959601E-4</v>
      </c>
      <c r="N22" s="67">
        <v>-158.718815350933</v>
      </c>
      <c r="O22" s="67">
        <v>-96.2665558882238</v>
      </c>
      <c r="P22" s="10">
        <v>10200.0</v>
      </c>
      <c r="Q22" s="10">
        <v>32.0</v>
      </c>
      <c r="R22" s="34" t="s">
        <v>18</v>
      </c>
    </row>
    <row r="23">
      <c r="B23" s="36" t="s">
        <v>93</v>
      </c>
      <c r="C23" s="67">
        <v>0.965653071098079</v>
      </c>
      <c r="D23" s="67">
        <v>0.375082462778776</v>
      </c>
      <c r="E23" s="133">
        <v>0.00268147749003355</v>
      </c>
      <c r="F23" s="67">
        <v>0.629927438939783</v>
      </c>
      <c r="G23" s="67">
        <v>0.62724596144775</v>
      </c>
      <c r="H23" s="134">
        <v>3.99691473397758</v>
      </c>
      <c r="I23" s="67">
        <v>10.1370953733736</v>
      </c>
      <c r="J23" s="67">
        <v>6.14018063939609</v>
      </c>
      <c r="K23" s="67">
        <v>20.6125381940973</v>
      </c>
      <c r="L23" s="67">
        <v>65.0099926669401</v>
      </c>
      <c r="M23" s="68">
        <v>-1.21961604943499E-4</v>
      </c>
      <c r="N23" s="67">
        <v>-156.051280238388</v>
      </c>
      <c r="O23" s="67">
        <v>-97.5192274724516</v>
      </c>
      <c r="P23" s="10">
        <v>10200.0</v>
      </c>
      <c r="Q23" s="10">
        <v>32.0</v>
      </c>
      <c r="R23" s="34" t="s">
        <v>18</v>
      </c>
    </row>
    <row r="24">
      <c r="B24" s="36" t="s">
        <v>98</v>
      </c>
      <c r="C24" s="67">
        <v>0.966220823831641</v>
      </c>
      <c r="D24" s="67">
        <v>0.378289856378591</v>
      </c>
      <c r="E24" s="133">
        <v>0.00279961928775973</v>
      </c>
      <c r="F24" s="67">
        <v>0.613610478186795</v>
      </c>
      <c r="G24" s="67">
        <v>0.610810858897035</v>
      </c>
      <c r="H24" s="134">
        <v>3.84817955902344</v>
      </c>
      <c r="I24" s="67">
        <v>9.97942328648462</v>
      </c>
      <c r="J24" s="67">
        <v>6.13124372746117</v>
      </c>
      <c r="K24" s="67">
        <v>20.2890087125708</v>
      </c>
      <c r="L24" s="67">
        <v>61.0755144263902</v>
      </c>
      <c r="M24" s="68">
        <v>-3.36494773004879E-4</v>
      </c>
      <c r="N24" s="67">
        <v>-158.66801620709</v>
      </c>
      <c r="O24" s="67">
        <v>-98.6456424367937</v>
      </c>
      <c r="P24" s="10">
        <v>1600.0</v>
      </c>
      <c r="Q24" s="10">
        <v>32.0</v>
      </c>
      <c r="R24" s="34" t="s">
        <v>18</v>
      </c>
    </row>
    <row r="25">
      <c r="B25" s="38" t="s">
        <v>99</v>
      </c>
      <c r="C25" s="74">
        <v>0.964017401604678</v>
      </c>
      <c r="D25" s="74">
        <v>0.342278088996904</v>
      </c>
      <c r="E25" s="135">
        <v>0.00265391081500954</v>
      </c>
      <c r="F25" s="74">
        <v>0.621004736611838</v>
      </c>
      <c r="G25" s="74">
        <v>0.618350825794828</v>
      </c>
      <c r="H25" s="136">
        <v>3.75140964107964</v>
      </c>
      <c r="I25" s="74">
        <v>9.88376622249168</v>
      </c>
      <c r="J25" s="74">
        <v>6.13235658141203</v>
      </c>
      <c r="K25" s="74">
        <v>21.1485751043621</v>
      </c>
      <c r="L25" s="74">
        <v>63.0817929997881</v>
      </c>
      <c r="M25" s="75">
        <v>-3.39428846568551E-4</v>
      </c>
      <c r="N25" s="74">
        <v>-148.951799583829</v>
      </c>
      <c r="O25" s="74">
        <v>-97.9689784486835</v>
      </c>
      <c r="P25" s="69">
        <v>1200.0</v>
      </c>
      <c r="Q25" s="69">
        <v>32.0</v>
      </c>
      <c r="R25" s="41" t="s">
        <v>18</v>
      </c>
    </row>
    <row r="27">
      <c r="B27" s="137" t="s">
        <v>0</v>
      </c>
      <c r="C27" s="138" t="s">
        <v>1</v>
      </c>
      <c r="D27" s="138" t="s">
        <v>2</v>
      </c>
      <c r="E27" s="139" t="s">
        <v>3</v>
      </c>
      <c r="F27" s="138" t="s">
        <v>4</v>
      </c>
      <c r="G27" s="138" t="s">
        <v>5</v>
      </c>
      <c r="H27" s="140" t="s">
        <v>6</v>
      </c>
      <c r="I27" s="138" t="s">
        <v>7</v>
      </c>
      <c r="J27" s="138" t="s">
        <v>8</v>
      </c>
      <c r="K27" s="138" t="s">
        <v>9</v>
      </c>
      <c r="L27" s="138" t="s">
        <v>10</v>
      </c>
      <c r="M27" s="141" t="s">
        <v>11</v>
      </c>
      <c r="N27" s="138" t="s">
        <v>12</v>
      </c>
      <c r="O27" s="138" t="s">
        <v>13</v>
      </c>
      <c r="P27" s="142" t="s">
        <v>14</v>
      </c>
      <c r="Q27" s="142" t="s">
        <v>15</v>
      </c>
      <c r="R27" s="143" t="s">
        <v>16</v>
      </c>
    </row>
    <row r="28">
      <c r="B28" s="144" t="s">
        <v>100</v>
      </c>
      <c r="C28" s="145">
        <v>0.97883296824657</v>
      </c>
      <c r="D28" s="145">
        <v>0.350612389707155</v>
      </c>
      <c r="E28" s="145">
        <v>0.00407424396745259</v>
      </c>
      <c r="F28" s="145">
        <v>0.425106324557872</v>
      </c>
      <c r="G28" s="145">
        <v>0.421032080588419</v>
      </c>
      <c r="H28" s="145">
        <v>4.1120173369379</v>
      </c>
      <c r="I28" s="145">
        <v>10.2770926890821</v>
      </c>
      <c r="J28" s="145">
        <v>6.16507535214426</v>
      </c>
      <c r="K28" s="145">
        <v>39.2601733924204</v>
      </c>
      <c r="L28" s="145">
        <v>95.7975654232752</v>
      </c>
      <c r="M28" s="145">
        <v>-0.00121481611908145</v>
      </c>
      <c r="N28" s="145">
        <v>-412.850086858126</v>
      </c>
      <c r="O28" s="145">
        <v>-268.100157243574</v>
      </c>
      <c r="P28" s="64"/>
      <c r="Q28" s="66">
        <v>32.0</v>
      </c>
      <c r="R28" s="27" t="s">
        <v>18</v>
      </c>
      <c r="S28" s="10"/>
    </row>
    <row r="29">
      <c r="B29" s="36" t="s">
        <v>101</v>
      </c>
      <c r="C29" s="53">
        <v>0.976271605009796</v>
      </c>
      <c r="D29" s="53">
        <v>0.284566507012181</v>
      </c>
      <c r="E29" s="53">
        <v>0.00527947599173411</v>
      </c>
      <c r="F29" s="53">
        <v>0.395824411719041</v>
      </c>
      <c r="G29" s="53">
        <v>0.390544935725307</v>
      </c>
      <c r="H29" s="53">
        <v>4.20327471808955</v>
      </c>
      <c r="I29" s="53">
        <v>10.3761655039504</v>
      </c>
      <c r="J29" s="53">
        <v>6.17289078586085</v>
      </c>
      <c r="K29" s="53">
        <v>42.8077793002267</v>
      </c>
      <c r="L29" s="53">
        <v>82.3835130923169</v>
      </c>
      <c r="M29" s="53">
        <v>-3.74550582135745E-4</v>
      </c>
      <c r="N29" s="53">
        <v>-368.319658388625</v>
      </c>
      <c r="O29" s="53">
        <v>-263.508326321605</v>
      </c>
      <c r="P29" s="67"/>
      <c r="Q29" s="10">
        <v>32.0</v>
      </c>
      <c r="R29" s="34" t="s">
        <v>18</v>
      </c>
      <c r="S29" s="10"/>
    </row>
    <row r="30">
      <c r="B30" s="36" t="s">
        <v>102</v>
      </c>
      <c r="C30" s="53">
        <v>0.978829149606361</v>
      </c>
      <c r="D30" s="53">
        <v>0.348600663049494</v>
      </c>
      <c r="E30" s="53">
        <v>0.00414348196489772</v>
      </c>
      <c r="F30" s="53">
        <v>0.44815962083104</v>
      </c>
      <c r="G30" s="53">
        <v>0.444016138864142</v>
      </c>
      <c r="H30" s="53">
        <v>4.05896481649355</v>
      </c>
      <c r="I30" s="53">
        <v>10.2229625912306</v>
      </c>
      <c r="J30" s="53">
        <v>6.16399777473711</v>
      </c>
      <c r="K30" s="53">
        <v>39.7186294132007</v>
      </c>
      <c r="L30" s="53">
        <v>104.131046639388</v>
      </c>
      <c r="M30" s="53">
        <v>-0.00539768317937851</v>
      </c>
      <c r="N30" s="53">
        <v>-412.582226408271</v>
      </c>
      <c r="O30" s="53">
        <v>-268.757670355846</v>
      </c>
      <c r="P30" s="67"/>
      <c r="Q30" s="10">
        <v>64.0</v>
      </c>
      <c r="R30" s="34" t="s">
        <v>18</v>
      </c>
      <c r="S30" s="10"/>
    </row>
    <row r="31">
      <c r="B31" s="36" t="s">
        <v>103</v>
      </c>
      <c r="C31" s="53">
        <v>0.976447292654282</v>
      </c>
      <c r="D31" s="53">
        <v>0.276035409575807</v>
      </c>
      <c r="E31" s="53">
        <v>0.00381985163054765</v>
      </c>
      <c r="F31" s="53">
        <v>0.428585283643087</v>
      </c>
      <c r="G31" s="53">
        <v>0.424765432010539</v>
      </c>
      <c r="H31" s="53">
        <v>4.03692258954549</v>
      </c>
      <c r="I31" s="53">
        <v>10.199483996063</v>
      </c>
      <c r="J31" s="53">
        <v>6.16256140651752</v>
      </c>
      <c r="K31" s="53">
        <v>43.6004382881304</v>
      </c>
      <c r="L31" s="53">
        <v>97.561878617374</v>
      </c>
      <c r="M31" s="53">
        <v>-0.00193455845559553</v>
      </c>
      <c r="N31" s="53">
        <v>-371.002402287406</v>
      </c>
      <c r="O31" s="53">
        <v>-268.593136225029</v>
      </c>
      <c r="P31" s="67"/>
      <c r="Q31" s="10">
        <v>32.0</v>
      </c>
      <c r="R31" s="34" t="s">
        <v>18</v>
      </c>
      <c r="S31" s="10"/>
    </row>
    <row r="32">
      <c r="B32" s="36" t="s">
        <v>33</v>
      </c>
      <c r="C32" s="53">
        <v>0.978271483208454</v>
      </c>
      <c r="D32" s="53">
        <v>0.33632602884017</v>
      </c>
      <c r="E32" s="53">
        <v>0.00410536894114776</v>
      </c>
      <c r="F32" s="53">
        <v>0.420419134098512</v>
      </c>
      <c r="G32" s="53">
        <v>0.416313765155365</v>
      </c>
      <c r="H32" s="53">
        <v>4.15320024301445</v>
      </c>
      <c r="I32" s="53">
        <v>10.3179255331553</v>
      </c>
      <c r="J32" s="53">
        <v>6.16472529014086</v>
      </c>
      <c r="K32" s="53">
        <v>40.0470077223466</v>
      </c>
      <c r="L32" s="53">
        <v>93.4020412120526</v>
      </c>
      <c r="M32" s="53">
        <v>-5.41858877112208E-4</v>
      </c>
      <c r="N32" s="53">
        <v>-402.211987074655</v>
      </c>
      <c r="O32" s="53">
        <v>-266.937808951167</v>
      </c>
      <c r="P32" s="146">
        <v>10200.0</v>
      </c>
      <c r="Q32" s="10">
        <v>32.0</v>
      </c>
      <c r="R32" s="34" t="s">
        <v>18</v>
      </c>
      <c r="S32" s="10"/>
    </row>
    <row r="33">
      <c r="B33" s="38" t="s">
        <v>104</v>
      </c>
      <c r="C33" s="121">
        <v>0.978691145410504</v>
      </c>
      <c r="D33" s="121">
        <v>0.344910065773767</v>
      </c>
      <c r="E33" s="121">
        <v>0.00389615520636077</v>
      </c>
      <c r="F33" s="121">
        <v>0.43194150097143</v>
      </c>
      <c r="G33" s="121">
        <v>0.428045345763069</v>
      </c>
      <c r="H33" s="121">
        <v>4.13900321099998</v>
      </c>
      <c r="I33" s="121">
        <v>10.3026639636992</v>
      </c>
      <c r="J33" s="121">
        <v>6.16366075269926</v>
      </c>
      <c r="K33" s="121">
        <v>39.8806237218624</v>
      </c>
      <c r="L33" s="121">
        <v>98.4299426372484</v>
      </c>
      <c r="M33" s="121">
        <v>-1.86618791101502E-4</v>
      </c>
      <c r="N33" s="121">
        <v>-410.149561119533</v>
      </c>
      <c r="O33" s="121">
        <v>-268.684913383412</v>
      </c>
      <c r="P33" s="69">
        <v>10200.0</v>
      </c>
      <c r="Q33" s="69">
        <v>256.0</v>
      </c>
      <c r="R33" s="41" t="s">
        <v>18</v>
      </c>
    </row>
    <row r="34">
      <c r="B34" s="147" t="s">
        <v>105</v>
      </c>
      <c r="C34" s="148">
        <v>0.97488673874159</v>
      </c>
      <c r="D34" s="148">
        <v>0.334309365835737</v>
      </c>
      <c r="E34" s="148">
        <v>0.00493494456729759</v>
      </c>
      <c r="F34" s="148">
        <v>0.425515251944978</v>
      </c>
      <c r="G34" s="148">
        <v>0.42058030737568</v>
      </c>
      <c r="H34" s="148">
        <v>4.8725979764118</v>
      </c>
      <c r="I34" s="148">
        <v>11.0748335809907</v>
      </c>
      <c r="J34" s="148">
        <v>6.20223560457894</v>
      </c>
      <c r="K34" s="148">
        <v>43.6976324095405</v>
      </c>
      <c r="L34" s="148">
        <v>66.9955562670108</v>
      </c>
      <c r="M34" s="148">
        <v>-1.00007684894499E-4</v>
      </c>
      <c r="N34" s="148">
        <v>-348.019415475459</v>
      </c>
      <c r="O34" s="148">
        <v>-231.67329882284</v>
      </c>
      <c r="P34" s="66">
        <v>10200.0</v>
      </c>
      <c r="Q34" s="66">
        <v>256.0</v>
      </c>
      <c r="R34" s="27" t="s">
        <v>18</v>
      </c>
    </row>
    <row r="35">
      <c r="B35" s="149" t="s">
        <v>106</v>
      </c>
      <c r="C35" s="150">
        <v>0.975049777279487</v>
      </c>
      <c r="D35" s="150">
        <v>0.317110301827044</v>
      </c>
      <c r="E35" s="150">
        <v>0.00579621758072823</v>
      </c>
      <c r="F35" s="150">
        <v>0.401225105125484</v>
      </c>
      <c r="G35" s="150">
        <v>0.395428887542756</v>
      </c>
      <c r="H35" s="150">
        <v>4.80059954416756</v>
      </c>
      <c r="I35" s="150">
        <v>11.0037690698002</v>
      </c>
      <c r="J35" s="150">
        <v>6.20316952563267</v>
      </c>
      <c r="K35" s="150">
        <v>42.6297756990269</v>
      </c>
      <c r="L35" s="150">
        <v>67.0532136206529</v>
      </c>
      <c r="M35" s="150">
        <v>-1.00012231155645E-4</v>
      </c>
      <c r="N35" s="150">
        <v>-350.293565752863</v>
      </c>
      <c r="O35" s="150">
        <v>-239.211899103809</v>
      </c>
      <c r="P35" s="10">
        <v>9000.0</v>
      </c>
      <c r="Q35" s="10">
        <v>32.0</v>
      </c>
      <c r="R35" s="34" t="s">
        <v>18</v>
      </c>
    </row>
    <row r="36">
      <c r="B36" s="151" t="s">
        <v>107</v>
      </c>
      <c r="C36" s="152">
        <v>0.973297196756304</v>
      </c>
      <c r="D36" s="152">
        <v>0.272627668307739</v>
      </c>
      <c r="E36" s="152">
        <v>0.00592151798399231</v>
      </c>
      <c r="F36" s="152">
        <v>0.410109271490442</v>
      </c>
      <c r="G36" s="152">
        <v>0.40418775350445</v>
      </c>
      <c r="H36" s="152">
        <v>4.80319621423611</v>
      </c>
      <c r="I36" s="152">
        <v>11.0064465850291</v>
      </c>
      <c r="J36" s="152">
        <v>6.203250370793</v>
      </c>
      <c r="K36" s="152">
        <v>46.3759411063775</v>
      </c>
      <c r="L36" s="152">
        <v>68.1522048159061</v>
      </c>
      <c r="M36" s="152">
        <v>-1.0006489769078E-4</v>
      </c>
      <c r="N36" s="152">
        <v>-327.302812643046</v>
      </c>
      <c r="O36" s="152">
        <v>-238.071037282067</v>
      </c>
      <c r="P36" s="74"/>
      <c r="Q36" s="69">
        <v>32.0</v>
      </c>
      <c r="R36" s="41" t="s">
        <v>18</v>
      </c>
      <c r="S36" s="10"/>
    </row>
    <row r="46">
      <c r="S46" s="17" t="s">
        <v>108</v>
      </c>
    </row>
    <row r="71">
      <c r="B71" s="19" t="s">
        <v>0</v>
      </c>
      <c r="C71" s="20" t="s">
        <v>1</v>
      </c>
      <c r="D71" s="20" t="s">
        <v>2</v>
      </c>
      <c r="E71" s="153" t="s">
        <v>3</v>
      </c>
      <c r="F71" s="20" t="s">
        <v>4</v>
      </c>
      <c r="G71" s="20" t="s">
        <v>5</v>
      </c>
      <c r="H71" s="61" t="s">
        <v>6</v>
      </c>
      <c r="I71" s="20" t="s">
        <v>7</v>
      </c>
      <c r="J71" s="20" t="s">
        <v>8</v>
      </c>
      <c r="K71" s="20" t="s">
        <v>9</v>
      </c>
      <c r="L71" s="20" t="s">
        <v>10</v>
      </c>
      <c r="M71" s="62" t="s">
        <v>11</v>
      </c>
      <c r="N71" s="20" t="s">
        <v>12</v>
      </c>
      <c r="O71" s="20" t="s">
        <v>13</v>
      </c>
      <c r="P71" s="63" t="s">
        <v>14</v>
      </c>
      <c r="Q71" s="63" t="s">
        <v>15</v>
      </c>
      <c r="R71" s="21" t="s">
        <v>16</v>
      </c>
    </row>
    <row r="72">
      <c r="B72" s="36" t="s">
        <v>33</v>
      </c>
      <c r="C72" s="67">
        <v>0.968808798729254</v>
      </c>
      <c r="D72" s="67">
        <v>0.33632602884017</v>
      </c>
      <c r="E72" s="11">
        <v>0.00410536838704311</v>
      </c>
      <c r="F72" s="67">
        <v>0.420229052543975</v>
      </c>
      <c r="G72" s="67">
        <v>0.416123684154932</v>
      </c>
      <c r="H72" s="53">
        <v>4.15320024301445</v>
      </c>
      <c r="I72" s="67">
        <v>10.3179255331553</v>
      </c>
      <c r="J72" s="67">
        <v>6.16472529014086</v>
      </c>
      <c r="K72" s="67">
        <v>40.0470077223466</v>
      </c>
      <c r="L72" s="67">
        <v>93.3374515985793</v>
      </c>
      <c r="M72" s="68">
        <v>-5.41858877112208E-4</v>
      </c>
      <c r="N72" s="67">
        <v>-402.211987074655</v>
      </c>
      <c r="O72" s="67">
        <v>-266.937808951167</v>
      </c>
      <c r="P72" s="10">
        <v>10200.0</v>
      </c>
      <c r="Q72" s="10">
        <v>32.0</v>
      </c>
      <c r="R72" s="34" t="s">
        <v>18</v>
      </c>
    </row>
    <row r="73">
      <c r="B73" s="36" t="s">
        <v>102</v>
      </c>
      <c r="C73" s="53">
        <v>0.978829149606361</v>
      </c>
      <c r="D73" s="53">
        <v>0.348600663049494</v>
      </c>
      <c r="E73" s="11">
        <v>0.00414348196489772</v>
      </c>
      <c r="F73" s="53">
        <v>0.44815962083104</v>
      </c>
      <c r="G73" s="53">
        <v>0.444016138864142</v>
      </c>
      <c r="H73" s="53">
        <v>4.05896481649355</v>
      </c>
      <c r="I73" s="53">
        <v>10.2229625912306</v>
      </c>
      <c r="J73" s="53">
        <v>6.16399777473711</v>
      </c>
      <c r="K73" s="53">
        <v>39.7186294132007</v>
      </c>
      <c r="L73" s="53">
        <v>104.131046639388</v>
      </c>
      <c r="M73" s="53">
        <v>-0.00539768317937851</v>
      </c>
      <c r="N73" s="53">
        <v>-412.582226408271</v>
      </c>
      <c r="O73" s="53">
        <v>-268.757670355846</v>
      </c>
      <c r="P73" s="67"/>
      <c r="Q73" s="10">
        <v>64.0</v>
      </c>
      <c r="R73" s="34" t="s">
        <v>18</v>
      </c>
    </row>
    <row r="74">
      <c r="B74" s="38" t="s">
        <v>104</v>
      </c>
      <c r="C74" s="121">
        <v>0.978691145410504</v>
      </c>
      <c r="D74" s="121">
        <v>0.344910065773767</v>
      </c>
      <c r="E74" s="154">
        <v>0.00389615520636077</v>
      </c>
      <c r="F74" s="121">
        <v>0.43194150097143</v>
      </c>
      <c r="G74" s="121">
        <v>0.428045345763069</v>
      </c>
      <c r="H74" s="121">
        <v>4.13900321099998</v>
      </c>
      <c r="I74" s="121">
        <v>10.3026639636992</v>
      </c>
      <c r="J74" s="121">
        <v>6.16366075269926</v>
      </c>
      <c r="K74" s="121">
        <v>39.8806237218624</v>
      </c>
      <c r="L74" s="121">
        <v>98.4299426372484</v>
      </c>
      <c r="M74" s="121">
        <v>-1.86618791101502E-4</v>
      </c>
      <c r="N74" s="121">
        <v>-410.149561119533</v>
      </c>
      <c r="O74" s="121">
        <v>-268.684913383412</v>
      </c>
      <c r="P74" s="69">
        <v>10200.0</v>
      </c>
      <c r="Q74" s="69">
        <v>256.0</v>
      </c>
      <c r="R74" s="41" t="s">
        <v>18</v>
      </c>
    </row>
    <row r="77">
      <c r="C77" s="155" t="s">
        <v>33</v>
      </c>
      <c r="D77" s="156" t="s">
        <v>15</v>
      </c>
      <c r="E77" s="153" t="s">
        <v>3</v>
      </c>
      <c r="F77" s="157" t="s">
        <v>6</v>
      </c>
    </row>
    <row r="78">
      <c r="C78" s="158"/>
      <c r="D78" s="36">
        <v>32.0</v>
      </c>
      <c r="E78" s="11">
        <v>0.00410536838704311</v>
      </c>
      <c r="F78" s="159">
        <v>4.15320024301445</v>
      </c>
    </row>
    <row r="79">
      <c r="C79" s="158"/>
      <c r="D79" s="36">
        <v>64.0</v>
      </c>
      <c r="E79" s="11">
        <v>0.00414348196489772</v>
      </c>
      <c r="F79" s="159">
        <v>4.05896481649355</v>
      </c>
    </row>
    <row r="80">
      <c r="C80" s="160"/>
      <c r="D80" s="38">
        <v>256.0</v>
      </c>
      <c r="E80" s="154">
        <v>0.00389615520636077</v>
      </c>
      <c r="F80" s="161">
        <v>4.13900321099998</v>
      </c>
    </row>
  </sheetData>
  <mergeCells count="3">
    <mergeCell ref="A12:A18"/>
    <mergeCell ref="A20:A27"/>
    <mergeCell ref="C77:C8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