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cb35ea08b8e3501/Projects/Teaching-with-circuits-JGHE-paper/github/class-sensor-pcb-design-files/bom/"/>
    </mc:Choice>
  </mc:AlternateContent>
  <xr:revisionPtr revIDLastSave="437" documentId="11_7D36748FD900619F78A36A0B3715CBF60C483FC5" xr6:coauthVersionLast="45" xr6:coauthVersionMax="45" xr10:uidLastSave="{9DE6AD01-AE73-4962-AA4C-FAD64A35E609}"/>
  <bookViews>
    <workbookView xWindow="3720" yWindow="934" windowWidth="25877" windowHeight="15455" xr2:uid="{00000000-000D-0000-FFFF-FFFF00000000}"/>
  </bookViews>
  <sheets>
    <sheet name="Totals" sheetId="7" r:id="rId1"/>
    <sheet name="Base Kit" sheetId="1" r:id="rId2"/>
    <sheet name="RH-T kit" sheetId="4" r:id="rId3"/>
    <sheet name="Pyranometer kit" sheetId="5" r:id="rId4"/>
    <sheet name="Hybrid" sheetId="6" r:id="rId5"/>
    <sheet name="Tools and Material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7" l="1"/>
  <c r="B10" i="7"/>
  <c r="I19" i="3" l="1"/>
  <c r="I18" i="3"/>
  <c r="B18" i="3"/>
  <c r="B17" i="3"/>
  <c r="I17" i="3" s="1"/>
  <c r="B16" i="3"/>
  <c r="I16" i="3" s="1"/>
  <c r="B15" i="3"/>
  <c r="I14" i="3"/>
  <c r="B13" i="3"/>
  <c r="B12" i="3"/>
  <c r="B11" i="3"/>
  <c r="B10" i="3"/>
  <c r="B9" i="3"/>
  <c r="B8" i="3"/>
  <c r="B7" i="3"/>
  <c r="B2" i="3"/>
  <c r="D6" i="4"/>
  <c r="D5" i="4"/>
  <c r="D4" i="4"/>
  <c r="D3" i="4"/>
  <c r="D2" i="4"/>
  <c r="R21" i="1"/>
  <c r="K21" i="1" s="1"/>
  <c r="L21" i="1" s="1"/>
  <c r="R22" i="1"/>
  <c r="K22" i="1" s="1"/>
  <c r="L22" i="1" s="1"/>
  <c r="R23" i="1"/>
  <c r="K23" i="1" s="1"/>
  <c r="L23" i="1" s="1"/>
  <c r="P23" i="1"/>
  <c r="P22" i="1"/>
  <c r="P21" i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D14" i="1"/>
  <c r="D16" i="1"/>
  <c r="D15" i="1"/>
  <c r="D13" i="1"/>
  <c r="D12" i="1"/>
  <c r="D11" i="1"/>
  <c r="D10" i="1"/>
  <c r="D9" i="1"/>
  <c r="D8" i="1"/>
  <c r="D7" i="1"/>
  <c r="D6" i="1"/>
  <c r="D3" i="1"/>
  <c r="D4" i="1"/>
  <c r="D5" i="1"/>
  <c r="D2" i="1"/>
  <c r="G4" i="5" l="1"/>
  <c r="G15" i="5"/>
  <c r="G2" i="5"/>
  <c r="G3" i="4"/>
  <c r="G4" i="4"/>
  <c r="G5" i="4"/>
  <c r="G6" i="4"/>
  <c r="G2" i="4"/>
  <c r="D2" i="6"/>
  <c r="D3" i="5"/>
  <c r="G3" i="5" s="1"/>
  <c r="D4" i="5"/>
  <c r="D5" i="5"/>
  <c r="G5" i="5" s="1"/>
  <c r="D6" i="5"/>
  <c r="G6" i="5" s="1"/>
  <c r="D7" i="5"/>
  <c r="G7" i="5" s="1"/>
  <c r="D8" i="5"/>
  <c r="G8" i="5" s="1"/>
  <c r="D9" i="5"/>
  <c r="G9" i="5" s="1"/>
  <c r="D10" i="5"/>
  <c r="G10" i="5" s="1"/>
  <c r="D11" i="5"/>
  <c r="G11" i="5" s="1"/>
  <c r="D12" i="5"/>
  <c r="G12" i="5" s="1"/>
  <c r="D13" i="5"/>
  <c r="G13" i="5" s="1"/>
  <c r="D14" i="5"/>
  <c r="G14" i="5" s="1"/>
  <c r="D15" i="5"/>
  <c r="D2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L16" i="1" l="1"/>
  <c r="L11" i="5"/>
  <c r="L10" i="5"/>
  <c r="L9" i="5"/>
  <c r="L8" i="5"/>
  <c r="L7" i="5"/>
  <c r="P20" i="1" l="1"/>
  <c r="R20" i="1" s="1"/>
  <c r="K20" i="1" s="1"/>
  <c r="L20" i="1" s="1"/>
  <c r="P19" i="1"/>
  <c r="R19" i="1" s="1"/>
  <c r="K19" i="1" s="1"/>
  <c r="L19" i="1" s="1"/>
  <c r="P18" i="1"/>
  <c r="R18" i="1" s="1"/>
  <c r="K18" i="1" s="1"/>
  <c r="L18" i="1" s="1"/>
  <c r="P15" i="5"/>
  <c r="R15" i="5" s="1"/>
  <c r="K15" i="5" s="1"/>
  <c r="L15" i="5" s="1"/>
  <c r="P14" i="5"/>
  <c r="R14" i="5" s="1"/>
  <c r="K14" i="5" s="1"/>
  <c r="L14" i="5" s="1"/>
  <c r="K3" i="6"/>
  <c r="L7" i="4"/>
  <c r="B5" i="7" s="1"/>
  <c r="L6" i="4"/>
  <c r="L17" i="1"/>
  <c r="L15" i="1"/>
  <c r="L13" i="5"/>
  <c r="L12" i="5"/>
  <c r="L6" i="5"/>
  <c r="L5" i="5"/>
  <c r="L5" i="4"/>
  <c r="L14" i="1"/>
  <c r="L4" i="5"/>
  <c r="L3" i="5"/>
  <c r="K2" i="6"/>
  <c r="L4" i="4"/>
  <c r="L3" i="4"/>
  <c r="L13" i="1"/>
  <c r="L12" i="1"/>
  <c r="L11" i="1"/>
  <c r="L10" i="1"/>
  <c r="L9" i="1"/>
  <c r="L8" i="1"/>
  <c r="L7" i="1"/>
  <c r="L6" i="1"/>
  <c r="P2" i="5"/>
  <c r="R2" i="5" s="1"/>
  <c r="K2" i="5" s="1"/>
  <c r="L2" i="5" s="1"/>
  <c r="P2" i="4"/>
  <c r="R2" i="4" s="1"/>
  <c r="K2" i="4" s="1"/>
  <c r="L2" i="4" s="1"/>
  <c r="L5" i="1"/>
  <c r="I3" i="3"/>
  <c r="P4" i="1"/>
  <c r="R4" i="1" s="1"/>
  <c r="K4" i="1" s="1"/>
  <c r="L4" i="1" s="1"/>
  <c r="P3" i="1"/>
  <c r="R3" i="1" s="1"/>
  <c r="K3" i="1" s="1"/>
  <c r="L3" i="1" s="1"/>
  <c r="I7" i="3"/>
  <c r="I6" i="3"/>
  <c r="M5" i="3"/>
  <c r="O5" i="3" s="1"/>
  <c r="H5" i="3" s="1"/>
  <c r="I5" i="3" s="1"/>
  <c r="I4" i="3"/>
  <c r="I15" i="3"/>
  <c r="I13" i="3"/>
  <c r="I12" i="3"/>
  <c r="I11" i="3"/>
  <c r="I10" i="3"/>
  <c r="I9" i="3"/>
  <c r="I8" i="3"/>
  <c r="L16" i="5" l="1"/>
  <c r="I20" i="3"/>
  <c r="B22" i="7" s="1"/>
  <c r="I2" i="3"/>
  <c r="P2" i="1"/>
  <c r="R2" i="1" s="1"/>
  <c r="K2" i="1" s="1"/>
  <c r="L2" i="1" s="1"/>
  <c r="L24" i="1" s="1"/>
  <c r="B16" i="7" l="1"/>
  <c r="B4" i="7"/>
  <c r="B6" i="7"/>
  <c r="B11" i="7"/>
  <c r="B12" i="7" l="1"/>
  <c r="B17" i="7"/>
  <c r="B18" i="7" s="1"/>
</calcChain>
</file>

<file path=xl/sharedStrings.xml><?xml version="1.0" encoding="utf-8"?>
<sst xmlns="http://schemas.openxmlformats.org/spreadsheetml/2006/main" count="530" uniqueCount="293">
  <si>
    <t>Manufacturer P/N</t>
  </si>
  <si>
    <t>Designator</t>
  </si>
  <si>
    <t>Distributor P/N</t>
  </si>
  <si>
    <t>Qty</t>
  </si>
  <si>
    <t>Comments</t>
  </si>
  <si>
    <t>Manufacturer</t>
  </si>
  <si>
    <t>EastRising</t>
  </si>
  <si>
    <t>ERM802SN-1 </t>
  </si>
  <si>
    <t>Unit Cost (CND)</t>
  </si>
  <si>
    <t>Total Cost (CND)</t>
  </si>
  <si>
    <t>J1</t>
  </si>
  <si>
    <t>Description</t>
  </si>
  <si>
    <t>LCD Display</t>
  </si>
  <si>
    <t>1109PHCT-ND</t>
  </si>
  <si>
    <t>Vishay</t>
  </si>
  <si>
    <t>A104K15X7RF5TAA</t>
  </si>
  <si>
    <t>CAP CER 0.1UF 50V X7R AXIAL</t>
  </si>
  <si>
    <t>78F100J-TR-RC</t>
  </si>
  <si>
    <t>Bourns</t>
  </si>
  <si>
    <t>78F100J-TR-RCCT-ND</t>
  </si>
  <si>
    <t>FIXED IND 10UH 370MA 750 MOHM TH</t>
  </si>
  <si>
    <t>R1</t>
  </si>
  <si>
    <t>CF14JT10K0</t>
  </si>
  <si>
    <t>Stackpole Electronics Inc</t>
  </si>
  <si>
    <t>CF14JT10K0CT-ND</t>
  </si>
  <si>
    <t>RES 10K OHM 1/4W 5% AXIAL</t>
  </si>
  <si>
    <t>M20-9980346</t>
  </si>
  <si>
    <t>952-2121-ND</t>
  </si>
  <si>
    <t>CONN HEADER VERT 6POS 2.54MM</t>
  </si>
  <si>
    <t>P997-ND</t>
  </si>
  <si>
    <t>CAP ALUM 10UF 20% 50V RADIAL</t>
  </si>
  <si>
    <t>J2</t>
  </si>
  <si>
    <t>ECE-A1HKS100</t>
  </si>
  <si>
    <t>U1</t>
  </si>
  <si>
    <t>LP2950-50LPRE3</t>
  </si>
  <si>
    <t>Texas Instruments</t>
  </si>
  <si>
    <t>296-20933-1-ND</t>
  </si>
  <si>
    <t>IC REG LINEAR 5V 100MA TO92-3</t>
  </si>
  <si>
    <t>L1</t>
  </si>
  <si>
    <t>TOTAL</t>
  </si>
  <si>
    <t>CND</t>
  </si>
  <si>
    <t>PCB</t>
  </si>
  <si>
    <t>allpcb.com</t>
  </si>
  <si>
    <t>FX-901/P</t>
  </si>
  <si>
    <t>American Hakko Products, Inc.</t>
  </si>
  <si>
    <t>1691-1084-ND</t>
  </si>
  <si>
    <t>SOLDERING IRON 6W 6V 5W 4.8V</t>
  </si>
  <si>
    <t>Price per package</t>
  </si>
  <si>
    <t>Currency Conversion</t>
  </si>
  <si>
    <t>Package (CND)</t>
  </si>
  <si>
    <t>Total Number</t>
  </si>
  <si>
    <t>Cost per unit (CND)</t>
  </si>
  <si>
    <t>McMaster-Carr</t>
  </si>
  <si>
    <t>91772A057</t>
  </si>
  <si>
    <t>91841A115</t>
  </si>
  <si>
    <t>90107A001</t>
  </si>
  <si>
    <t>Distributor</t>
  </si>
  <si>
    <t>buydisplay.com</t>
  </si>
  <si>
    <t>Digikey</t>
  </si>
  <si>
    <t>Plastic organizer</t>
  </si>
  <si>
    <t>Pliers</t>
  </si>
  <si>
    <t>Cutters</t>
  </si>
  <si>
    <t>TC205</t>
  </si>
  <si>
    <t>Superglue</t>
  </si>
  <si>
    <t>NA</t>
  </si>
  <si>
    <t>82-124-ND</t>
  </si>
  <si>
    <t>Multicore</t>
  </si>
  <si>
    <t>LCD display</t>
  </si>
  <si>
    <t>Safety Glasses</t>
  </si>
  <si>
    <t>ESD Bags</t>
  </si>
  <si>
    <t>Safety glasses for eye protection</t>
  </si>
  <si>
    <t>Organizer</t>
  </si>
  <si>
    <t>Dollar Tree</t>
  </si>
  <si>
    <t>Plastic container for holding sponge</t>
  </si>
  <si>
    <t>Tool Box</t>
  </si>
  <si>
    <t>Plastic toolbox</t>
  </si>
  <si>
    <t>Tape</t>
  </si>
  <si>
    <t>Scotch tape</t>
  </si>
  <si>
    <t>Tape for holding parts in place during soldering</t>
  </si>
  <si>
    <t>Bottle</t>
  </si>
  <si>
    <t>Bottle for holding water to wet soldering sponge</t>
  </si>
  <si>
    <t>Toolbox for organizing materials for each group</t>
  </si>
  <si>
    <t>Screwdriver Set</t>
  </si>
  <si>
    <t xml:space="preserve"> </t>
  </si>
  <si>
    <t>Small screwdriver set</t>
  </si>
  <si>
    <t>Small screwdriver set for tightening screws</t>
  </si>
  <si>
    <t xml:space="preserve">AA batteries </t>
  </si>
  <si>
    <t>Long-nose pliers</t>
  </si>
  <si>
    <t>Long nose pliers for bending leads and holding nuts</t>
  </si>
  <si>
    <t>qty 4 superglue for assembling pyranometer</t>
  </si>
  <si>
    <t>Dollarama</t>
  </si>
  <si>
    <t>Cutters for trimming leads on parts</t>
  </si>
  <si>
    <t>SCS</t>
  </si>
  <si>
    <t>SCP315-ND</t>
  </si>
  <si>
    <t>ESD bag for holding circuits</t>
  </si>
  <si>
    <t>SC-203</t>
  </si>
  <si>
    <t>Rugged Blue</t>
  </si>
  <si>
    <t>SFTEYSG1000033177</t>
  </si>
  <si>
    <t>Discount Safety Gear</t>
  </si>
  <si>
    <t>Soldering iron for each group (provided)</t>
  </si>
  <si>
    <t>Batteries for soldering irons</t>
  </si>
  <si>
    <t>Energizer Max</t>
  </si>
  <si>
    <t>Energizer</t>
  </si>
  <si>
    <t>Amazon.ca</t>
  </si>
  <si>
    <t>Apex Tool Group</t>
  </si>
  <si>
    <t>TC205-ND</t>
  </si>
  <si>
    <t>Solder Sponge</t>
  </si>
  <si>
    <t>Sponge for soldering</t>
  </si>
  <si>
    <t>B0784FMY9J</t>
  </si>
  <si>
    <t>abcGOODefg</t>
  </si>
  <si>
    <t>9V battery holder</t>
  </si>
  <si>
    <t>Holds 9V battery on PCB</t>
  </si>
  <si>
    <t>PCB for circuit</t>
  </si>
  <si>
    <t>Custom PCB for circuit</t>
  </si>
  <si>
    <t>Solder Spool</t>
  </si>
  <si>
    <t>Spool of solder (1 m per student)</t>
  </si>
  <si>
    <t>Materials (not including soldering irons and solder)</t>
  </si>
  <si>
    <t>Line #</t>
  </si>
  <si>
    <t>Battery</t>
  </si>
  <si>
    <t>Amazon Basics</t>
  </si>
  <si>
    <t>B00MH4QM1S</t>
  </si>
  <si>
    <t>9v Battery</t>
  </si>
  <si>
    <t>Battery to run circuit</t>
  </si>
  <si>
    <t>B07FKFQQC9</t>
  </si>
  <si>
    <t>GikFun</t>
  </si>
  <si>
    <t>Jumpers</t>
  </si>
  <si>
    <t>Jumpers for calibration</t>
  </si>
  <si>
    <t>Panasonic Electronic Components</t>
  </si>
  <si>
    <t>Decoupling capacitor</t>
  </si>
  <si>
    <t>Vishay BC Components</t>
  </si>
  <si>
    <t>3306P-1-502</t>
  </si>
  <si>
    <t>Bourns Inc.</t>
  </si>
  <si>
    <t>3306P-502-ND</t>
  </si>
  <si>
    <t>TRIMMER 5K OHM 0.2W PC PIN TOP</t>
  </si>
  <si>
    <t>Trimpot for LCD contrast</t>
  </si>
  <si>
    <t>R2,R3,R4</t>
  </si>
  <si>
    <t>Pullup resistors</t>
  </si>
  <si>
    <t>Inductor for LC filter</t>
  </si>
  <si>
    <t>C2,C3,C4</t>
  </si>
  <si>
    <t>IC MCU 8BIT 4KB FLASH 28DIP</t>
  </si>
  <si>
    <t>Microchip Technology</t>
  </si>
  <si>
    <t>Microcontroller</t>
  </si>
  <si>
    <t>U6</t>
  </si>
  <si>
    <t>BC1036CT-ND</t>
  </si>
  <si>
    <t>CAP CER 33PF 50V C0G/NP0 RADIAL</t>
  </si>
  <si>
    <t>C5,C7</t>
  </si>
  <si>
    <t>K330J15C0GF5TH5</t>
  </si>
  <si>
    <t>Crystal resonator circuit capacitors</t>
  </si>
  <si>
    <t>CTX917-ND</t>
  </si>
  <si>
    <t>CRYSTAL 8.0000MHZ 18PF T/H</t>
  </si>
  <si>
    <t>X1</t>
  </si>
  <si>
    <t>ATS080B-E</t>
  </si>
  <si>
    <t>CTS-Frequency Controls</t>
  </si>
  <si>
    <t>Crystal for microcontroller</t>
  </si>
  <si>
    <t>U7</t>
  </si>
  <si>
    <t>MCP23008-E/P-ND</t>
  </si>
  <si>
    <t>MCP23008-E/P</t>
  </si>
  <si>
    <t>IC I/O EXPANDER I2C 8B 18DIP</t>
  </si>
  <si>
    <t>I/O expander</t>
  </si>
  <si>
    <t>401-2001-ND</t>
  </si>
  <si>
    <t>C&amp;K</t>
  </si>
  <si>
    <t>JS202011CQN</t>
  </si>
  <si>
    <t>SWITCH SLIDE DPDT 300MA 6V</t>
  </si>
  <si>
    <t>Selector switch</t>
  </si>
  <si>
    <t>U8,U9</t>
  </si>
  <si>
    <t>MCP23017-E/SP-ND</t>
  </si>
  <si>
    <t>MCP23017-E/SP</t>
  </si>
  <si>
    <t>IC I/O EXPANDER I2C 16B 28SDIP</t>
  </si>
  <si>
    <t>Expander</t>
  </si>
  <si>
    <t>P2</t>
  </si>
  <si>
    <t>Programming header</t>
  </si>
  <si>
    <t>Harwin Inc.</t>
  </si>
  <si>
    <t>P5</t>
  </si>
  <si>
    <t>S2012EC-08-ND</t>
  </si>
  <si>
    <t>PREC008DAAN-RC</t>
  </si>
  <si>
    <t>Sullins Connector Solutions</t>
  </si>
  <si>
    <t>CONN HEADER VERT 16POS 2.54MM</t>
  </si>
  <si>
    <t>Header</t>
  </si>
  <si>
    <t>P4,P6</t>
  </si>
  <si>
    <t>S2012EC-16-ND</t>
  </si>
  <si>
    <t>PREC016DAAN-RC</t>
  </si>
  <si>
    <t>CONN HEADER VERT 32POS 2.54MM</t>
  </si>
  <si>
    <t>1778-1179-ND</t>
  </si>
  <si>
    <t>AOSONG/Pimoroni</t>
  </si>
  <si>
    <t>COM1700/AM2320</t>
  </si>
  <si>
    <t>AM2320 DIGITAL TEMPERATURE AND H</t>
  </si>
  <si>
    <t>U10</t>
  </si>
  <si>
    <t>C13,C14,C15</t>
  </si>
  <si>
    <t>U11</t>
  </si>
  <si>
    <t>445-180705-1-ND</t>
  </si>
  <si>
    <t>TDK Corporation</t>
  </si>
  <si>
    <t>FA28C0G1H010CNU06</t>
  </si>
  <si>
    <t>C11</t>
  </si>
  <si>
    <t>CAP CER 1PF 50V C0G RADIAL</t>
  </si>
  <si>
    <t>D2</t>
  </si>
  <si>
    <t>D1</t>
  </si>
  <si>
    <t>475-1070-ND</t>
  </si>
  <si>
    <t>OSRAM Opto</t>
  </si>
  <si>
    <t>BPW34</t>
  </si>
  <si>
    <t>SENSOR PHOTODIODE 850NM 2DIP</t>
  </si>
  <si>
    <t>Photodiode</t>
  </si>
  <si>
    <t>LMC7660IN/NOPB-ND</t>
  </si>
  <si>
    <t>IC REG CHARGE PUMP INV 8DIP</t>
  </si>
  <si>
    <t>Negative voltage inverter</t>
  </si>
  <si>
    <t>LMC7660IN/NOPB</t>
  </si>
  <si>
    <t>U12</t>
  </si>
  <si>
    <t>Power switch</t>
  </si>
  <si>
    <t>C1,C16,C17</t>
  </si>
  <si>
    <t>U13</t>
  </si>
  <si>
    <t>Linear regulator</t>
  </si>
  <si>
    <t>C6,C10</t>
  </si>
  <si>
    <t>Option 1</t>
  </si>
  <si>
    <t>Base Cost</t>
  </si>
  <si>
    <t>Relative Humidity</t>
  </si>
  <si>
    <t>TOTAL per student</t>
  </si>
  <si>
    <t>Relative Humidity and Temperature</t>
  </si>
  <si>
    <t>Option 2</t>
  </si>
  <si>
    <t>Pyranometer</t>
  </si>
  <si>
    <t>Pyranometer Sensor</t>
  </si>
  <si>
    <t>Option 3</t>
  </si>
  <si>
    <t>Both RH/T and Pyranometer</t>
  </si>
  <si>
    <t>Both Sensors</t>
  </si>
  <si>
    <t>Tools and Materials</t>
  </si>
  <si>
    <t>Diffuser</t>
  </si>
  <si>
    <t>Teflon sheet</t>
  </si>
  <si>
    <t>8545K12</t>
  </si>
  <si>
    <t>3/4" pipe white</t>
  </si>
  <si>
    <t>Holder for diffuser</t>
  </si>
  <si>
    <t>48925K92</t>
  </si>
  <si>
    <t>90353A486</t>
  </si>
  <si>
    <t>91166A180</t>
  </si>
  <si>
    <t>Bolts for display</t>
  </si>
  <si>
    <t>Washer for display</t>
  </si>
  <si>
    <t>90591A265</t>
  </si>
  <si>
    <t>Hex nut</t>
  </si>
  <si>
    <t>Currency</t>
  </si>
  <si>
    <t>PCBs</t>
  </si>
  <si>
    <t>TL072IP</t>
  </si>
  <si>
    <t>296-14997-5-ND</t>
  </si>
  <si>
    <t>IC OPAMP JFET 2 CIRCUIT 8DIP</t>
  </si>
  <si>
    <t>JFET op amp</t>
  </si>
  <si>
    <t>Feedback loop cap</t>
  </si>
  <si>
    <t>R5</t>
  </si>
  <si>
    <t>910ADCT-ND</t>
  </si>
  <si>
    <t>Yageo</t>
  </si>
  <si>
    <t>MFP-25BRD52-910R</t>
  </si>
  <si>
    <t>RES 910 OHM 1/4W 0.1% AXIAL</t>
  </si>
  <si>
    <t>Feedback resistor</t>
  </si>
  <si>
    <t>R6,R7</t>
  </si>
  <si>
    <t>RNF14FTD1K00</t>
  </si>
  <si>
    <t>RNF14FTD1K00CT-ND</t>
  </si>
  <si>
    <t>RES 1K OHM 1/4W 1% AXIAL</t>
  </si>
  <si>
    <t xml:space="preserve"> Feedback resistor</t>
  </si>
  <si>
    <t>D4</t>
  </si>
  <si>
    <t>BAT85S-TAP</t>
  </si>
  <si>
    <t>BAT85S-TAPCT-ND</t>
  </si>
  <si>
    <t>DIODE SCHOTTKY 30V 200MA DO35</t>
  </si>
  <si>
    <t>Clamp diode</t>
  </si>
  <si>
    <t>Diode</t>
  </si>
  <si>
    <t>C8,C9,C12,C18</t>
  </si>
  <si>
    <t>Total Order</t>
  </si>
  <si>
    <t>Total Qty</t>
  </si>
  <si>
    <t>Total</t>
  </si>
  <si>
    <t>ATMEGA168PA-PU-ND</t>
  </si>
  <si>
    <t>ATMEGA168PA-PU</t>
  </si>
  <si>
    <t>#0 bolts for display</t>
  </si>
  <si>
    <t>#0 washer for display</t>
  </si>
  <si>
    <t>#0 hex nut for display</t>
  </si>
  <si>
    <t>M2 bolts for battery</t>
  </si>
  <si>
    <t>M2 washer for battery</t>
  </si>
  <si>
    <t>M2 hex nut for battery</t>
  </si>
  <si>
    <t>Bolts for battery</t>
  </si>
  <si>
    <t>Washer for battery</t>
  </si>
  <si>
    <t>Hex nut for battery</t>
  </si>
  <si>
    <t>IC Pin straightener</t>
  </si>
  <si>
    <t>21-1585</t>
  </si>
  <si>
    <t>MCM</t>
  </si>
  <si>
    <t>Newark</t>
  </si>
  <si>
    <t>Pin straighener for IC</t>
  </si>
  <si>
    <t xml:space="preserve">Conductive Foam </t>
  </si>
  <si>
    <t>038-0100</t>
  </si>
  <si>
    <t>Multicomp</t>
  </si>
  <si>
    <t>Conductive Foam for storing ICs</t>
  </si>
  <si>
    <t>GROUPS</t>
  </si>
  <si>
    <t>LePage</t>
  </si>
  <si>
    <t>10454189 </t>
  </si>
  <si>
    <t>Craft Smart</t>
  </si>
  <si>
    <t>Michaels</t>
  </si>
  <si>
    <t>Small Scissors</t>
  </si>
  <si>
    <t>Used for opening batteries and removing plastic</t>
  </si>
  <si>
    <t>Paper Pro</t>
  </si>
  <si>
    <t>Hole punch</t>
  </si>
  <si>
    <t>Used for creating air holes in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</si>
</sst>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6" sqref="A26"/>
    </sheetView>
  </sheetViews>
  <sheetFormatPr defaultColWidth="9.3046875" defaultRowHeight="14.6" x14ac:dyDescent="0.4"/>
  <cols>
    <col min="1" max="1" width="18.3828125" style="1" customWidth="1"/>
    <col min="2" max="2" width="31.3046875" style="1" customWidth="1"/>
    <col min="3" max="3" width="28.3046875" style="1" customWidth="1"/>
    <col min="4" max="16384" width="9.3046875" style="1"/>
  </cols>
  <sheetData>
    <row r="1" spans="1:3" x14ac:dyDescent="0.4">
      <c r="A1" s="2" t="s">
        <v>3</v>
      </c>
      <c r="B1" s="2">
        <v>30</v>
      </c>
    </row>
    <row r="2" spans="1:3" x14ac:dyDescent="0.4">
      <c r="C2" s="2" t="s">
        <v>235</v>
      </c>
    </row>
    <row r="3" spans="1:3" x14ac:dyDescent="0.4">
      <c r="A3" s="2" t="s">
        <v>211</v>
      </c>
      <c r="B3" s="6" t="s">
        <v>215</v>
      </c>
    </row>
    <row r="4" spans="1:3" x14ac:dyDescent="0.4">
      <c r="A4" s="2" t="s">
        <v>212</v>
      </c>
      <c r="B4" s="8">
        <f>('Base Kit'!L24)</f>
        <v>16.967199999999998</v>
      </c>
      <c r="C4" s="1" t="s">
        <v>40</v>
      </c>
    </row>
    <row r="5" spans="1:3" x14ac:dyDescent="0.4">
      <c r="A5" s="2" t="s">
        <v>213</v>
      </c>
      <c r="B5" s="1">
        <f>('RH-T kit'!L7)</f>
        <v>8.01</v>
      </c>
      <c r="C5" s="1" t="s">
        <v>40</v>
      </c>
    </row>
    <row r="6" spans="1:3" x14ac:dyDescent="0.4">
      <c r="A6" s="2" t="s">
        <v>214</v>
      </c>
      <c r="B6" s="15">
        <f>SUM(B4:B5)</f>
        <v>24.977199999999996</v>
      </c>
      <c r="C6" s="1" t="s">
        <v>40</v>
      </c>
    </row>
    <row r="7" spans="1:3" x14ac:dyDescent="0.4">
      <c r="A7" s="2"/>
      <c r="B7" s="2"/>
    </row>
    <row r="9" spans="1:3" x14ac:dyDescent="0.4">
      <c r="A9" s="2" t="s">
        <v>216</v>
      </c>
      <c r="B9" s="2" t="s">
        <v>217</v>
      </c>
    </row>
    <row r="10" spans="1:3" x14ac:dyDescent="0.4">
      <c r="A10" s="2" t="s">
        <v>212</v>
      </c>
      <c r="B10" s="8">
        <f>('Base Kit'!L24)</f>
        <v>16.967199999999998</v>
      </c>
      <c r="C10" s="1" t="s">
        <v>40</v>
      </c>
    </row>
    <row r="11" spans="1:3" x14ac:dyDescent="0.4">
      <c r="A11" s="2" t="s">
        <v>218</v>
      </c>
      <c r="B11" s="1">
        <f>('Pyranometer kit'!L16)</f>
        <v>13.59</v>
      </c>
      <c r="C11" s="1" t="s">
        <v>40</v>
      </c>
    </row>
    <row r="12" spans="1:3" x14ac:dyDescent="0.4">
      <c r="A12" s="2" t="s">
        <v>214</v>
      </c>
      <c r="B12" s="16">
        <f>SUM(B10:B11)</f>
        <v>30.557199999999998</v>
      </c>
      <c r="C12" s="1" t="s">
        <v>40</v>
      </c>
    </row>
    <row r="15" spans="1:3" x14ac:dyDescent="0.4">
      <c r="A15" s="2" t="s">
        <v>219</v>
      </c>
      <c r="B15" s="2" t="s">
        <v>220</v>
      </c>
    </row>
    <row r="16" spans="1:3" x14ac:dyDescent="0.4">
      <c r="A16" s="2" t="s">
        <v>212</v>
      </c>
      <c r="B16" s="8">
        <f>('Base Kit'!L24)</f>
        <v>16.967199999999998</v>
      </c>
      <c r="C16" s="1" t="s">
        <v>40</v>
      </c>
    </row>
    <row r="17" spans="1:3" x14ac:dyDescent="0.4">
      <c r="A17" s="2" t="s">
        <v>221</v>
      </c>
      <c r="B17" s="1">
        <f>(B5+B11+Hybrid!K3)</f>
        <v>22.200000000000003</v>
      </c>
      <c r="C17" s="1" t="s">
        <v>40</v>
      </c>
    </row>
    <row r="18" spans="1:3" x14ac:dyDescent="0.4">
      <c r="A18" s="2" t="s">
        <v>214</v>
      </c>
      <c r="B18" s="16">
        <f>SUM(B16:B17)</f>
        <v>39.167200000000001</v>
      </c>
      <c r="C18" s="1" t="s">
        <v>40</v>
      </c>
    </row>
    <row r="21" spans="1:3" x14ac:dyDescent="0.4">
      <c r="A21" s="2" t="s">
        <v>222</v>
      </c>
    </row>
    <row r="22" spans="1:3" x14ac:dyDescent="0.4">
      <c r="A22" s="2" t="s">
        <v>39</v>
      </c>
      <c r="B22" s="16">
        <f>('Tools and Materials'!I20)</f>
        <v>156.20000000000002</v>
      </c>
      <c r="C22" s="1" t="s">
        <v>40</v>
      </c>
    </row>
    <row r="24" spans="1:3" x14ac:dyDescent="0.4">
      <c r="A24" s="2" t="s">
        <v>236</v>
      </c>
    </row>
    <row r="25" spans="1:3" x14ac:dyDescent="0.4">
      <c r="A25" s="2" t="s">
        <v>39</v>
      </c>
      <c r="B25" s="16">
        <f>('Base Kit'!L4*B1)</f>
        <v>66.600000000000009</v>
      </c>
      <c r="C25" s="1" t="s">
        <v>40</v>
      </c>
    </row>
    <row r="26" spans="1:3" x14ac:dyDescent="0.4">
      <c r="A26" s="2"/>
    </row>
    <row r="27" spans="1:3" x14ac:dyDescent="0.4">
      <c r="A27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workbookViewId="0">
      <pane ySplit="1" topLeftCell="A2" activePane="bottomLeft" state="frozen"/>
      <selection pane="bottomLeft" activeCell="A24" sqref="A24"/>
    </sheetView>
  </sheetViews>
  <sheetFormatPr defaultColWidth="9.3046875" defaultRowHeight="14.6" x14ac:dyDescent="0.4"/>
  <cols>
    <col min="1" max="1" width="5.69140625" style="1" bestFit="1" customWidth="1"/>
    <col min="2" max="2" width="10" style="1" bestFit="1" customWidth="1"/>
    <col min="3" max="3" width="3.84375" style="1" bestFit="1" customWidth="1"/>
    <col min="4" max="4" width="10.3828125" style="1" customWidth="1"/>
    <col min="5" max="5" width="16.53515625" style="1" bestFit="1" customWidth="1"/>
    <col min="6" max="6" width="28.921875" style="1" bestFit="1" customWidth="1"/>
    <col min="7" max="7" width="5.07421875" style="1" bestFit="1" customWidth="1"/>
    <col min="8" max="8" width="19.4609375" style="1" bestFit="1" customWidth="1"/>
    <col min="9" max="9" width="13.765625" style="1" bestFit="1" customWidth="1"/>
    <col min="10" max="10" width="33.4609375" style="1" bestFit="1" customWidth="1"/>
    <col min="11" max="11" width="13.84375" style="8" bestFit="1" customWidth="1"/>
    <col min="12" max="12" width="14.53515625" style="8" bestFit="1" customWidth="1"/>
    <col min="13" max="13" width="29.53515625" style="1" bestFit="1" customWidth="1"/>
    <col min="14" max="14" width="15.4609375" style="1" bestFit="1" customWidth="1"/>
    <col min="15" max="15" width="18.07421875" style="1" bestFit="1" customWidth="1"/>
    <col min="16" max="16" width="13" style="1" bestFit="1" customWidth="1"/>
    <col min="17" max="17" width="12.3046875" style="1" bestFit="1" customWidth="1"/>
    <col min="18" max="18" width="16.84375" style="1" bestFit="1" customWidth="1"/>
    <col min="19" max="16384" width="9.3046875" style="1"/>
  </cols>
  <sheetData>
    <row r="1" spans="1:18" s="3" customFormat="1" x14ac:dyDescent="0.4">
      <c r="A1" s="3" t="s">
        <v>117</v>
      </c>
      <c r="B1" s="3" t="s">
        <v>1</v>
      </c>
      <c r="C1" s="3" t="s">
        <v>3</v>
      </c>
      <c r="D1" s="3" t="s">
        <v>260</v>
      </c>
      <c r="E1" s="3" t="s">
        <v>0</v>
      </c>
      <c r="F1" s="3" t="s">
        <v>5</v>
      </c>
      <c r="G1" s="3" t="s">
        <v>262</v>
      </c>
      <c r="H1" s="3" t="s">
        <v>2</v>
      </c>
      <c r="I1" s="3" t="s">
        <v>56</v>
      </c>
      <c r="J1" s="3" t="s">
        <v>11</v>
      </c>
      <c r="K1" s="7" t="s">
        <v>8</v>
      </c>
      <c r="L1" s="7" t="s">
        <v>9</v>
      </c>
      <c r="M1" s="3" t="s">
        <v>4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</row>
    <row r="2" spans="1:18" x14ac:dyDescent="0.4">
      <c r="A2" s="1">
        <v>1</v>
      </c>
      <c r="B2" s="1" t="s">
        <v>33</v>
      </c>
      <c r="C2" s="1">
        <v>1</v>
      </c>
      <c r="D2" s="1">
        <f>(C2*Totals!A28)</f>
        <v>0</v>
      </c>
      <c r="E2" s="1" t="s">
        <v>7</v>
      </c>
      <c r="F2" s="1" t="s">
        <v>6</v>
      </c>
      <c r="G2" s="1">
        <f t="shared" ref="G2:G23" si="0">(D2)</f>
        <v>0</v>
      </c>
      <c r="H2" s="1" t="s">
        <v>7</v>
      </c>
      <c r="I2" s="1" t="s">
        <v>57</v>
      </c>
      <c r="J2" s="1" t="s">
        <v>12</v>
      </c>
      <c r="K2" s="8">
        <f>(R2)</f>
        <v>2.75</v>
      </c>
      <c r="L2" s="8">
        <f t="shared" ref="L2:L23" si="1">(K2*C2)</f>
        <v>2.75</v>
      </c>
      <c r="M2" s="1" t="s">
        <v>67</v>
      </c>
      <c r="N2" s="1">
        <v>2.0699999999999998</v>
      </c>
      <c r="O2" s="1">
        <v>1.33</v>
      </c>
      <c r="P2" s="1">
        <f>(O2*N2)</f>
        <v>2.7530999999999999</v>
      </c>
      <c r="Q2" s="1">
        <v>1</v>
      </c>
      <c r="R2" s="1">
        <f>ROUND(P2/Q2,2)</f>
        <v>2.75</v>
      </c>
    </row>
    <row r="3" spans="1:18" x14ac:dyDescent="0.4">
      <c r="A3" s="1">
        <v>2</v>
      </c>
      <c r="B3" s="5" t="s">
        <v>64</v>
      </c>
      <c r="C3" s="1">
        <v>1</v>
      </c>
      <c r="D3" s="1">
        <f>(C3*Totals!A28)</f>
        <v>0</v>
      </c>
      <c r="E3" s="1" t="s">
        <v>108</v>
      </c>
      <c r="F3" s="1" t="s">
        <v>109</v>
      </c>
      <c r="G3" s="1">
        <f t="shared" si="0"/>
        <v>0</v>
      </c>
      <c r="H3" s="1" t="s">
        <v>108</v>
      </c>
      <c r="I3" s="1" t="s">
        <v>103</v>
      </c>
      <c r="J3" s="1" t="s">
        <v>110</v>
      </c>
      <c r="K3" s="8">
        <f>(R3)</f>
        <v>1.75</v>
      </c>
      <c r="L3" s="8">
        <f t="shared" si="1"/>
        <v>1.75</v>
      </c>
      <c r="M3" s="1" t="s">
        <v>111</v>
      </c>
      <c r="N3" s="1">
        <v>13.99</v>
      </c>
      <c r="O3" s="1">
        <v>1</v>
      </c>
      <c r="P3" s="1">
        <f>(O3*N3)</f>
        <v>13.99</v>
      </c>
      <c r="Q3" s="1">
        <v>8</v>
      </c>
      <c r="R3" s="1">
        <f>ROUND(P3/Q3,2)</f>
        <v>1.75</v>
      </c>
    </row>
    <row r="4" spans="1:18" x14ac:dyDescent="0.4">
      <c r="A4" s="1">
        <v>3</v>
      </c>
      <c r="B4" s="1" t="s">
        <v>64</v>
      </c>
      <c r="C4" s="1">
        <v>1</v>
      </c>
      <c r="D4" s="1">
        <f>(C4*Totals!A28)</f>
        <v>0</v>
      </c>
      <c r="E4" s="1" t="s">
        <v>41</v>
      </c>
      <c r="F4" s="1" t="s">
        <v>42</v>
      </c>
      <c r="G4" s="1">
        <f t="shared" si="0"/>
        <v>0</v>
      </c>
      <c r="H4" s="1" t="s">
        <v>41</v>
      </c>
      <c r="I4" s="1" t="s">
        <v>42</v>
      </c>
      <c r="J4" s="4" t="s">
        <v>113</v>
      </c>
      <c r="K4" s="8">
        <f>(R4)</f>
        <v>2.2200000000000002</v>
      </c>
      <c r="L4" s="8">
        <f t="shared" si="1"/>
        <v>2.2200000000000002</v>
      </c>
      <c r="M4" s="1" t="s">
        <v>112</v>
      </c>
      <c r="N4" s="1">
        <v>50</v>
      </c>
      <c r="O4" s="1">
        <v>1.33</v>
      </c>
      <c r="P4" s="1">
        <f>(O4*N4)</f>
        <v>66.5</v>
      </c>
      <c r="Q4" s="1">
        <v>30</v>
      </c>
      <c r="R4" s="1">
        <f>ROUND(P4/Q4,2)</f>
        <v>2.2200000000000002</v>
      </c>
    </row>
    <row r="5" spans="1:18" x14ac:dyDescent="0.4">
      <c r="A5" s="1">
        <v>4</v>
      </c>
      <c r="B5" s="1" t="s">
        <v>64</v>
      </c>
      <c r="C5" s="1">
        <v>1</v>
      </c>
      <c r="D5" s="1">
        <f>(C5*Totals!A28)</f>
        <v>0</v>
      </c>
      <c r="E5" s="1" t="s">
        <v>118</v>
      </c>
      <c r="F5" s="1" t="s">
        <v>119</v>
      </c>
      <c r="G5" s="1">
        <f t="shared" si="0"/>
        <v>0</v>
      </c>
      <c r="H5" s="1" t="s">
        <v>120</v>
      </c>
      <c r="I5" s="1" t="s">
        <v>103</v>
      </c>
      <c r="J5" s="1" t="s">
        <v>121</v>
      </c>
      <c r="K5" s="8">
        <v>1.66</v>
      </c>
      <c r="L5" s="8">
        <f t="shared" si="1"/>
        <v>1.66</v>
      </c>
      <c r="M5" s="1" t="s">
        <v>122</v>
      </c>
    </row>
    <row r="6" spans="1:18" x14ac:dyDescent="0.4">
      <c r="A6" s="1">
        <v>5</v>
      </c>
      <c r="B6" s="1" t="s">
        <v>207</v>
      </c>
      <c r="C6" s="1">
        <v>3</v>
      </c>
      <c r="D6" s="1">
        <f>(C6*Totals!A28)</f>
        <v>0</v>
      </c>
      <c r="E6" s="1" t="s">
        <v>32</v>
      </c>
      <c r="F6" s="1" t="s">
        <v>127</v>
      </c>
      <c r="G6" s="14">
        <f t="shared" si="0"/>
        <v>0</v>
      </c>
      <c r="H6" s="14" t="s">
        <v>29</v>
      </c>
      <c r="I6" s="1" t="s">
        <v>58</v>
      </c>
      <c r="J6" s="1" t="s">
        <v>30</v>
      </c>
      <c r="K6" s="8">
        <v>4.2999999999999997E-2</v>
      </c>
      <c r="L6" s="8">
        <f t="shared" si="1"/>
        <v>0.129</v>
      </c>
      <c r="M6" s="1" t="s">
        <v>128</v>
      </c>
    </row>
    <row r="7" spans="1:18" x14ac:dyDescent="0.4">
      <c r="A7" s="1">
        <v>6</v>
      </c>
      <c r="B7" s="1" t="s">
        <v>138</v>
      </c>
      <c r="C7" s="1">
        <v>3</v>
      </c>
      <c r="D7" s="1">
        <f>(C7*Totals!A28)</f>
        <v>0</v>
      </c>
      <c r="E7" s="1" t="s">
        <v>15</v>
      </c>
      <c r="F7" s="1" t="s">
        <v>129</v>
      </c>
      <c r="G7" s="14">
        <f t="shared" si="0"/>
        <v>0</v>
      </c>
      <c r="H7" s="14" t="s">
        <v>13</v>
      </c>
      <c r="I7" s="1" t="s">
        <v>58</v>
      </c>
      <c r="J7" s="1" t="s">
        <v>16</v>
      </c>
      <c r="K7" s="8">
        <v>0.23699999999999999</v>
      </c>
      <c r="L7" s="8">
        <f t="shared" si="1"/>
        <v>0.71099999999999997</v>
      </c>
      <c r="M7" s="1" t="s">
        <v>128</v>
      </c>
    </row>
    <row r="8" spans="1:18" x14ac:dyDescent="0.4">
      <c r="A8" s="1">
        <v>7</v>
      </c>
      <c r="B8" s="1" t="s">
        <v>21</v>
      </c>
      <c r="C8" s="1">
        <v>1</v>
      </c>
      <c r="D8" s="1">
        <f>(C8*Totals!A28)</f>
        <v>0</v>
      </c>
      <c r="E8" s="1" t="s">
        <v>130</v>
      </c>
      <c r="F8" s="1" t="s">
        <v>131</v>
      </c>
      <c r="G8" s="14">
        <f t="shared" si="0"/>
        <v>0</v>
      </c>
      <c r="H8" s="14" t="s">
        <v>132</v>
      </c>
      <c r="I8" s="1" t="s">
        <v>18</v>
      </c>
      <c r="J8" s="1" t="s">
        <v>133</v>
      </c>
      <c r="K8" s="8">
        <v>0.54959999999999998</v>
      </c>
      <c r="L8" s="8">
        <f t="shared" si="1"/>
        <v>0.54959999999999998</v>
      </c>
      <c r="M8" s="1" t="s">
        <v>134</v>
      </c>
    </row>
    <row r="9" spans="1:18" x14ac:dyDescent="0.4">
      <c r="A9" s="1">
        <v>8</v>
      </c>
      <c r="B9" s="1" t="s">
        <v>135</v>
      </c>
      <c r="C9" s="1">
        <v>3</v>
      </c>
      <c r="D9" s="1">
        <f>(C9*Totals!A28)</f>
        <v>0</v>
      </c>
      <c r="E9" s="1" t="s">
        <v>22</v>
      </c>
      <c r="F9" s="1" t="s">
        <v>23</v>
      </c>
      <c r="G9" s="14">
        <f t="shared" si="0"/>
        <v>0</v>
      </c>
      <c r="H9" s="14" t="s">
        <v>24</v>
      </c>
      <c r="I9" s="1" t="s">
        <v>58</v>
      </c>
      <c r="J9" s="1" t="s">
        <v>25</v>
      </c>
      <c r="K9" s="8">
        <v>3.3599999999999998E-2</v>
      </c>
      <c r="L9" s="8">
        <f t="shared" si="1"/>
        <v>0.1008</v>
      </c>
      <c r="M9" s="1" t="s">
        <v>136</v>
      </c>
    </row>
    <row r="10" spans="1:18" x14ac:dyDescent="0.4">
      <c r="A10" s="1">
        <v>9</v>
      </c>
      <c r="B10" s="1" t="s">
        <v>38</v>
      </c>
      <c r="C10" s="1">
        <v>1</v>
      </c>
      <c r="D10" s="1">
        <f>(C10*Totals!A28)</f>
        <v>0</v>
      </c>
      <c r="E10" s="1" t="s">
        <v>17</v>
      </c>
      <c r="F10" s="1" t="s">
        <v>131</v>
      </c>
      <c r="G10" s="14">
        <f t="shared" si="0"/>
        <v>0</v>
      </c>
      <c r="H10" s="14" t="s">
        <v>19</v>
      </c>
      <c r="I10" s="1" t="s">
        <v>58</v>
      </c>
      <c r="J10" s="1" t="s">
        <v>20</v>
      </c>
      <c r="K10" s="8">
        <v>0.39600000000000002</v>
      </c>
      <c r="L10" s="8">
        <f t="shared" si="1"/>
        <v>0.39600000000000002</v>
      </c>
      <c r="M10" s="1" t="s">
        <v>137</v>
      </c>
    </row>
    <row r="11" spans="1:18" x14ac:dyDescent="0.4">
      <c r="A11" s="1">
        <v>10</v>
      </c>
      <c r="B11" s="1" t="s">
        <v>142</v>
      </c>
      <c r="C11" s="1">
        <v>1</v>
      </c>
      <c r="D11" s="1">
        <f>(C11*Totals!A28)</f>
        <v>0</v>
      </c>
      <c r="E11" s="1" t="s">
        <v>264</v>
      </c>
      <c r="F11" s="1" t="s">
        <v>140</v>
      </c>
      <c r="G11" s="14">
        <f t="shared" si="0"/>
        <v>0</v>
      </c>
      <c r="H11" s="14" t="s">
        <v>263</v>
      </c>
      <c r="I11" s="1" t="s">
        <v>58</v>
      </c>
      <c r="J11" s="1" t="s">
        <v>139</v>
      </c>
      <c r="K11" s="8">
        <v>2.5007999999999999</v>
      </c>
      <c r="L11" s="8">
        <f t="shared" si="1"/>
        <v>2.5007999999999999</v>
      </c>
      <c r="M11" s="1" t="s">
        <v>141</v>
      </c>
    </row>
    <row r="12" spans="1:18" x14ac:dyDescent="0.4">
      <c r="A12" s="1">
        <v>11</v>
      </c>
      <c r="B12" s="1" t="s">
        <v>145</v>
      </c>
      <c r="C12" s="1">
        <v>2</v>
      </c>
      <c r="D12" s="1">
        <f>(C12*Totals!A28)</f>
        <v>0</v>
      </c>
      <c r="E12" s="1" t="s">
        <v>146</v>
      </c>
      <c r="F12" s="1" t="s">
        <v>129</v>
      </c>
      <c r="G12" s="14">
        <f t="shared" si="0"/>
        <v>0</v>
      </c>
      <c r="H12" s="14" t="s">
        <v>143</v>
      </c>
      <c r="I12" s="1" t="s">
        <v>58</v>
      </c>
      <c r="J12" s="1" t="s">
        <v>144</v>
      </c>
      <c r="K12" s="8">
        <v>0.25</v>
      </c>
      <c r="L12" s="8">
        <f t="shared" si="1"/>
        <v>0.5</v>
      </c>
      <c r="M12" s="1" t="s">
        <v>147</v>
      </c>
    </row>
    <row r="13" spans="1:18" x14ac:dyDescent="0.4">
      <c r="A13" s="1">
        <v>12</v>
      </c>
      <c r="B13" s="1" t="s">
        <v>150</v>
      </c>
      <c r="C13" s="1">
        <v>1</v>
      </c>
      <c r="D13" s="1">
        <f>(C13*Totals!A28)</f>
        <v>0</v>
      </c>
      <c r="E13" s="1" t="s">
        <v>151</v>
      </c>
      <c r="F13" s="1" t="s">
        <v>152</v>
      </c>
      <c r="G13" s="14">
        <f t="shared" si="0"/>
        <v>0</v>
      </c>
      <c r="H13" s="14" t="s">
        <v>148</v>
      </c>
      <c r="I13" s="1" t="s">
        <v>58</v>
      </c>
      <c r="J13" s="1" t="s">
        <v>149</v>
      </c>
      <c r="K13" s="8">
        <v>0.48099999999999998</v>
      </c>
      <c r="L13" s="8">
        <f t="shared" si="1"/>
        <v>0.48099999999999998</v>
      </c>
      <c r="M13" s="1" t="s">
        <v>153</v>
      </c>
    </row>
    <row r="14" spans="1:18" x14ac:dyDescent="0.4">
      <c r="A14" s="1">
        <v>13</v>
      </c>
      <c r="B14" s="1" t="s">
        <v>169</v>
      </c>
      <c r="C14" s="1">
        <v>1</v>
      </c>
      <c r="D14" s="1">
        <f>(C14*Totals!A28)</f>
        <v>0</v>
      </c>
      <c r="E14" s="1" t="s">
        <v>26</v>
      </c>
      <c r="F14" s="1" t="s">
        <v>171</v>
      </c>
      <c r="G14" s="14">
        <f t="shared" si="0"/>
        <v>0</v>
      </c>
      <c r="H14" s="14" t="s">
        <v>27</v>
      </c>
      <c r="I14" s="1" t="s">
        <v>58</v>
      </c>
      <c r="J14" s="1" t="s">
        <v>28</v>
      </c>
      <c r="K14" s="8">
        <v>0.32800000000000001</v>
      </c>
      <c r="L14" s="8">
        <f t="shared" si="1"/>
        <v>0.32800000000000001</v>
      </c>
      <c r="M14" s="1" t="s">
        <v>170</v>
      </c>
    </row>
    <row r="15" spans="1:18" x14ac:dyDescent="0.4">
      <c r="A15" s="1">
        <v>14</v>
      </c>
      <c r="B15" s="1" t="s">
        <v>31</v>
      </c>
      <c r="C15" s="1">
        <v>1</v>
      </c>
      <c r="D15" s="1">
        <f>(C15*Totals!A28)</f>
        <v>0</v>
      </c>
      <c r="E15" s="1" t="s">
        <v>161</v>
      </c>
      <c r="F15" s="1" t="s">
        <v>160</v>
      </c>
      <c r="G15" s="14">
        <f t="shared" si="0"/>
        <v>0</v>
      </c>
      <c r="H15" s="14" t="s">
        <v>159</v>
      </c>
      <c r="I15" s="1" t="s">
        <v>58</v>
      </c>
      <c r="J15" s="1" t="s">
        <v>162</v>
      </c>
      <c r="K15" s="8">
        <v>0.59699999999999998</v>
      </c>
      <c r="L15" s="8">
        <f t="shared" si="1"/>
        <v>0.59699999999999998</v>
      </c>
      <c r="M15" s="1" t="s">
        <v>206</v>
      </c>
    </row>
    <row r="16" spans="1:18" x14ac:dyDescent="0.4">
      <c r="A16" s="1">
        <v>15</v>
      </c>
      <c r="B16" s="1" t="s">
        <v>194</v>
      </c>
      <c r="C16" s="1">
        <v>1</v>
      </c>
      <c r="D16" s="1">
        <f>(C16*Totals!A28)</f>
        <v>0</v>
      </c>
      <c r="E16" s="1" t="s">
        <v>254</v>
      </c>
      <c r="F16" s="1" t="s">
        <v>14</v>
      </c>
      <c r="G16" s="14">
        <f t="shared" si="0"/>
        <v>0</v>
      </c>
      <c r="H16" s="14" t="s">
        <v>255</v>
      </c>
      <c r="I16" s="1" t="s">
        <v>58</v>
      </c>
      <c r="J16" s="1" t="s">
        <v>256</v>
      </c>
      <c r="K16" s="8">
        <v>0.46</v>
      </c>
      <c r="L16" s="8">
        <f t="shared" si="1"/>
        <v>0.46</v>
      </c>
      <c r="M16" s="1" t="s">
        <v>258</v>
      </c>
    </row>
    <row r="17" spans="1:18" x14ac:dyDescent="0.4">
      <c r="A17" s="1">
        <v>16</v>
      </c>
      <c r="B17" s="1" t="s">
        <v>208</v>
      </c>
      <c r="C17" s="1">
        <v>1</v>
      </c>
      <c r="D17" s="1">
        <f>(C17*Totals!A28)</f>
        <v>0</v>
      </c>
      <c r="E17" s="1" t="s">
        <v>34</v>
      </c>
      <c r="F17" s="1" t="s">
        <v>35</v>
      </c>
      <c r="G17" s="14">
        <f t="shared" si="0"/>
        <v>0</v>
      </c>
      <c r="H17" s="14" t="s">
        <v>36</v>
      </c>
      <c r="I17" s="1" t="s">
        <v>58</v>
      </c>
      <c r="J17" s="1" t="s">
        <v>37</v>
      </c>
      <c r="K17" s="8">
        <v>0.61399999999999999</v>
      </c>
      <c r="L17" s="8">
        <f t="shared" si="1"/>
        <v>0.61399999999999999</v>
      </c>
      <c r="M17" s="1" t="s">
        <v>209</v>
      </c>
    </row>
    <row r="18" spans="1:18" x14ac:dyDescent="0.4">
      <c r="A18" s="1">
        <v>18</v>
      </c>
      <c r="B18" s="1" t="s">
        <v>64</v>
      </c>
      <c r="C18" s="1">
        <v>4</v>
      </c>
      <c r="D18" s="1">
        <f>(C18*Totals!A28)</f>
        <v>0</v>
      </c>
      <c r="E18" s="1" t="s">
        <v>53</v>
      </c>
      <c r="F18" s="1" t="s">
        <v>52</v>
      </c>
      <c r="G18" s="14">
        <f t="shared" si="0"/>
        <v>0</v>
      </c>
      <c r="H18" s="1" t="s">
        <v>53</v>
      </c>
      <c r="I18" s="1" t="s">
        <v>52</v>
      </c>
      <c r="J18" s="1" t="s">
        <v>265</v>
      </c>
      <c r="K18" s="8">
        <f>(R18)</f>
        <v>0.1</v>
      </c>
      <c r="L18" s="8">
        <f t="shared" si="1"/>
        <v>0.4</v>
      </c>
      <c r="M18" s="1" t="s">
        <v>231</v>
      </c>
      <c r="N18" s="1">
        <v>7.87</v>
      </c>
      <c r="O18" s="1">
        <v>1.33</v>
      </c>
      <c r="P18" s="1">
        <f t="shared" ref="P18:P23" si="2">(O18*N18)</f>
        <v>10.4671</v>
      </c>
      <c r="Q18" s="1">
        <v>100</v>
      </c>
      <c r="R18" s="1">
        <f>ROUND(P18/Q18,2)</f>
        <v>0.1</v>
      </c>
    </row>
    <row r="19" spans="1:18" x14ac:dyDescent="0.4">
      <c r="A19" s="1">
        <v>19</v>
      </c>
      <c r="B19" s="1" t="s">
        <v>64</v>
      </c>
      <c r="C19" s="1">
        <v>4</v>
      </c>
      <c r="D19" s="1">
        <f>(C19*Totals!A28)</f>
        <v>0</v>
      </c>
      <c r="E19" s="1" t="s">
        <v>55</v>
      </c>
      <c r="F19" s="1" t="s">
        <v>52</v>
      </c>
      <c r="G19" s="14">
        <f t="shared" si="0"/>
        <v>0</v>
      </c>
      <c r="H19" s="1" t="s">
        <v>55</v>
      </c>
      <c r="I19" s="1" t="s">
        <v>52</v>
      </c>
      <c r="J19" s="1" t="s">
        <v>266</v>
      </c>
      <c r="K19" s="8">
        <f>(R19)</f>
        <v>0.03</v>
      </c>
      <c r="L19" s="8">
        <f t="shared" si="1"/>
        <v>0.12</v>
      </c>
      <c r="M19" s="1" t="s">
        <v>232</v>
      </c>
      <c r="N19" s="1">
        <v>2.36</v>
      </c>
      <c r="O19" s="1">
        <v>1.33</v>
      </c>
      <c r="P19" s="1">
        <f t="shared" si="2"/>
        <v>3.1387999999999998</v>
      </c>
      <c r="Q19" s="1">
        <v>100</v>
      </c>
      <c r="R19" s="1">
        <f>ROUND(P19/Q19,2)</f>
        <v>0.03</v>
      </c>
    </row>
    <row r="20" spans="1:18" x14ac:dyDescent="0.4">
      <c r="A20" s="1">
        <v>20</v>
      </c>
      <c r="B20" s="1" t="s">
        <v>64</v>
      </c>
      <c r="C20" s="1">
        <v>4</v>
      </c>
      <c r="D20" s="1">
        <f>(C20*Totals!A28)</f>
        <v>0</v>
      </c>
      <c r="E20" s="1" t="s">
        <v>54</v>
      </c>
      <c r="F20" s="1" t="s">
        <v>52</v>
      </c>
      <c r="G20" s="14">
        <f t="shared" si="0"/>
        <v>0</v>
      </c>
      <c r="H20" s="1" t="s">
        <v>54</v>
      </c>
      <c r="I20" s="1" t="s">
        <v>52</v>
      </c>
      <c r="J20" s="1" t="s">
        <v>267</v>
      </c>
      <c r="K20" s="8">
        <f>(R20)</f>
        <v>0.1</v>
      </c>
      <c r="L20" s="8">
        <f t="shared" si="1"/>
        <v>0.4</v>
      </c>
      <c r="M20" s="1" t="s">
        <v>234</v>
      </c>
      <c r="N20" s="1">
        <v>7.85</v>
      </c>
      <c r="O20" s="1">
        <v>1.33</v>
      </c>
      <c r="P20" s="1">
        <f t="shared" si="2"/>
        <v>10.4405</v>
      </c>
      <c r="Q20" s="1">
        <v>100</v>
      </c>
      <c r="R20" s="1">
        <f>ROUND(P20/Q20,2)</f>
        <v>0.1</v>
      </c>
    </row>
    <row r="21" spans="1:18" x14ac:dyDescent="0.4">
      <c r="A21" s="1">
        <v>21</v>
      </c>
      <c r="B21" s="1" t="s">
        <v>64</v>
      </c>
      <c r="C21" s="1">
        <v>3</v>
      </c>
      <c r="D21" s="1">
        <f>(C21*Totals!A28)</f>
        <v>0</v>
      </c>
      <c r="E21" s="1" t="s">
        <v>229</v>
      </c>
      <c r="F21" s="1" t="s">
        <v>52</v>
      </c>
      <c r="G21" s="14">
        <f t="shared" si="0"/>
        <v>0</v>
      </c>
      <c r="H21" s="1" t="s">
        <v>229</v>
      </c>
      <c r="I21" s="1" t="s">
        <v>52</v>
      </c>
      <c r="J21" s="1" t="s">
        <v>268</v>
      </c>
      <c r="K21" s="8">
        <f t="shared" ref="K21:K23" si="3">(R21)</f>
        <v>0.05</v>
      </c>
      <c r="L21" s="8">
        <f t="shared" si="1"/>
        <v>0.15000000000000002</v>
      </c>
      <c r="M21" s="1" t="s">
        <v>271</v>
      </c>
      <c r="N21" s="1">
        <v>4.0999999999999996</v>
      </c>
      <c r="O21" s="1">
        <v>1.33</v>
      </c>
      <c r="P21" s="1">
        <f t="shared" si="2"/>
        <v>5.4529999999999994</v>
      </c>
      <c r="Q21" s="1">
        <v>100</v>
      </c>
      <c r="R21" s="1">
        <f t="shared" ref="R21:R23" si="4">ROUND(P21/Q21,2)</f>
        <v>0.05</v>
      </c>
    </row>
    <row r="22" spans="1:18" x14ac:dyDescent="0.4">
      <c r="A22" s="4">
        <v>22</v>
      </c>
      <c r="B22" s="1" t="s">
        <v>64</v>
      </c>
      <c r="C22" s="1">
        <v>3</v>
      </c>
      <c r="D22" s="1">
        <f>(C22*Totals!A28)</f>
        <v>0</v>
      </c>
      <c r="E22" s="1" t="s">
        <v>230</v>
      </c>
      <c r="F22" s="1" t="s">
        <v>52</v>
      </c>
      <c r="G22" s="14">
        <f t="shared" si="0"/>
        <v>0</v>
      </c>
      <c r="H22" s="1" t="s">
        <v>230</v>
      </c>
      <c r="I22" s="1" t="s">
        <v>52</v>
      </c>
      <c r="J22" s="1" t="s">
        <v>269</v>
      </c>
      <c r="K22" s="8">
        <f t="shared" si="3"/>
        <v>0.02</v>
      </c>
      <c r="L22" s="8">
        <f t="shared" si="1"/>
        <v>0.06</v>
      </c>
      <c r="M22" s="1" t="s">
        <v>272</v>
      </c>
      <c r="N22" s="1">
        <v>1.57</v>
      </c>
      <c r="O22" s="1">
        <v>1.33</v>
      </c>
      <c r="P22" s="1">
        <f t="shared" si="2"/>
        <v>2.0881000000000003</v>
      </c>
      <c r="Q22" s="1">
        <v>100</v>
      </c>
      <c r="R22" s="1">
        <f t="shared" si="4"/>
        <v>0.02</v>
      </c>
    </row>
    <row r="23" spans="1:18" x14ac:dyDescent="0.4">
      <c r="A23" s="1">
        <v>23</v>
      </c>
      <c r="B23" s="1" t="s">
        <v>64</v>
      </c>
      <c r="C23" s="1">
        <v>3</v>
      </c>
      <c r="D23" s="1">
        <f>(C23*Totals!A28)</f>
        <v>0</v>
      </c>
      <c r="E23" s="1" t="s">
        <v>233</v>
      </c>
      <c r="F23" s="1" t="s">
        <v>52</v>
      </c>
      <c r="G23" s="14">
        <f t="shared" si="0"/>
        <v>0</v>
      </c>
      <c r="H23" s="1" t="s">
        <v>233</v>
      </c>
      <c r="I23" s="1" t="s">
        <v>52</v>
      </c>
      <c r="J23" s="1" t="s">
        <v>270</v>
      </c>
      <c r="K23" s="8">
        <f t="shared" si="3"/>
        <v>0.03</v>
      </c>
      <c r="L23" s="8">
        <f t="shared" si="1"/>
        <v>0.09</v>
      </c>
      <c r="M23" s="1" t="s">
        <v>273</v>
      </c>
      <c r="N23" s="1">
        <v>2.08</v>
      </c>
      <c r="O23" s="1">
        <v>1.33</v>
      </c>
      <c r="P23" s="1">
        <f t="shared" si="2"/>
        <v>2.7664000000000004</v>
      </c>
      <c r="Q23" s="1">
        <v>100</v>
      </c>
      <c r="R23" s="1">
        <f t="shared" si="4"/>
        <v>0.03</v>
      </c>
    </row>
    <row r="24" spans="1:18" x14ac:dyDescent="0.4">
      <c r="G24" s="1" t="s">
        <v>83</v>
      </c>
      <c r="K24" s="9" t="s">
        <v>39</v>
      </c>
      <c r="L24" s="8">
        <f>SUM(L2:L23)</f>
        <v>16.967199999999998</v>
      </c>
      <c r="R24" s="1" t="s">
        <v>83</v>
      </c>
    </row>
  </sheetData>
  <pageMargins left="0.7" right="0.7" top="0.75" bottom="0.75" header="0.3" footer="0.3"/>
  <pageSetup fitToWidth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workbookViewId="0">
      <selection activeCell="A7" sqref="A7"/>
    </sheetView>
  </sheetViews>
  <sheetFormatPr defaultColWidth="20.84375" defaultRowHeight="14.6" x14ac:dyDescent="0.4"/>
  <cols>
    <col min="1" max="1" width="5.69140625" style="1" bestFit="1" customWidth="1"/>
    <col min="2" max="2" width="9.765625" style="1" bestFit="1" customWidth="1"/>
    <col min="3" max="3" width="3.84375" style="1" bestFit="1" customWidth="1"/>
    <col min="4" max="4" width="10.3828125" style="1" bestFit="1" customWidth="1"/>
    <col min="5" max="5" width="16.61328125" style="1" bestFit="1" customWidth="1"/>
    <col min="6" max="6" width="23.4609375" style="1" bestFit="1" customWidth="1"/>
    <col min="7" max="7" width="8.53515625" style="1" bestFit="1" customWidth="1"/>
    <col min="8" max="8" width="16.23046875" style="1" bestFit="1" customWidth="1"/>
    <col min="9" max="9" width="9.765625" style="1" bestFit="1" customWidth="1"/>
    <col min="10" max="10" width="33.765625" style="1" bestFit="1" customWidth="1"/>
    <col min="11" max="11" width="13.84375" style="8" bestFit="1" customWidth="1"/>
    <col min="12" max="12" width="14.53515625" style="8" bestFit="1" customWidth="1"/>
    <col min="13" max="13" width="19.84375" style="1" bestFit="1" customWidth="1"/>
    <col min="14" max="14" width="15.4609375" style="1" bestFit="1" customWidth="1"/>
    <col min="15" max="15" width="18.07421875" style="1" bestFit="1" customWidth="1"/>
    <col min="16" max="16" width="13" style="1" bestFit="1" customWidth="1"/>
    <col min="17" max="17" width="12.3046875" style="1" bestFit="1" customWidth="1"/>
    <col min="18" max="18" width="16.84375" style="1" bestFit="1" customWidth="1"/>
    <col min="19" max="16384" width="20.84375" style="1"/>
  </cols>
  <sheetData>
    <row r="1" spans="1:18" s="3" customFormat="1" x14ac:dyDescent="0.4">
      <c r="A1" s="3" t="s">
        <v>117</v>
      </c>
      <c r="B1" s="3" t="s">
        <v>1</v>
      </c>
      <c r="C1" s="3" t="s">
        <v>3</v>
      </c>
      <c r="D1" s="3" t="s">
        <v>260</v>
      </c>
      <c r="E1" s="3" t="s">
        <v>0</v>
      </c>
      <c r="F1" s="3" t="s">
        <v>5</v>
      </c>
      <c r="G1" s="3" t="s">
        <v>261</v>
      </c>
      <c r="H1" s="3" t="s">
        <v>2</v>
      </c>
      <c r="I1" s="3" t="s">
        <v>56</v>
      </c>
      <c r="J1" s="3" t="s">
        <v>11</v>
      </c>
      <c r="K1" s="7" t="s">
        <v>8</v>
      </c>
      <c r="L1" s="7" t="s">
        <v>9</v>
      </c>
      <c r="M1" s="3" t="s">
        <v>4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</row>
    <row r="2" spans="1:18" x14ac:dyDescent="0.4">
      <c r="A2" s="1">
        <v>1</v>
      </c>
      <c r="B2" s="1" t="s">
        <v>64</v>
      </c>
      <c r="C2" s="1">
        <v>8</v>
      </c>
      <c r="D2" s="1">
        <f>(C2*Totals!A28)</f>
        <v>0</v>
      </c>
      <c r="E2" s="1" t="s">
        <v>123</v>
      </c>
      <c r="F2" s="1" t="s">
        <v>124</v>
      </c>
      <c r="G2" s="1">
        <f>(D2)</f>
        <v>0</v>
      </c>
      <c r="H2" s="1" t="s">
        <v>123</v>
      </c>
      <c r="I2" s="1" t="s">
        <v>103</v>
      </c>
      <c r="J2" s="1" t="s">
        <v>125</v>
      </c>
      <c r="K2" s="8">
        <f>(R2)</f>
        <v>0.05</v>
      </c>
      <c r="L2" s="8">
        <f>(K2*C2)</f>
        <v>0.4</v>
      </c>
      <c r="M2" s="1" t="s">
        <v>126</v>
      </c>
      <c r="N2" s="1">
        <v>9.99</v>
      </c>
      <c r="O2" s="1">
        <v>1</v>
      </c>
      <c r="P2" s="1">
        <f>(N2*O2)</f>
        <v>9.99</v>
      </c>
      <c r="Q2" s="1">
        <v>200</v>
      </c>
      <c r="R2" s="1">
        <f>ROUND(P2/Q2,2)</f>
        <v>0.05</v>
      </c>
    </row>
    <row r="3" spans="1:18" x14ac:dyDescent="0.4">
      <c r="A3" s="1">
        <v>2</v>
      </c>
      <c r="B3" s="1" t="s">
        <v>210</v>
      </c>
      <c r="C3" s="1">
        <v>2</v>
      </c>
      <c r="D3" s="1">
        <f>(C3*Totals!A28)</f>
        <v>0</v>
      </c>
      <c r="E3" s="1" t="s">
        <v>15</v>
      </c>
      <c r="F3" s="1" t="s">
        <v>129</v>
      </c>
      <c r="G3" s="1">
        <f t="shared" ref="G3:G6" si="0">(D3)</f>
        <v>0</v>
      </c>
      <c r="H3" s="1" t="s">
        <v>13</v>
      </c>
      <c r="I3" s="1" t="s">
        <v>58</v>
      </c>
      <c r="J3" s="1" t="s">
        <v>16</v>
      </c>
      <c r="K3" s="8">
        <v>0.23699999999999999</v>
      </c>
      <c r="L3" s="8">
        <f>(K3*C3)</f>
        <v>0.47399999999999998</v>
      </c>
      <c r="M3" s="1" t="s">
        <v>128</v>
      </c>
    </row>
    <row r="4" spans="1:18" x14ac:dyDescent="0.4">
      <c r="A4" s="1">
        <v>3</v>
      </c>
      <c r="B4" s="1" t="s">
        <v>154</v>
      </c>
      <c r="C4" s="1">
        <v>1</v>
      </c>
      <c r="D4" s="1">
        <f>(C4*Totals!A28)</f>
        <v>0</v>
      </c>
      <c r="E4" s="1" t="s">
        <v>156</v>
      </c>
      <c r="F4" s="1" t="s">
        <v>140</v>
      </c>
      <c r="G4" s="1">
        <f t="shared" si="0"/>
        <v>0</v>
      </c>
      <c r="H4" s="1" t="s">
        <v>155</v>
      </c>
      <c r="I4" s="1" t="s">
        <v>58</v>
      </c>
      <c r="J4" s="1" t="s">
        <v>157</v>
      </c>
      <c r="K4" s="8">
        <v>1.3371999999999999</v>
      </c>
      <c r="L4" s="8">
        <f>(K4*C4)</f>
        <v>1.3371999999999999</v>
      </c>
      <c r="M4" s="1" t="s">
        <v>158</v>
      </c>
    </row>
    <row r="5" spans="1:18" x14ac:dyDescent="0.4">
      <c r="A5" s="1">
        <v>4</v>
      </c>
      <c r="B5" s="1" t="s">
        <v>172</v>
      </c>
      <c r="C5" s="1">
        <v>1</v>
      </c>
      <c r="D5" s="1">
        <f>(C5*Totals!A28)</f>
        <v>0</v>
      </c>
      <c r="E5" s="1" t="s">
        <v>174</v>
      </c>
      <c r="F5" s="1" t="s">
        <v>175</v>
      </c>
      <c r="G5" s="1">
        <f t="shared" si="0"/>
        <v>0</v>
      </c>
      <c r="H5" s="1" t="s">
        <v>173</v>
      </c>
      <c r="I5" s="1" t="s">
        <v>58</v>
      </c>
      <c r="J5" s="1" t="s">
        <v>176</v>
      </c>
      <c r="K5" s="8">
        <v>0.41</v>
      </c>
      <c r="L5" s="8">
        <f>(K5*C5)</f>
        <v>0.41</v>
      </c>
      <c r="M5" s="1" t="s">
        <v>177</v>
      </c>
    </row>
    <row r="6" spans="1:18" x14ac:dyDescent="0.4">
      <c r="A6" s="1">
        <v>5</v>
      </c>
      <c r="B6" s="1" t="s">
        <v>186</v>
      </c>
      <c r="C6" s="1">
        <v>1</v>
      </c>
      <c r="D6" s="1">
        <f>(C6*Totals!A28)</f>
        <v>0</v>
      </c>
      <c r="E6" s="1" t="s">
        <v>184</v>
      </c>
      <c r="F6" s="1" t="s">
        <v>183</v>
      </c>
      <c r="G6" s="1">
        <f t="shared" si="0"/>
        <v>0</v>
      </c>
      <c r="H6" s="1" t="s">
        <v>182</v>
      </c>
      <c r="I6" s="1" t="s">
        <v>58</v>
      </c>
      <c r="J6" s="1" t="s">
        <v>185</v>
      </c>
      <c r="K6" s="8">
        <v>5.39</v>
      </c>
      <c r="L6" s="8">
        <f>(K6*C6)</f>
        <v>5.39</v>
      </c>
    </row>
    <row r="7" spans="1:18" x14ac:dyDescent="0.4">
      <c r="A7" s="1" t="s">
        <v>83</v>
      </c>
      <c r="E7" s="1" t="s">
        <v>83</v>
      </c>
      <c r="K7" s="9" t="s">
        <v>39</v>
      </c>
      <c r="L7" s="9">
        <f>ROUND(SUM(L2:L6),2)</f>
        <v>8.01</v>
      </c>
    </row>
    <row r="12" spans="1:18" x14ac:dyDescent="0.4">
      <c r="E12" s="1" t="s"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workbookViewId="0">
      <selection activeCell="A16" sqref="A16"/>
    </sheetView>
  </sheetViews>
  <sheetFormatPr defaultColWidth="22.69140625" defaultRowHeight="14.6" x14ac:dyDescent="0.4"/>
  <cols>
    <col min="1" max="1" width="5.69140625" style="1" bestFit="1" customWidth="1"/>
    <col min="2" max="2" width="12.53515625" style="1" bestFit="1" customWidth="1"/>
    <col min="3" max="3" width="3.84375" style="1" bestFit="1" customWidth="1"/>
    <col min="4" max="4" width="8.53515625" style="1" bestFit="1" customWidth="1"/>
    <col min="5" max="5" width="19.3046875" style="1" bestFit="1" customWidth="1"/>
    <col min="6" max="6" width="28.921875" style="1" bestFit="1" customWidth="1"/>
    <col min="7" max="7" width="8.53515625" style="1" bestFit="1" customWidth="1"/>
    <col min="8" max="8" width="19.07421875" style="1" bestFit="1" customWidth="1"/>
    <col min="9" max="9" width="13.23046875" style="1" bestFit="1" customWidth="1"/>
    <col min="10" max="10" width="31.15234375" style="1" bestFit="1" customWidth="1"/>
    <col min="11" max="11" width="13.84375" style="8" bestFit="1" customWidth="1"/>
    <col min="12" max="12" width="14.53515625" style="8" bestFit="1" customWidth="1"/>
    <col min="13" max="13" width="21.765625" style="1" bestFit="1" customWidth="1"/>
    <col min="14" max="14" width="15.4609375" style="1" bestFit="1" customWidth="1"/>
    <col min="15" max="15" width="18.07421875" style="1" bestFit="1" customWidth="1"/>
    <col min="16" max="16" width="13" style="1" bestFit="1" customWidth="1"/>
    <col min="17" max="17" width="12.3046875" style="1" bestFit="1" customWidth="1"/>
    <col min="18" max="18" width="16.84375" style="1" bestFit="1" customWidth="1"/>
    <col min="19" max="16384" width="22.69140625" style="1"/>
  </cols>
  <sheetData>
    <row r="1" spans="1:18" s="3" customFormat="1" x14ac:dyDescent="0.4">
      <c r="A1" s="3" t="s">
        <v>117</v>
      </c>
      <c r="B1" s="3" t="s">
        <v>1</v>
      </c>
      <c r="C1" s="3" t="s">
        <v>3</v>
      </c>
      <c r="D1" s="3" t="s">
        <v>261</v>
      </c>
      <c r="E1" s="3" t="s">
        <v>0</v>
      </c>
      <c r="F1" s="3" t="s">
        <v>5</v>
      </c>
      <c r="G1" s="3" t="s">
        <v>261</v>
      </c>
      <c r="H1" s="3" t="s">
        <v>2</v>
      </c>
      <c r="I1" s="3" t="s">
        <v>56</v>
      </c>
      <c r="J1" s="3" t="s">
        <v>11</v>
      </c>
      <c r="K1" s="7" t="s">
        <v>8</v>
      </c>
      <c r="L1" s="7" t="s">
        <v>9</v>
      </c>
      <c r="M1" s="3" t="s">
        <v>4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</row>
    <row r="2" spans="1:18" x14ac:dyDescent="0.4">
      <c r="A2" s="1">
        <v>1</v>
      </c>
      <c r="B2" s="1" t="s">
        <v>64</v>
      </c>
      <c r="C2" s="1">
        <v>32</v>
      </c>
      <c r="D2" s="1">
        <f>(C2*40)</f>
        <v>1280</v>
      </c>
      <c r="E2" s="1" t="s">
        <v>123</v>
      </c>
      <c r="F2" s="1" t="s">
        <v>124</v>
      </c>
      <c r="G2" s="1">
        <f>(D2)</f>
        <v>1280</v>
      </c>
      <c r="H2" s="1" t="s">
        <v>123</v>
      </c>
      <c r="I2" s="1" t="s">
        <v>103</v>
      </c>
      <c r="J2" s="1" t="s">
        <v>125</v>
      </c>
      <c r="K2" s="8">
        <f>(R2)</f>
        <v>0.05</v>
      </c>
      <c r="L2" s="8">
        <f t="shared" ref="L2:L15" si="0">(K2*C2)</f>
        <v>1.6</v>
      </c>
      <c r="M2" s="1" t="s">
        <v>126</v>
      </c>
      <c r="N2" s="1">
        <v>9.99</v>
      </c>
      <c r="O2" s="1">
        <v>1</v>
      </c>
      <c r="P2" s="1">
        <f>(N2*O2)</f>
        <v>9.99</v>
      </c>
      <c r="Q2" s="1">
        <v>200</v>
      </c>
      <c r="R2" s="1">
        <f>ROUND(P2/Q2,2)</f>
        <v>0.05</v>
      </c>
    </row>
    <row r="3" spans="1:18" x14ac:dyDescent="0.4">
      <c r="A3" s="1">
        <v>2</v>
      </c>
      <c r="B3" s="1" t="s">
        <v>259</v>
      </c>
      <c r="C3" s="1">
        <v>4</v>
      </c>
      <c r="D3" s="1">
        <f t="shared" ref="D3:D15" si="1">(C3*40)</f>
        <v>160</v>
      </c>
      <c r="E3" s="1" t="s">
        <v>15</v>
      </c>
      <c r="F3" s="1" t="s">
        <v>129</v>
      </c>
      <c r="G3" s="1">
        <f t="shared" ref="G3:G15" si="2">(D3)</f>
        <v>160</v>
      </c>
      <c r="H3" s="1" t="s">
        <v>13</v>
      </c>
      <c r="I3" s="1" t="s">
        <v>58</v>
      </c>
      <c r="J3" s="1" t="s">
        <v>16</v>
      </c>
      <c r="K3" s="8">
        <v>0.23699999999999999</v>
      </c>
      <c r="L3" s="8">
        <f t="shared" si="0"/>
        <v>0.94799999999999995</v>
      </c>
      <c r="M3" s="1" t="s">
        <v>128</v>
      </c>
    </row>
    <row r="4" spans="1:18" x14ac:dyDescent="0.4">
      <c r="A4" s="1">
        <v>3</v>
      </c>
      <c r="B4" s="1" t="s">
        <v>164</v>
      </c>
      <c r="C4" s="1">
        <v>2</v>
      </c>
      <c r="D4" s="1">
        <f t="shared" si="1"/>
        <v>80</v>
      </c>
      <c r="E4" s="1" t="s">
        <v>166</v>
      </c>
      <c r="F4" s="1" t="s">
        <v>140</v>
      </c>
      <c r="G4" s="1">
        <f t="shared" si="2"/>
        <v>80</v>
      </c>
      <c r="H4" s="1" t="s">
        <v>165</v>
      </c>
      <c r="I4" s="1" t="s">
        <v>58</v>
      </c>
      <c r="J4" s="1" t="s">
        <v>167</v>
      </c>
      <c r="K4" s="8">
        <v>1.5728</v>
      </c>
      <c r="L4" s="8">
        <f t="shared" si="0"/>
        <v>3.1456</v>
      </c>
      <c r="M4" s="1" t="s">
        <v>168</v>
      </c>
    </row>
    <row r="5" spans="1:18" x14ac:dyDescent="0.4">
      <c r="A5" s="1">
        <v>4</v>
      </c>
      <c r="B5" s="1" t="s">
        <v>178</v>
      </c>
      <c r="C5" s="1">
        <v>2</v>
      </c>
      <c r="D5" s="1">
        <f t="shared" si="1"/>
        <v>80</v>
      </c>
      <c r="E5" s="1" t="s">
        <v>180</v>
      </c>
      <c r="F5" s="1" t="s">
        <v>175</v>
      </c>
      <c r="G5" s="1">
        <f t="shared" si="2"/>
        <v>80</v>
      </c>
      <c r="H5" s="1" t="s">
        <v>179</v>
      </c>
      <c r="I5" s="1" t="s">
        <v>58</v>
      </c>
      <c r="J5" s="1" t="s">
        <v>181</v>
      </c>
      <c r="K5" s="8">
        <v>0.73760000000000003</v>
      </c>
      <c r="L5" s="8">
        <f t="shared" si="0"/>
        <v>1.4752000000000001</v>
      </c>
      <c r="M5" s="1" t="s">
        <v>177</v>
      </c>
    </row>
    <row r="6" spans="1:18" x14ac:dyDescent="0.4">
      <c r="A6" s="1">
        <v>5</v>
      </c>
      <c r="B6" s="1" t="s">
        <v>187</v>
      </c>
      <c r="C6" s="1">
        <v>3</v>
      </c>
      <c r="D6" s="1">
        <f t="shared" si="1"/>
        <v>120</v>
      </c>
      <c r="E6" s="1" t="s">
        <v>32</v>
      </c>
      <c r="F6" s="1" t="s">
        <v>127</v>
      </c>
      <c r="G6" s="1">
        <f t="shared" si="2"/>
        <v>120</v>
      </c>
      <c r="H6" s="1" t="s">
        <v>29</v>
      </c>
      <c r="I6" s="1" t="s">
        <v>58</v>
      </c>
      <c r="J6" s="1" t="s">
        <v>30</v>
      </c>
      <c r="K6" s="8">
        <v>4.2999999999999997E-2</v>
      </c>
      <c r="L6" s="8">
        <f t="shared" si="0"/>
        <v>0.129</v>
      </c>
      <c r="M6" s="1" t="s">
        <v>128</v>
      </c>
    </row>
    <row r="7" spans="1:18" x14ac:dyDescent="0.4">
      <c r="A7" s="1">
        <v>6</v>
      </c>
      <c r="B7" s="1" t="s">
        <v>188</v>
      </c>
      <c r="C7" s="1">
        <v>1</v>
      </c>
      <c r="D7" s="1">
        <f t="shared" si="1"/>
        <v>40</v>
      </c>
      <c r="E7" s="1" t="s">
        <v>237</v>
      </c>
      <c r="F7" s="1" t="s">
        <v>35</v>
      </c>
      <c r="G7" s="1">
        <f t="shared" si="2"/>
        <v>40</v>
      </c>
      <c r="H7" s="1" t="s">
        <v>238</v>
      </c>
      <c r="I7" s="1" t="s">
        <v>58</v>
      </c>
      <c r="J7" s="1" t="s">
        <v>239</v>
      </c>
      <c r="K7" s="8">
        <v>0.87</v>
      </c>
      <c r="L7" s="8">
        <f t="shared" si="0"/>
        <v>0.87</v>
      </c>
      <c r="M7" s="1" t="s">
        <v>240</v>
      </c>
    </row>
    <row r="8" spans="1:18" x14ac:dyDescent="0.4">
      <c r="A8" s="1">
        <v>7</v>
      </c>
      <c r="B8" s="1" t="s">
        <v>192</v>
      </c>
      <c r="C8" s="1">
        <v>1</v>
      </c>
      <c r="D8" s="1">
        <f t="shared" si="1"/>
        <v>40</v>
      </c>
      <c r="E8" s="1" t="s">
        <v>191</v>
      </c>
      <c r="F8" s="1" t="s">
        <v>190</v>
      </c>
      <c r="G8" s="1">
        <f t="shared" si="2"/>
        <v>40</v>
      </c>
      <c r="H8" s="1" t="s">
        <v>189</v>
      </c>
      <c r="I8" s="1" t="s">
        <v>58</v>
      </c>
      <c r="J8" s="1" t="s">
        <v>193</v>
      </c>
      <c r="K8" s="8">
        <v>0.317</v>
      </c>
      <c r="L8" s="8">
        <f t="shared" si="0"/>
        <v>0.317</v>
      </c>
      <c r="M8" s="1" t="s">
        <v>241</v>
      </c>
    </row>
    <row r="9" spans="1:18" x14ac:dyDescent="0.4">
      <c r="A9" s="1">
        <v>8</v>
      </c>
      <c r="B9" s="1" t="s">
        <v>242</v>
      </c>
      <c r="C9" s="1">
        <v>1</v>
      </c>
      <c r="D9" s="1">
        <f t="shared" si="1"/>
        <v>40</v>
      </c>
      <c r="E9" s="1" t="s">
        <v>245</v>
      </c>
      <c r="F9" s="1" t="s">
        <v>244</v>
      </c>
      <c r="G9" s="1">
        <f t="shared" si="2"/>
        <v>40</v>
      </c>
      <c r="H9" s="1" t="s">
        <v>243</v>
      </c>
      <c r="I9" s="1" t="s">
        <v>58</v>
      </c>
      <c r="J9" s="1" t="s">
        <v>246</v>
      </c>
      <c r="K9" s="8">
        <v>0.54</v>
      </c>
      <c r="L9" s="8">
        <f t="shared" si="0"/>
        <v>0.54</v>
      </c>
      <c r="M9" s="1" t="s">
        <v>247</v>
      </c>
    </row>
    <row r="10" spans="1:18" x14ac:dyDescent="0.4">
      <c r="A10" s="1">
        <v>9</v>
      </c>
      <c r="B10" s="1" t="s">
        <v>248</v>
      </c>
      <c r="C10" s="1">
        <v>2</v>
      </c>
      <c r="D10" s="1">
        <f t="shared" si="1"/>
        <v>80</v>
      </c>
      <c r="E10" s="1" t="s">
        <v>249</v>
      </c>
      <c r="F10" s="1" t="s">
        <v>23</v>
      </c>
      <c r="G10" s="1">
        <f t="shared" si="2"/>
        <v>80</v>
      </c>
      <c r="H10" s="1" t="s">
        <v>250</v>
      </c>
      <c r="I10" s="1" t="s">
        <v>58</v>
      </c>
      <c r="J10" s="1" t="s">
        <v>251</v>
      </c>
      <c r="K10" s="8">
        <v>7.0000000000000007E-2</v>
      </c>
      <c r="L10" s="8">
        <f t="shared" si="0"/>
        <v>0.14000000000000001</v>
      </c>
      <c r="M10" s="1" t="s">
        <v>252</v>
      </c>
    </row>
    <row r="11" spans="1:18" x14ac:dyDescent="0.4">
      <c r="A11" s="1">
        <v>10</v>
      </c>
      <c r="B11" s="1" t="s">
        <v>253</v>
      </c>
      <c r="C11" s="1">
        <v>1</v>
      </c>
      <c r="D11" s="1">
        <f t="shared" si="1"/>
        <v>40</v>
      </c>
      <c r="E11" s="1" t="s">
        <v>254</v>
      </c>
      <c r="F11" s="1" t="s">
        <v>14</v>
      </c>
      <c r="G11" s="1">
        <f t="shared" si="2"/>
        <v>40</v>
      </c>
      <c r="H11" s="1" t="s">
        <v>255</v>
      </c>
      <c r="I11" s="1" t="s">
        <v>58</v>
      </c>
      <c r="J11" s="1" t="s">
        <v>256</v>
      </c>
      <c r="K11" s="8">
        <v>0.44</v>
      </c>
      <c r="L11" s="8">
        <f t="shared" si="0"/>
        <v>0.44</v>
      </c>
      <c r="M11" s="1" t="s">
        <v>257</v>
      </c>
    </row>
    <row r="12" spans="1:18" x14ac:dyDescent="0.4">
      <c r="A12" s="1">
        <v>11</v>
      </c>
      <c r="B12" s="1" t="s">
        <v>195</v>
      </c>
      <c r="C12" s="1">
        <v>1</v>
      </c>
      <c r="D12" s="1">
        <f t="shared" si="1"/>
        <v>40</v>
      </c>
      <c r="E12" s="1" t="s">
        <v>198</v>
      </c>
      <c r="F12" s="1" t="s">
        <v>197</v>
      </c>
      <c r="G12" s="1">
        <f t="shared" si="2"/>
        <v>40</v>
      </c>
      <c r="H12" s="1" t="s">
        <v>196</v>
      </c>
      <c r="I12" s="1" t="s">
        <v>58</v>
      </c>
      <c r="J12" s="1" t="s">
        <v>199</v>
      </c>
      <c r="K12" s="8">
        <v>1.1719999999999999</v>
      </c>
      <c r="L12" s="8">
        <f t="shared" si="0"/>
        <v>1.1719999999999999</v>
      </c>
      <c r="M12" s="1" t="s">
        <v>200</v>
      </c>
    </row>
    <row r="13" spans="1:18" x14ac:dyDescent="0.4">
      <c r="A13" s="1">
        <v>12</v>
      </c>
      <c r="B13" s="1" t="s">
        <v>205</v>
      </c>
      <c r="C13" s="1">
        <v>1</v>
      </c>
      <c r="D13" s="1">
        <f t="shared" si="1"/>
        <v>40</v>
      </c>
      <c r="E13" s="1" t="s">
        <v>204</v>
      </c>
      <c r="F13" s="1" t="s">
        <v>35</v>
      </c>
      <c r="G13" s="1">
        <f t="shared" si="2"/>
        <v>40</v>
      </c>
      <c r="H13" s="1" t="s">
        <v>201</v>
      </c>
      <c r="I13" s="1" t="s">
        <v>58</v>
      </c>
      <c r="J13" s="1" t="s">
        <v>202</v>
      </c>
      <c r="K13" s="8">
        <v>1.6676</v>
      </c>
      <c r="L13" s="8">
        <f t="shared" si="0"/>
        <v>1.6676</v>
      </c>
      <c r="M13" s="1" t="s">
        <v>203</v>
      </c>
    </row>
    <row r="14" spans="1:18" x14ac:dyDescent="0.4">
      <c r="A14" s="1">
        <v>13</v>
      </c>
      <c r="B14" s="1" t="s">
        <v>64</v>
      </c>
      <c r="C14" s="1">
        <v>1</v>
      </c>
      <c r="D14" s="1">
        <f t="shared" si="1"/>
        <v>40</v>
      </c>
      <c r="E14" s="1" t="s">
        <v>225</v>
      </c>
      <c r="F14" s="1" t="s">
        <v>52</v>
      </c>
      <c r="G14" s="1">
        <f t="shared" si="2"/>
        <v>40</v>
      </c>
      <c r="H14" s="1" t="s">
        <v>225</v>
      </c>
      <c r="I14" s="1" t="s">
        <v>52</v>
      </c>
      <c r="J14" s="1" t="s">
        <v>224</v>
      </c>
      <c r="K14" s="8">
        <f>(R14)</f>
        <v>1.08</v>
      </c>
      <c r="L14" s="8">
        <f t="shared" si="0"/>
        <v>1.08</v>
      </c>
      <c r="M14" s="1" t="s">
        <v>223</v>
      </c>
      <c r="N14" s="1">
        <v>12.22</v>
      </c>
      <c r="O14" s="1">
        <v>1.33</v>
      </c>
      <c r="P14" s="1">
        <f>(N14*O14)</f>
        <v>16.252600000000001</v>
      </c>
      <c r="Q14" s="1">
        <v>15</v>
      </c>
      <c r="R14" s="1">
        <f>ROUND(P14/Q14,2)</f>
        <v>1.08</v>
      </c>
    </row>
    <row r="15" spans="1:18" x14ac:dyDescent="0.4">
      <c r="A15" s="1">
        <v>14</v>
      </c>
      <c r="B15" s="1" t="s">
        <v>64</v>
      </c>
      <c r="C15" s="1">
        <v>1</v>
      </c>
      <c r="D15" s="1">
        <f t="shared" si="1"/>
        <v>40</v>
      </c>
      <c r="E15" s="1" t="s">
        <v>228</v>
      </c>
      <c r="F15" s="1" t="s">
        <v>52</v>
      </c>
      <c r="G15" s="1">
        <f t="shared" si="2"/>
        <v>40</v>
      </c>
      <c r="H15" s="1" t="s">
        <v>228</v>
      </c>
      <c r="I15" s="1" t="s">
        <v>52</v>
      </c>
      <c r="J15" s="1" t="s">
        <v>226</v>
      </c>
      <c r="K15" s="8">
        <f>(R15)</f>
        <v>7.0000000000000007E-2</v>
      </c>
      <c r="L15" s="8">
        <f t="shared" si="0"/>
        <v>7.0000000000000007E-2</v>
      </c>
      <c r="M15" s="1" t="s">
        <v>227</v>
      </c>
      <c r="N15" s="1">
        <v>3.3</v>
      </c>
      <c r="O15" s="1">
        <v>1.33</v>
      </c>
      <c r="P15" s="1">
        <f>(N15*O15)</f>
        <v>4.3890000000000002</v>
      </c>
      <c r="Q15" s="1">
        <v>60</v>
      </c>
      <c r="R15" s="1">
        <f>ROUND(P15/Q15,2)</f>
        <v>7.0000000000000007E-2</v>
      </c>
    </row>
    <row r="16" spans="1:18" x14ac:dyDescent="0.4">
      <c r="K16" s="9" t="s">
        <v>39</v>
      </c>
      <c r="L16" s="9">
        <f>ROUND(SUM(L2:L15),2)</f>
        <v>13.59</v>
      </c>
    </row>
    <row r="17" spans="2:5" x14ac:dyDescent="0.4">
      <c r="B17" s="1" t="s">
        <v>83</v>
      </c>
    </row>
    <row r="19" spans="2:5" x14ac:dyDescent="0.4">
      <c r="E19" s="1" t="s"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>
      <selection activeCell="A3" sqref="A3"/>
    </sheetView>
  </sheetViews>
  <sheetFormatPr defaultColWidth="18.69140625" defaultRowHeight="14.6" x14ac:dyDescent="0.4"/>
  <cols>
    <col min="1" max="1" width="5.69140625" style="1" bestFit="1" customWidth="1"/>
    <col min="2" max="2" width="9.765625" style="1" bestFit="1" customWidth="1"/>
    <col min="3" max="3" width="3.84375" style="1" bestFit="1" customWidth="1"/>
    <col min="4" max="4" width="8.53515625" style="1" bestFit="1" customWidth="1"/>
    <col min="5" max="5" width="16.15234375" style="1" bestFit="1" customWidth="1"/>
    <col min="6" max="6" width="12.3828125" style="1" bestFit="1" customWidth="1"/>
    <col min="7" max="7" width="13.53515625" style="1" bestFit="1" customWidth="1"/>
    <col min="8" max="8" width="9.765625" style="1" bestFit="1" customWidth="1"/>
    <col min="9" max="9" width="26.53515625" style="1" bestFit="1" customWidth="1"/>
    <col min="10" max="10" width="13.84375" style="8" bestFit="1" customWidth="1"/>
    <col min="11" max="11" width="14.53515625" style="8" bestFit="1" customWidth="1"/>
    <col min="12" max="12" width="13.3828125" style="1" bestFit="1" customWidth="1"/>
    <col min="13" max="13" width="15.4609375" style="1" bestFit="1" customWidth="1"/>
    <col min="14" max="14" width="18.07421875" style="1" bestFit="1" customWidth="1"/>
    <col min="15" max="15" width="13" style="1" bestFit="1" customWidth="1"/>
    <col min="16" max="16" width="12.3046875" style="1" bestFit="1" customWidth="1"/>
    <col min="17" max="17" width="16.84375" style="1" bestFit="1" customWidth="1"/>
    <col min="18" max="16384" width="18.69140625" style="1"/>
  </cols>
  <sheetData>
    <row r="1" spans="1:17" s="3" customFormat="1" x14ac:dyDescent="0.4">
      <c r="A1" s="3" t="s">
        <v>117</v>
      </c>
      <c r="B1" s="3" t="s">
        <v>1</v>
      </c>
      <c r="C1" s="3" t="s">
        <v>3</v>
      </c>
      <c r="D1" s="3" t="s">
        <v>261</v>
      </c>
      <c r="E1" s="3" t="s">
        <v>0</v>
      </c>
      <c r="F1" s="3" t="s">
        <v>5</v>
      </c>
      <c r="G1" s="3" t="s">
        <v>2</v>
      </c>
      <c r="H1" s="3" t="s">
        <v>56</v>
      </c>
      <c r="I1" s="3" t="s">
        <v>11</v>
      </c>
      <c r="J1" s="7" t="s">
        <v>8</v>
      </c>
      <c r="K1" s="7" t="s">
        <v>9</v>
      </c>
      <c r="L1" s="3" t="s">
        <v>4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</row>
    <row r="2" spans="1:17" x14ac:dyDescent="0.4">
      <c r="A2" s="1">
        <v>1</v>
      </c>
      <c r="B2" s="1" t="s">
        <v>10</v>
      </c>
      <c r="C2" s="1">
        <v>1</v>
      </c>
      <c r="D2" s="1">
        <f>(C2*40)</f>
        <v>40</v>
      </c>
      <c r="E2" s="1" t="s">
        <v>161</v>
      </c>
      <c r="F2" s="1" t="s">
        <v>160</v>
      </c>
      <c r="G2" s="1" t="s">
        <v>159</v>
      </c>
      <c r="H2" s="1" t="s">
        <v>58</v>
      </c>
      <c r="I2" s="1" t="s">
        <v>162</v>
      </c>
      <c r="J2" s="8">
        <v>0.59699999999999998</v>
      </c>
      <c r="K2" s="8">
        <f>(J2*C2)</f>
        <v>0.59699999999999998</v>
      </c>
      <c r="L2" s="1" t="s">
        <v>163</v>
      </c>
    </row>
    <row r="3" spans="1:17" x14ac:dyDescent="0.4">
      <c r="J3" s="9" t="s">
        <v>39</v>
      </c>
      <c r="K3" s="8">
        <f>ROUND(K2,2)</f>
        <v>0.6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topLeftCell="B1" workbookViewId="0">
      <selection activeCell="B20" sqref="B20"/>
    </sheetView>
  </sheetViews>
  <sheetFormatPr defaultColWidth="18.15234375" defaultRowHeight="14.6" x14ac:dyDescent="0.4"/>
  <cols>
    <col min="1" max="1" width="8" style="1" bestFit="1" customWidth="1"/>
    <col min="2" max="2" width="3.84375" style="1" bestFit="1" customWidth="1"/>
    <col min="3" max="3" width="16.15234375" style="1" bestFit="1" customWidth="1"/>
    <col min="4" max="4" width="26.07421875" style="1" bestFit="1" customWidth="1"/>
    <col min="5" max="5" width="18" style="1" bestFit="1" customWidth="1"/>
    <col min="6" max="6" width="18.07421875" style="1" bestFit="1" customWidth="1"/>
    <col min="7" max="7" width="28.53515625" style="1" bestFit="1" customWidth="1"/>
    <col min="8" max="8" width="13.84375" style="8" bestFit="1" customWidth="1"/>
    <col min="9" max="9" width="14.53515625" style="8" bestFit="1" customWidth="1"/>
    <col min="10" max="10" width="43.61328125" style="1" bestFit="1" customWidth="1"/>
    <col min="11" max="11" width="15.4609375" style="1" bestFit="1" customWidth="1"/>
    <col min="12" max="12" width="18.07421875" style="1" bestFit="1" customWidth="1"/>
    <col min="13" max="13" width="13" style="1" bestFit="1" customWidth="1"/>
    <col min="14" max="14" width="12.3046875" style="1" bestFit="1" customWidth="1"/>
    <col min="15" max="15" width="16.84375" style="1" bestFit="1" customWidth="1"/>
    <col min="16" max="16384" width="18.15234375" style="1"/>
  </cols>
  <sheetData>
    <row r="1" spans="1:15" s="3" customFormat="1" x14ac:dyDescent="0.4">
      <c r="A1" s="3" t="s">
        <v>117</v>
      </c>
      <c r="B1" s="3" t="s">
        <v>3</v>
      </c>
      <c r="C1" s="3" t="s">
        <v>0</v>
      </c>
      <c r="D1" s="3" t="s">
        <v>5</v>
      </c>
      <c r="E1" s="3" t="s">
        <v>2</v>
      </c>
      <c r="F1" s="3" t="s">
        <v>56</v>
      </c>
      <c r="G1" s="3" t="s">
        <v>11</v>
      </c>
      <c r="H1" s="7" t="s">
        <v>8</v>
      </c>
      <c r="I1" s="7" t="s">
        <v>9</v>
      </c>
      <c r="J1" s="3" t="s">
        <v>4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</row>
    <row r="2" spans="1:15" x14ac:dyDescent="0.4">
      <c r="A2" s="1">
        <v>1</v>
      </c>
      <c r="B2" s="1">
        <f>A23</f>
        <v>5</v>
      </c>
      <c r="C2" s="1" t="s">
        <v>43</v>
      </c>
      <c r="D2" s="1" t="s">
        <v>44</v>
      </c>
      <c r="E2" s="1" t="s">
        <v>45</v>
      </c>
      <c r="F2" s="1" t="s">
        <v>58</v>
      </c>
      <c r="G2" s="1" t="s">
        <v>46</v>
      </c>
      <c r="H2" s="8">
        <v>48.76</v>
      </c>
      <c r="I2" s="13">
        <f t="shared" ref="I2:I19" si="0">(H2*B2)</f>
        <v>243.79999999999998</v>
      </c>
      <c r="J2" s="1" t="s">
        <v>99</v>
      </c>
    </row>
    <row r="3" spans="1:15" x14ac:dyDescent="0.4">
      <c r="A3" s="1">
        <v>2</v>
      </c>
      <c r="B3" s="1">
        <v>1</v>
      </c>
      <c r="C3" s="1">
        <v>673829</v>
      </c>
      <c r="D3" s="1" t="s">
        <v>66</v>
      </c>
      <c r="E3" s="1" t="s">
        <v>65</v>
      </c>
      <c r="F3" s="1" t="s">
        <v>58</v>
      </c>
      <c r="G3" s="4" t="s">
        <v>114</v>
      </c>
      <c r="H3" s="8">
        <v>111.33</v>
      </c>
      <c r="I3" s="13">
        <f t="shared" si="0"/>
        <v>111.33</v>
      </c>
      <c r="J3" s="1" t="s">
        <v>115</v>
      </c>
    </row>
    <row r="4" spans="1:15" x14ac:dyDescent="0.4">
      <c r="A4" s="1">
        <v>3</v>
      </c>
      <c r="B4" s="1">
        <v>30</v>
      </c>
      <c r="C4" s="1">
        <v>300810</v>
      </c>
      <c r="D4" s="1" t="s">
        <v>92</v>
      </c>
      <c r="E4" s="1" t="s">
        <v>93</v>
      </c>
      <c r="F4" s="1" t="s">
        <v>58</v>
      </c>
      <c r="G4" s="1" t="s">
        <v>69</v>
      </c>
      <c r="H4" s="8">
        <v>0.4</v>
      </c>
      <c r="I4" s="8">
        <f t="shared" si="0"/>
        <v>12</v>
      </c>
      <c r="J4" s="1" t="s">
        <v>94</v>
      </c>
    </row>
    <row r="5" spans="1:15" x14ac:dyDescent="0.4">
      <c r="A5" s="1">
        <v>4</v>
      </c>
      <c r="B5" s="1">
        <v>30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68</v>
      </c>
      <c r="H5" s="8">
        <f>(O5)</f>
        <v>1.1599999999999999</v>
      </c>
      <c r="I5" s="8">
        <f t="shared" si="0"/>
        <v>34.799999999999997</v>
      </c>
      <c r="J5" s="1" t="s">
        <v>70</v>
      </c>
      <c r="K5" s="1">
        <v>0.87</v>
      </c>
      <c r="L5" s="1">
        <v>1.33</v>
      </c>
      <c r="M5" s="1">
        <f>(K5*L5)</f>
        <v>1.1571</v>
      </c>
      <c r="N5" s="1">
        <v>1</v>
      </c>
      <c r="O5" s="1">
        <f>ROUND(M5/N5,2)</f>
        <v>1.1599999999999999</v>
      </c>
    </row>
    <row r="6" spans="1:15" x14ac:dyDescent="0.4">
      <c r="A6" s="1">
        <v>5</v>
      </c>
      <c r="B6" s="1">
        <v>48</v>
      </c>
      <c r="C6" s="1" t="s">
        <v>101</v>
      </c>
      <c r="D6" s="1" t="s">
        <v>102</v>
      </c>
      <c r="E6" s="1" t="s">
        <v>101</v>
      </c>
      <c r="F6" s="1" t="s">
        <v>103</v>
      </c>
      <c r="G6" s="1" t="s">
        <v>86</v>
      </c>
      <c r="H6" s="8">
        <v>0.56000000000000005</v>
      </c>
      <c r="I6" s="8">
        <f t="shared" si="0"/>
        <v>26.880000000000003</v>
      </c>
      <c r="J6" s="1" t="s">
        <v>100</v>
      </c>
    </row>
    <row r="7" spans="1:15" x14ac:dyDescent="0.4">
      <c r="A7" s="1">
        <v>6</v>
      </c>
      <c r="B7" s="1">
        <f>(A23)</f>
        <v>5</v>
      </c>
      <c r="C7" s="1" t="s">
        <v>62</v>
      </c>
      <c r="D7" s="1" t="s">
        <v>104</v>
      </c>
      <c r="E7" s="1" t="s">
        <v>105</v>
      </c>
      <c r="F7" s="1" t="s">
        <v>58</v>
      </c>
      <c r="G7" s="1" t="s">
        <v>106</v>
      </c>
      <c r="H7" s="8">
        <v>2.13</v>
      </c>
      <c r="I7" s="8">
        <f t="shared" si="0"/>
        <v>10.649999999999999</v>
      </c>
      <c r="J7" s="1" t="s">
        <v>107</v>
      </c>
    </row>
    <row r="8" spans="1:15" x14ac:dyDescent="0.4">
      <c r="A8" s="1">
        <v>7</v>
      </c>
      <c r="B8" s="1">
        <f>(A23)</f>
        <v>5</v>
      </c>
      <c r="C8" s="1" t="s">
        <v>71</v>
      </c>
      <c r="D8" s="1" t="s">
        <v>72</v>
      </c>
      <c r="E8" s="1" t="s">
        <v>71</v>
      </c>
      <c r="F8" s="1" t="s">
        <v>72</v>
      </c>
      <c r="G8" s="1" t="s">
        <v>59</v>
      </c>
      <c r="H8" s="8">
        <v>1.25</v>
      </c>
      <c r="I8" s="8">
        <f t="shared" si="0"/>
        <v>6.25</v>
      </c>
      <c r="J8" s="1" t="s">
        <v>73</v>
      </c>
    </row>
    <row r="9" spans="1:15" x14ac:dyDescent="0.4">
      <c r="A9" s="1">
        <v>8</v>
      </c>
      <c r="B9" s="1">
        <f>(A23)</f>
        <v>5</v>
      </c>
      <c r="C9" s="1" t="s">
        <v>74</v>
      </c>
      <c r="D9" s="1" t="s">
        <v>72</v>
      </c>
      <c r="E9" s="1" t="s">
        <v>74</v>
      </c>
      <c r="F9" s="1" t="s">
        <v>72</v>
      </c>
      <c r="G9" s="1" t="s">
        <v>75</v>
      </c>
      <c r="H9" s="8">
        <v>1.25</v>
      </c>
      <c r="I9" s="8">
        <f t="shared" si="0"/>
        <v>6.25</v>
      </c>
      <c r="J9" s="1" t="s">
        <v>81</v>
      </c>
    </row>
    <row r="10" spans="1:15" x14ac:dyDescent="0.4">
      <c r="A10" s="1">
        <v>9</v>
      </c>
      <c r="B10" s="1">
        <f>(A23)</f>
        <v>5</v>
      </c>
      <c r="C10" s="1" t="s">
        <v>76</v>
      </c>
      <c r="D10" s="1" t="s">
        <v>72</v>
      </c>
      <c r="E10" s="1" t="s">
        <v>76</v>
      </c>
      <c r="F10" s="1" t="s">
        <v>72</v>
      </c>
      <c r="G10" s="1" t="s">
        <v>77</v>
      </c>
      <c r="H10" s="8">
        <v>1.25</v>
      </c>
      <c r="I10" s="8">
        <f t="shared" si="0"/>
        <v>6.25</v>
      </c>
      <c r="J10" s="1" t="s">
        <v>78</v>
      </c>
    </row>
    <row r="11" spans="1:15" x14ac:dyDescent="0.4">
      <c r="A11" s="1">
        <v>10</v>
      </c>
      <c r="B11" s="1">
        <f>(A23)</f>
        <v>5</v>
      </c>
      <c r="C11" s="1" t="s">
        <v>79</v>
      </c>
      <c r="D11" s="1" t="s">
        <v>72</v>
      </c>
      <c r="E11" s="1" t="s">
        <v>79</v>
      </c>
      <c r="F11" s="1" t="s">
        <v>72</v>
      </c>
      <c r="G11" s="1" t="s">
        <v>79</v>
      </c>
      <c r="H11" s="8">
        <v>1.25</v>
      </c>
      <c r="I11" s="8">
        <f t="shared" si="0"/>
        <v>6.25</v>
      </c>
      <c r="J11" s="1" t="s">
        <v>80</v>
      </c>
    </row>
    <row r="12" spans="1:15" x14ac:dyDescent="0.4">
      <c r="A12" s="1">
        <v>11</v>
      </c>
      <c r="B12" s="1">
        <f>(A23)</f>
        <v>5</v>
      </c>
      <c r="C12" s="1" t="s">
        <v>82</v>
      </c>
      <c r="D12" s="1" t="s">
        <v>72</v>
      </c>
      <c r="E12" s="1" t="s">
        <v>82</v>
      </c>
      <c r="F12" s="1" t="s">
        <v>72</v>
      </c>
      <c r="G12" s="1" t="s">
        <v>84</v>
      </c>
      <c r="H12" s="8">
        <v>1.25</v>
      </c>
      <c r="I12" s="8">
        <f t="shared" si="0"/>
        <v>6.25</v>
      </c>
      <c r="J12" s="1" t="s">
        <v>85</v>
      </c>
    </row>
    <row r="13" spans="1:15" x14ac:dyDescent="0.4">
      <c r="A13" s="1">
        <v>12</v>
      </c>
      <c r="B13" s="1">
        <f>(A23)</f>
        <v>5</v>
      </c>
      <c r="C13" s="1" t="s">
        <v>60</v>
      </c>
      <c r="D13" s="1" t="s">
        <v>72</v>
      </c>
      <c r="E13" s="1" t="s">
        <v>60</v>
      </c>
      <c r="F13" s="1" t="s">
        <v>72</v>
      </c>
      <c r="G13" s="1" t="s">
        <v>87</v>
      </c>
      <c r="H13" s="8">
        <v>1.25</v>
      </c>
      <c r="I13" s="8">
        <f t="shared" si="0"/>
        <v>6.25</v>
      </c>
      <c r="J13" s="1" t="s">
        <v>88</v>
      </c>
    </row>
    <row r="14" spans="1:15" x14ac:dyDescent="0.4">
      <c r="A14" s="1">
        <v>13</v>
      </c>
      <c r="B14" s="1">
        <v>3</v>
      </c>
      <c r="C14" s="1" t="s">
        <v>63</v>
      </c>
      <c r="D14" s="1" t="s">
        <v>284</v>
      </c>
      <c r="E14" s="1" t="s">
        <v>63</v>
      </c>
      <c r="F14" s="1" t="s">
        <v>103</v>
      </c>
      <c r="G14" s="1" t="s">
        <v>63</v>
      </c>
      <c r="H14" s="8">
        <v>7.29</v>
      </c>
      <c r="I14" s="8">
        <f t="shared" si="0"/>
        <v>21.87</v>
      </c>
      <c r="J14" s="1" t="s">
        <v>89</v>
      </c>
    </row>
    <row r="15" spans="1:15" x14ac:dyDescent="0.4">
      <c r="A15" s="1">
        <v>14</v>
      </c>
      <c r="B15" s="1">
        <f>(A23)</f>
        <v>5</v>
      </c>
      <c r="C15" s="1" t="s">
        <v>61</v>
      </c>
      <c r="D15" s="1" t="s">
        <v>90</v>
      </c>
      <c r="E15" s="1" t="s">
        <v>61</v>
      </c>
      <c r="F15" s="1" t="s">
        <v>90</v>
      </c>
      <c r="G15" s="1" t="s">
        <v>61</v>
      </c>
      <c r="H15" s="8">
        <v>2.5</v>
      </c>
      <c r="I15" s="8">
        <f t="shared" si="0"/>
        <v>12.5</v>
      </c>
      <c r="J15" s="1" t="s">
        <v>91</v>
      </c>
    </row>
    <row r="16" spans="1:15" x14ac:dyDescent="0.4">
      <c r="A16" s="1">
        <v>15</v>
      </c>
      <c r="B16" s="1">
        <f>(A23)</f>
        <v>5</v>
      </c>
      <c r="C16" s="1" t="s">
        <v>275</v>
      </c>
      <c r="D16" s="1" t="s">
        <v>276</v>
      </c>
      <c r="E16" s="1" t="s">
        <v>275</v>
      </c>
      <c r="F16" s="1" t="s">
        <v>277</v>
      </c>
      <c r="G16" s="1" t="s">
        <v>274</v>
      </c>
      <c r="H16" s="8">
        <v>7.57</v>
      </c>
      <c r="I16" s="8">
        <f t="shared" si="0"/>
        <v>37.85</v>
      </c>
      <c r="J16" s="1" t="s">
        <v>278</v>
      </c>
    </row>
    <row r="17" spans="1:10" x14ac:dyDescent="0.4">
      <c r="A17" s="1">
        <v>16</v>
      </c>
      <c r="B17" s="1">
        <f>(A23*5)</f>
        <v>25</v>
      </c>
      <c r="C17" s="1" t="s">
        <v>280</v>
      </c>
      <c r="D17" s="1" t="s">
        <v>281</v>
      </c>
      <c r="E17" s="1" t="s">
        <v>280</v>
      </c>
      <c r="F17" s="1" t="s">
        <v>277</v>
      </c>
      <c r="G17" s="1" t="s">
        <v>279</v>
      </c>
      <c r="H17" s="8">
        <v>1.25</v>
      </c>
      <c r="I17" s="8">
        <f t="shared" si="0"/>
        <v>31.25</v>
      </c>
      <c r="J17" s="1" t="s">
        <v>282</v>
      </c>
    </row>
    <row r="18" spans="1:10" x14ac:dyDescent="0.4">
      <c r="A18" s="1">
        <v>17</v>
      </c>
      <c r="B18" s="1">
        <f>(A23)</f>
        <v>5</v>
      </c>
      <c r="C18" s="1" t="s">
        <v>285</v>
      </c>
      <c r="D18" s="1" t="s">
        <v>286</v>
      </c>
      <c r="E18" s="1" t="s">
        <v>285</v>
      </c>
      <c r="F18" s="1" t="s">
        <v>287</v>
      </c>
      <c r="G18" s="1" t="s">
        <v>288</v>
      </c>
      <c r="H18" s="8">
        <v>3.29</v>
      </c>
      <c r="I18" s="8">
        <f t="shared" si="0"/>
        <v>16.45</v>
      </c>
      <c r="J18" s="1" t="s">
        <v>289</v>
      </c>
    </row>
    <row r="19" spans="1:10" x14ac:dyDescent="0.4">
      <c r="B19" s="1">
        <v>1</v>
      </c>
      <c r="C19" s="1">
        <v>2405</v>
      </c>
      <c r="D19" s="1" t="s">
        <v>290</v>
      </c>
      <c r="E19" s="1">
        <v>2405</v>
      </c>
      <c r="F19" s="1" t="s">
        <v>103</v>
      </c>
      <c r="G19" s="1" t="s">
        <v>291</v>
      </c>
      <c r="H19" s="8">
        <v>4.99</v>
      </c>
      <c r="I19" s="8">
        <f t="shared" si="0"/>
        <v>4.99</v>
      </c>
      <c r="J19" s="1" t="s">
        <v>292</v>
      </c>
    </row>
    <row r="20" spans="1:10" x14ac:dyDescent="0.4">
      <c r="H20" s="10" t="s">
        <v>39</v>
      </c>
      <c r="I20" s="10">
        <f>SUM(I4:I15)</f>
        <v>156.20000000000002</v>
      </c>
      <c r="J20" s="2" t="s">
        <v>116</v>
      </c>
    </row>
    <row r="21" spans="1:10" x14ac:dyDescent="0.4">
      <c r="H21" s="11"/>
      <c r="I21" s="9"/>
      <c r="J21" s="2"/>
    </row>
    <row r="22" spans="1:10" x14ac:dyDescent="0.4">
      <c r="A22" s="2" t="s">
        <v>283</v>
      </c>
      <c r="H22" s="12"/>
    </row>
    <row r="23" spans="1:10" x14ac:dyDescent="0.4">
      <c r="A23" s="1">
        <v>5</v>
      </c>
    </row>
    <row r="26" spans="1:10" x14ac:dyDescent="0.4">
      <c r="A26" s="5"/>
      <c r="G26" s="4"/>
    </row>
    <row r="28" spans="1:10" x14ac:dyDescent="0.4">
      <c r="B28" s="1" t="s">
        <v>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Totals</vt:lpstr>
      <vt:lpstr>Base Kit</vt:lpstr>
      <vt:lpstr>RH-T kit</vt:lpstr>
      <vt:lpstr>Pyranometer kit</vt:lpstr>
      <vt:lpstr>Hybrid</vt:lpstr>
      <vt:lpstr>Tools and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Kinar</cp:lastModifiedBy>
  <cp:lastPrinted>2019-10-29T02:42:14Z</cp:lastPrinted>
  <dcterms:created xsi:type="dcterms:W3CDTF">2015-06-05T18:17:20Z</dcterms:created>
  <dcterms:modified xsi:type="dcterms:W3CDTF">2020-04-19T00:41:25Z</dcterms:modified>
</cp:coreProperties>
</file>