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Requirements/Dissertation/OtherMaterials/"/>
    </mc:Choice>
  </mc:AlternateContent>
  <bookViews>
    <workbookView xWindow="1600" yWindow="460" windowWidth="240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K24" i="1"/>
  <c r="L24" i="1"/>
  <c r="I24" i="1"/>
  <c r="J23" i="1"/>
  <c r="K23" i="1"/>
  <c r="L23" i="1"/>
  <c r="I23" i="1"/>
  <c r="J22" i="1"/>
  <c r="K22" i="1"/>
  <c r="L22" i="1"/>
  <c r="I22" i="1"/>
  <c r="J21" i="1"/>
  <c r="K21" i="1"/>
  <c r="L21" i="1"/>
  <c r="I21" i="1"/>
  <c r="N5" i="1"/>
  <c r="B20" i="1"/>
  <c r="C31" i="1"/>
  <c r="D31" i="1"/>
  <c r="D35" i="1"/>
  <c r="E31" i="1"/>
  <c r="B31" i="1"/>
  <c r="E30" i="1"/>
  <c r="E34" i="1"/>
  <c r="L13" i="1"/>
  <c r="D30" i="1"/>
  <c r="D34" i="1"/>
  <c r="K13" i="1"/>
  <c r="C30" i="1"/>
  <c r="B30" i="1"/>
  <c r="B34" i="1"/>
  <c r="I13" i="1"/>
  <c r="C20" i="1"/>
  <c r="C35" i="1"/>
  <c r="D20" i="1"/>
  <c r="E20" i="1"/>
  <c r="E35" i="1"/>
  <c r="C34" i="1"/>
  <c r="J13" i="1"/>
  <c r="B35" i="1"/>
  <c r="N13" i="1"/>
</calcChain>
</file>

<file path=xl/sharedStrings.xml><?xml version="1.0" encoding="utf-8"?>
<sst xmlns="http://schemas.openxmlformats.org/spreadsheetml/2006/main" count="51" uniqueCount="38">
  <si>
    <t>Total systematic error table</t>
  </si>
  <si>
    <t>Error</t>
  </si>
  <si>
    <t>60h</t>
  </si>
  <si>
    <t>HighKick</t>
  </si>
  <si>
    <t>9d</t>
  </si>
  <si>
    <t>Endgame</t>
  </si>
  <si>
    <t>My Errors</t>
  </si>
  <si>
    <t>Other group errors</t>
  </si>
  <si>
    <t>Pileup amplitude</t>
  </si>
  <si>
    <t>Pileup phase - time-shift</t>
  </si>
  <si>
    <t>Pileup phase - energy-scale</t>
  </si>
  <si>
    <t>In-fill gain amplitude</t>
  </si>
  <si>
    <t>STDP On/Off</t>
  </si>
  <si>
    <t>CBO frequency model</t>
  </si>
  <si>
    <t>CBO decoherence envelope</t>
  </si>
  <si>
    <t>Lost muon cuts</t>
  </si>
  <si>
    <t>Fixed k loss</t>
  </si>
  <si>
    <t>Ratio construction Ta</t>
  </si>
  <si>
    <t>Ratio construction TauMu</t>
  </si>
  <si>
    <t>Bin Width</t>
  </si>
  <si>
    <t>Lost muon phase bias</t>
  </si>
  <si>
    <t>Differential decay</t>
  </si>
  <si>
    <t>Pitch correction</t>
  </si>
  <si>
    <t>E-field correction</t>
  </si>
  <si>
    <t>Quadrature sum</t>
  </si>
  <si>
    <t>Total quadrature sum</t>
  </si>
  <si>
    <t>Stored beam motion</t>
  </si>
  <si>
    <t>Quadrature sum (no stored beam motion)</t>
  </si>
  <si>
    <t>Total quadrature sum (no beam motion)</t>
  </si>
  <si>
    <t>Statistical errors</t>
  </si>
  <si>
    <t>Total errors</t>
  </si>
  <si>
    <t>Dataset combined</t>
  </si>
  <si>
    <t>In-fill gain lifetime</t>
  </si>
  <si>
    <t>Frequencies in rad/s</t>
  </si>
  <si>
    <t>Average R values</t>
  </si>
  <si>
    <t>Statistical error</t>
  </si>
  <si>
    <t>Systematic error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</si>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</sst>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3" workbookViewId="0">
      <selection activeCell="I27" sqref="I27"/>
    </sheetView>
  </sheetViews>
  <sheetFormatPr baseColWidth="10" defaultRowHeight="16" x14ac:dyDescent="0.2"/>
  <cols>
    <col min="1" max="1" width="36.6640625" customWidth="1"/>
    <col min="8" max="8" width="18.5" customWidth="1"/>
    <col min="9" max="9" width="16.1640625" customWidth="1"/>
    <col min="10" max="10" width="13.1640625" customWidth="1"/>
    <col min="11" max="12" width="13.5" customWidth="1"/>
    <col min="14" max="14" width="18" customWidth="1"/>
  </cols>
  <sheetData>
    <row r="1" spans="1:14" x14ac:dyDescent="0.2">
      <c r="A1" t="s">
        <v>0</v>
      </c>
      <c r="I1" t="s">
        <v>29</v>
      </c>
      <c r="N1" t="s">
        <v>31</v>
      </c>
    </row>
    <row r="3" spans="1:14" x14ac:dyDescent="0.2">
      <c r="I3" s="1" t="s">
        <v>2</v>
      </c>
      <c r="J3" s="1" t="s">
        <v>3</v>
      </c>
      <c r="K3" s="1" t="s">
        <v>4</v>
      </c>
      <c r="L3" s="1" t="s">
        <v>5</v>
      </c>
    </row>
    <row r="4" spans="1:14" x14ac:dyDescent="0.2">
      <c r="A4" s="1" t="s">
        <v>6</v>
      </c>
    </row>
    <row r="5" spans="1:14" s="1" customFormat="1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I5" s="2">
        <v>1358.1</v>
      </c>
      <c r="J5" s="2">
        <v>1411.2</v>
      </c>
      <c r="K5" s="2">
        <v>903.3</v>
      </c>
      <c r="L5" s="2">
        <v>639.29999999999995</v>
      </c>
      <c r="N5" s="2">
        <f>SQRT(1/(1/(I5^2) + 1/(J5^2) +  1/(K5^2) +  1/(L5^2)))</f>
        <v>460.45178553028433</v>
      </c>
    </row>
    <row r="6" spans="1:14" x14ac:dyDescent="0.2">
      <c r="A6" t="s">
        <v>8</v>
      </c>
      <c r="B6">
        <v>22.2</v>
      </c>
      <c r="C6">
        <v>19</v>
      </c>
      <c r="D6">
        <v>9</v>
      </c>
      <c r="E6">
        <v>9.4</v>
      </c>
    </row>
    <row r="7" spans="1:14" x14ac:dyDescent="0.2">
      <c r="A7" t="s">
        <v>9</v>
      </c>
      <c r="B7">
        <v>17.600000000000001</v>
      </c>
      <c r="C7">
        <v>19</v>
      </c>
      <c r="D7">
        <v>17.100000000000001</v>
      </c>
      <c r="E7">
        <v>14.3</v>
      </c>
    </row>
    <row r="8" spans="1:14" x14ac:dyDescent="0.2">
      <c r="A8" t="s">
        <v>10</v>
      </c>
      <c r="B8">
        <v>19.399999999999999</v>
      </c>
      <c r="C8">
        <v>3.7</v>
      </c>
      <c r="D8">
        <v>5.5</v>
      </c>
      <c r="E8">
        <v>5.3</v>
      </c>
      <c r="I8" t="s">
        <v>30</v>
      </c>
    </row>
    <row r="9" spans="1:14" x14ac:dyDescent="0.2">
      <c r="A9" t="s">
        <v>11</v>
      </c>
      <c r="B9">
        <v>1.4</v>
      </c>
      <c r="C9">
        <v>28.6</v>
      </c>
      <c r="D9">
        <v>0.4</v>
      </c>
      <c r="E9">
        <v>43.6</v>
      </c>
    </row>
    <row r="10" spans="1:14" x14ac:dyDescent="0.2">
      <c r="A10" t="s">
        <v>32</v>
      </c>
      <c r="B10">
        <v>5</v>
      </c>
      <c r="C10">
        <v>11.2</v>
      </c>
      <c r="D10">
        <v>11.6</v>
      </c>
      <c r="E10">
        <v>16.5</v>
      </c>
    </row>
    <row r="11" spans="1:14" x14ac:dyDescent="0.2">
      <c r="A11" t="s">
        <v>12</v>
      </c>
      <c r="B11">
        <v>11</v>
      </c>
      <c r="C11">
        <v>11</v>
      </c>
      <c r="D11">
        <v>11</v>
      </c>
      <c r="E11">
        <v>11</v>
      </c>
      <c r="I11" s="1" t="s">
        <v>2</v>
      </c>
      <c r="J11" s="1" t="s">
        <v>3</v>
      </c>
      <c r="K11" s="1" t="s">
        <v>4</v>
      </c>
      <c r="L11" s="1" t="s">
        <v>5</v>
      </c>
    </row>
    <row r="12" spans="1:14" x14ac:dyDescent="0.2">
      <c r="A12" t="s">
        <v>13</v>
      </c>
      <c r="B12">
        <v>7.5</v>
      </c>
      <c r="C12">
        <v>0.4</v>
      </c>
      <c r="D12">
        <v>2</v>
      </c>
      <c r="E12">
        <v>8</v>
      </c>
    </row>
    <row r="13" spans="1:14" x14ac:dyDescent="0.2">
      <c r="A13" t="s">
        <v>14</v>
      </c>
      <c r="B13">
        <v>17.600000000000001</v>
      </c>
      <c r="C13">
        <v>18</v>
      </c>
      <c r="D13">
        <v>9.3000000000000007</v>
      </c>
      <c r="E13">
        <v>4.3</v>
      </c>
      <c r="I13">
        <f>SQRT(SUMSQ(I5,B34))</f>
        <v>1361.0632792049014</v>
      </c>
      <c r="J13">
        <f t="shared" ref="J13:L13" si="0">SQRT(SUMSQ(J5,C34))</f>
        <v>1413.5087583739976</v>
      </c>
      <c r="K13">
        <f t="shared" si="0"/>
        <v>906.23699438943663</v>
      </c>
      <c r="L13">
        <f t="shared" si="0"/>
        <v>647.51738972787439</v>
      </c>
      <c r="N13" s="2">
        <f>SQRT(1/(1/(I13^2) + 1/(J13^2) +  1/(K13^2) +  1/(L13^2)))</f>
        <v>464.0886988219259</v>
      </c>
    </row>
    <row r="14" spans="1:14" x14ac:dyDescent="0.2">
      <c r="A14" t="s">
        <v>15</v>
      </c>
      <c r="B14">
        <v>0.5</v>
      </c>
      <c r="C14">
        <v>0.5</v>
      </c>
      <c r="D14">
        <v>0.5</v>
      </c>
      <c r="E14">
        <v>0.5</v>
      </c>
    </row>
    <row r="15" spans="1:14" x14ac:dyDescent="0.2">
      <c r="A15" t="s">
        <v>16</v>
      </c>
      <c r="B15">
        <v>1.2</v>
      </c>
      <c r="C15">
        <v>4.9000000000000004</v>
      </c>
      <c r="D15">
        <v>3.1</v>
      </c>
      <c r="E15">
        <v>0.1</v>
      </c>
    </row>
    <row r="16" spans="1:14" x14ac:dyDescent="0.2">
      <c r="A16" t="s">
        <v>17</v>
      </c>
      <c r="B16">
        <v>2.2000000000000002</v>
      </c>
      <c r="C16">
        <v>2.2000000000000002</v>
      </c>
      <c r="D16">
        <v>2.2000000000000002</v>
      </c>
      <c r="E16">
        <v>2.2000000000000002</v>
      </c>
    </row>
    <row r="17" spans="1:12" x14ac:dyDescent="0.2">
      <c r="A17" t="s">
        <v>18</v>
      </c>
      <c r="B17">
        <v>0.1</v>
      </c>
      <c r="C17">
        <v>0.1</v>
      </c>
      <c r="D17">
        <v>0.1</v>
      </c>
      <c r="E17">
        <v>0.1</v>
      </c>
    </row>
    <row r="18" spans="1:12" x14ac:dyDescent="0.2">
      <c r="A18" t="s">
        <v>19</v>
      </c>
      <c r="B18">
        <v>2.5</v>
      </c>
      <c r="C18">
        <v>0.6</v>
      </c>
      <c r="D18">
        <v>2.2999999999999998</v>
      </c>
      <c r="E18">
        <v>4.2</v>
      </c>
    </row>
    <row r="19" spans="1:12" x14ac:dyDescent="0.2">
      <c r="I19" s="1" t="s">
        <v>2</v>
      </c>
      <c r="J19" s="1" t="s">
        <v>3</v>
      </c>
      <c r="K19" s="1" t="s">
        <v>4</v>
      </c>
      <c r="L19" s="1" t="s">
        <v>5</v>
      </c>
    </row>
    <row r="20" spans="1:12" x14ac:dyDescent="0.2">
      <c r="A20" t="s">
        <v>24</v>
      </c>
      <c r="B20">
        <f>SQRT(SUMSQ(B6:B18))</f>
        <v>41.300363194528934</v>
      </c>
      <c r="C20">
        <f t="shared" ref="C20:E20" si="1">SQRT(SUMSQ(C6:C18))</f>
        <v>46.408188932558019</v>
      </c>
      <c r="D20">
        <f t="shared" si="1"/>
        <v>27.74653131474275</v>
      </c>
      <c r="E20">
        <f t="shared" si="1"/>
        <v>52.157358061926416</v>
      </c>
      <c r="H20" t="s">
        <v>34</v>
      </c>
      <c r="I20">
        <v>-20.5562</v>
      </c>
      <c r="J20">
        <v>-17.4755</v>
      </c>
      <c r="K20">
        <v>-17.7182</v>
      </c>
      <c r="L20">
        <v>-17.340599999999998</v>
      </c>
    </row>
    <row r="21" spans="1:12" x14ac:dyDescent="0.2">
      <c r="H21" t="s">
        <v>33</v>
      </c>
      <c r="I21">
        <f>1000000 * 0.2291 * 2 * PI() * (1 + I20 * 0.000001)</f>
        <v>1439448.1636822391</v>
      </c>
      <c r="J21">
        <f t="shared" ref="J21:L21" si="2">1000000 * 0.2291 * 2 * PI() * (1 + J20 * 0.000001)</f>
        <v>1439452.5982813553</v>
      </c>
      <c r="K21">
        <f t="shared" si="2"/>
        <v>1439452.2489201047</v>
      </c>
      <c r="L21">
        <f t="shared" si="2"/>
        <v>1439452.7924669043</v>
      </c>
    </row>
    <row r="22" spans="1:12" x14ac:dyDescent="0.2">
      <c r="H22" t="s">
        <v>35</v>
      </c>
      <c r="I22">
        <f>1000000 * 0.2291 * 2 * PI() * (I5 * 0.001 * 0.000001)</f>
        <v>1.9549547375374243</v>
      </c>
      <c r="J22">
        <f t="shared" ref="J22:L22" si="3">1000000 * 0.2291 * 2 * PI() * (J5 * 0.001 * 0.000001)</f>
        <v>2.0313910062681786</v>
      </c>
      <c r="K22">
        <f t="shared" si="3"/>
        <v>1.300280255075146</v>
      </c>
      <c r="L22">
        <f t="shared" si="3"/>
        <v>0.92025812805218721</v>
      </c>
    </row>
    <row r="23" spans="1:12" x14ac:dyDescent="0.2">
      <c r="A23" s="1" t="s">
        <v>7</v>
      </c>
      <c r="H23" t="s">
        <v>36</v>
      </c>
      <c r="I23">
        <f>1000000 * 0.2291 * 2 * PI() * (B34 * 0.001 * 0.000001)</f>
        <v>0.12921379669523431</v>
      </c>
      <c r="J23">
        <f t="shared" ref="J23:L23" si="4">1000000 * 0.2291 * 2 * PI() * (C34 * 0.001 * 0.000001)</f>
        <v>0.11624680830230051</v>
      </c>
      <c r="K23">
        <f t="shared" si="4"/>
        <v>0.10493980410335221</v>
      </c>
      <c r="L23">
        <f t="shared" si="4"/>
        <v>0.14802339493127989</v>
      </c>
    </row>
    <row r="24" spans="1:12" x14ac:dyDescent="0.2">
      <c r="A24" t="s">
        <v>20</v>
      </c>
      <c r="B24">
        <v>53.6</v>
      </c>
      <c r="C24">
        <v>17.899999999999999</v>
      </c>
      <c r="D24">
        <v>22.3</v>
      </c>
      <c r="E24">
        <v>58</v>
      </c>
      <c r="H24" t="s">
        <v>37</v>
      </c>
      <c r="I24">
        <f>1000000 * 0.2291 * 2 * PI() * (I13 * 0.001 * 0.000001)</f>
        <v>1.9592203120314</v>
      </c>
      <c r="J24">
        <f t="shared" ref="J24:L24" si="5">1000000 * 0.2291 * 2 * PI() * (J13 * 0.001 * 0.000001)</f>
        <v>2.0347144125866206</v>
      </c>
      <c r="K24">
        <f t="shared" si="5"/>
        <v>1.3045079931619952</v>
      </c>
      <c r="L24">
        <f t="shared" si="5"/>
        <v>0.93208687776038213</v>
      </c>
    </row>
    <row r="25" spans="1:12" x14ac:dyDescent="0.2">
      <c r="A25" t="s">
        <v>21</v>
      </c>
      <c r="B25">
        <v>10</v>
      </c>
      <c r="C25">
        <v>10</v>
      </c>
      <c r="D25">
        <v>10</v>
      </c>
      <c r="E25">
        <v>10</v>
      </c>
    </row>
    <row r="26" spans="1:12" x14ac:dyDescent="0.2">
      <c r="A26" t="s">
        <v>22</v>
      </c>
      <c r="B26">
        <v>15</v>
      </c>
      <c r="C26">
        <v>15</v>
      </c>
      <c r="D26">
        <v>15</v>
      </c>
      <c r="E26">
        <v>15</v>
      </c>
    </row>
    <row r="27" spans="1:12" x14ac:dyDescent="0.2">
      <c r="A27" t="s">
        <v>23</v>
      </c>
      <c r="B27">
        <v>33.6</v>
      </c>
      <c r="C27">
        <v>41.2</v>
      </c>
      <c r="D27">
        <v>41.2</v>
      </c>
      <c r="E27">
        <v>28.3</v>
      </c>
    </row>
    <row r="28" spans="1:12" x14ac:dyDescent="0.2">
      <c r="A28" t="s">
        <v>26</v>
      </c>
      <c r="B28">
        <v>45</v>
      </c>
      <c r="C28">
        <v>45</v>
      </c>
      <c r="D28">
        <v>45</v>
      </c>
      <c r="E28">
        <v>58</v>
      </c>
    </row>
    <row r="30" spans="1:12" x14ac:dyDescent="0.2">
      <c r="A30" t="s">
        <v>24</v>
      </c>
      <c r="B30">
        <f>SQRT(SUMSQ(B24:B28))</f>
        <v>79.698933493491623</v>
      </c>
      <c r="C30">
        <f>SQRT(SUMSQ(C24:C28))</f>
        <v>66.089711756066848</v>
      </c>
      <c r="D30">
        <f>SQRT(SUMSQ(D24:D28))</f>
        <v>67.414612659274397</v>
      </c>
      <c r="E30">
        <f>SQRT(SUMSQ(E24:E28))</f>
        <v>88.622175554428821</v>
      </c>
    </row>
    <row r="31" spans="1:12" x14ac:dyDescent="0.2">
      <c r="A31" t="s">
        <v>27</v>
      </c>
      <c r="B31">
        <f>SQRT(SUMSQ(B24:B27))</f>
        <v>65.779328059809188</v>
      </c>
      <c r="C31">
        <f t="shared" ref="C31:E31" si="6">SQRT(SUMSQ(C24:C27))</f>
        <v>48.402995775055082</v>
      </c>
      <c r="D31">
        <f t="shared" si="6"/>
        <v>50.196912255635809</v>
      </c>
      <c r="E31">
        <f t="shared" si="6"/>
        <v>67.006641461873016</v>
      </c>
    </row>
    <row r="34" spans="1:5" x14ac:dyDescent="0.2">
      <c r="A34" t="s">
        <v>25</v>
      </c>
      <c r="B34">
        <f>SQRT(SUMSQ(B20, B30))</f>
        <v>89.764358182967044</v>
      </c>
      <c r="C34">
        <f t="shared" ref="C34:E34" si="7">SQRT(SUMSQ(C20, C30))</f>
        <v>80.756238149136209</v>
      </c>
      <c r="D34">
        <f t="shared" si="7"/>
        <v>72.901303143359513</v>
      </c>
      <c r="E34">
        <f t="shared" si="7"/>
        <v>102.8313181866303</v>
      </c>
    </row>
    <row r="35" spans="1:5" x14ac:dyDescent="0.2">
      <c r="A35" t="s">
        <v>28</v>
      </c>
      <c r="B35">
        <f>SQRT(SUMSQ(B20, B31))</f>
        <v>77.670071456127815</v>
      </c>
      <c r="C35">
        <f t="shared" ref="C35:E35" si="8">SQRT(SUMSQ(C20, C31))</f>
        <v>67.056468740905231</v>
      </c>
      <c r="D35">
        <f t="shared" si="8"/>
        <v>57.355034652591748</v>
      </c>
      <c r="E35">
        <f t="shared" si="8"/>
        <v>84.913367616647975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2019-10-12T19:23:47Z</dcterms:created>
  <dcterms:modified xsi:type="dcterms:W3CDTF">2019-11-28T18:13:44Z</dcterms:modified>
</cp:coreProperties>
</file>