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lammer\Desktop\FY21_10k_report\battery_ec_unc\"/>
    </mc:Choice>
  </mc:AlternateContent>
  <xr:revisionPtr revIDLastSave="0" documentId="13_ncr:1_{CE0971FF-40A8-4E55-B251-F171E59ED700}" xr6:coauthVersionLast="47" xr6:coauthVersionMax="47" xr10:uidLastSave="{00000000-0000-0000-0000-000000000000}"/>
  <bookViews>
    <workbookView xWindow="-108" yWindow="-108" windowWidth="23256" windowHeight="12576" xr2:uid="{5790AC39-8568-43BD-B0AD-4B3288AD5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" l="1"/>
  <c r="G20" i="1"/>
  <c r="G21" i="1"/>
  <c r="G22" i="1"/>
  <c r="G23" i="1"/>
  <c r="G24" i="1"/>
  <c r="G25" i="1"/>
  <c r="G19" i="1"/>
  <c r="F25" i="1"/>
  <c r="F21" i="1"/>
  <c r="F22" i="1"/>
  <c r="F23" i="1"/>
  <c r="F24" i="1"/>
  <c r="F20" i="1"/>
  <c r="F19" i="1"/>
  <c r="G3" i="1"/>
  <c r="G4" i="1"/>
  <c r="G6" i="1"/>
  <c r="G8" i="1"/>
  <c r="H9" i="1"/>
  <c r="F9" i="1"/>
  <c r="G9" i="1" s="1"/>
  <c r="H5" i="1"/>
  <c r="F5" i="1"/>
  <c r="G5" i="1" s="1"/>
</calcChain>
</file>

<file path=xl/sharedStrings.xml><?xml version="1.0" encoding="utf-8"?>
<sst xmlns="http://schemas.openxmlformats.org/spreadsheetml/2006/main" count="61" uniqueCount="36">
  <si>
    <t>Shorthand</t>
  </si>
  <si>
    <t>L. Krebs, R. Frischknecht, P. Stolz, P. Sinha, 2020, Environmental Life Cycle Assessment of Residential PV and Battery Storage Systems, IEA PVPS Task 12, International Energy Agency (IEA) PVPS Task 12, Report T12-17:2020. ISBN 978-3-906042-97-8.</t>
  </si>
  <si>
    <t>Year</t>
  </si>
  <si>
    <t>Low range</t>
  </si>
  <si>
    <t>High range</t>
  </si>
  <si>
    <t>Expectation</t>
  </si>
  <si>
    <t>Full citation</t>
  </si>
  <si>
    <t>Page cite</t>
  </si>
  <si>
    <t>Figure 4.1</t>
  </si>
  <si>
    <t>Notes</t>
  </si>
  <si>
    <t>kgCO2e/kWhcap</t>
  </si>
  <si>
    <t>IVL 2017</t>
  </si>
  <si>
    <t>Lam et al. 2019</t>
  </si>
  <si>
    <t>Ellingsen et al. 2014</t>
  </si>
  <si>
    <t>Dai et al. 2019</t>
  </si>
  <si>
    <t>Kelly et al. 2020</t>
  </si>
  <si>
    <t>IVL 2019</t>
  </si>
  <si>
    <t>Cradle-to-gate + recycyling (15 kgCO2e/kWh)</t>
  </si>
  <si>
    <t>Cradle-to-gate</t>
  </si>
  <si>
    <t>Whole life LCA</t>
  </si>
  <si>
    <t>Dai, Q., Kelly, J. C., Gaines, L. &amp; Wang, M., 2019. Life Cycle Analysis of Lithium-Ion Batteries for Automotive Applications. Batteries 2019, 5(48).</t>
  </si>
  <si>
    <t>Kelly, J.C., Dai, Q., &amp; Wang, M., 2020. Globally regional life cycle analysis of automotive lithium-ion nickel manganese cobalt batteries. Mitigation and Adaptation Strategies for Global Change 2020, 25.</t>
  </si>
  <si>
    <t>Ellingsen, L. A.-W., Majeau-Bettez, G., Singh, B., Srivastava, A. K., Valoen, L. O., &amp; Stromman, A. H. Life Cycle Assessment of a Lithium-Ion Battery Vehicle Battery Pack. Journal of Industrial Ecology 2014, 18.</t>
  </si>
  <si>
    <t>Emilsson, E. &amp; Dahlhof, L. Litium-Ion Vehicle Battery Production: Status 2019 on Energy Use, CO2 Emissions, Use of Metals, Products Environmental Footprint, and Recycling. Report C 444, 2019. ISBN: 978-91-7883-112-8.</t>
  </si>
  <si>
    <t>Lam, W. C., Peeters, K. &amp; Tichelen, P. V., 2019. Preparatory Study on Ecodesign and Energy Labelling of Batteries under FWC ENER/C3/2015-619-Lot 1, TASK 5, Environment &amp; economics - For Ecodesign and Energy Labelling, Brussels: European Commission.</t>
  </si>
  <si>
    <t>Romare, M. &amp; Dahllöf, L., 2017. The Life Cycle Energy Consumption and Greenhouse Gas Emissions from Lithium-Ion Batteries, Stockholm: IVL Swedish Environmental Research Institute.</t>
  </si>
  <si>
    <t>Top Value</t>
  </si>
  <si>
    <t>Low Value</t>
  </si>
  <si>
    <t>PVPS T12-17</t>
  </si>
  <si>
    <t>Kelly et al., 2020</t>
  </si>
  <si>
    <t>Ellingsen et al., 2014</t>
  </si>
  <si>
    <t>Lam et al., 2019</t>
  </si>
  <si>
    <t>Dai et al., 2019</t>
  </si>
  <si>
    <t>Krebs et al., 2020</t>
  </si>
  <si>
    <t>Romare &amp; Dahlhof, 2017</t>
  </si>
  <si>
    <t>Emilsson &amp; Dahlhof,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</si>
</sst>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Battery production embodied carbon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Sheet1!$F$18</c:f>
              <c:strCache>
                <c:ptCount val="1"/>
                <c:pt idx="0">
                  <c:v>Low Value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Sheet1!$D$19:$D$25</c:f>
              <c:strCache>
                <c:ptCount val="7"/>
                <c:pt idx="0">
                  <c:v>Ellingsen et al., 2014</c:v>
                </c:pt>
                <c:pt idx="1">
                  <c:v>Romare &amp; Dahlhof, 2017</c:v>
                </c:pt>
                <c:pt idx="2">
                  <c:v>Lam et al., 2019</c:v>
                </c:pt>
                <c:pt idx="3">
                  <c:v>Emilsson &amp; Dahlhof, 2019</c:v>
                </c:pt>
                <c:pt idx="4">
                  <c:v>Dai et al., 2019</c:v>
                </c:pt>
                <c:pt idx="5">
                  <c:v>Kelly et al., 2020</c:v>
                </c:pt>
                <c:pt idx="6">
                  <c:v>Krebs et al., 2020</c:v>
                </c:pt>
              </c:strCache>
            </c:strRef>
          </c:cat>
          <c:val>
            <c:numRef>
              <c:f>Sheet1!$F$19:$F$25</c:f>
              <c:numCache>
                <c:formatCode>0</c:formatCode>
                <c:ptCount val="7"/>
                <c:pt idx="0">
                  <c:v>376.99046833614062</c:v>
                </c:pt>
                <c:pt idx="1">
                  <c:v>381.39971357983819</c:v>
                </c:pt>
                <c:pt idx="2">
                  <c:v>212.43743584134802</c:v>
                </c:pt>
                <c:pt idx="3">
                  <c:v>134.48197993277532</c:v>
                </c:pt>
                <c:pt idx="4">
                  <c:v>156.52820615126308</c:v>
                </c:pt>
                <c:pt idx="5">
                  <c:v>143.3004704201704</c:v>
                </c:pt>
                <c:pt idx="6">
                  <c:v>343.92112900840897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B3-4A70-BCBE-AAA2EF4D642B}"/>
            </c:ext>
          </c:extLst>
        </c:ser>
        <c:ser>
          <c:idx val="1"/>
          <c:order val="1"/>
          <c:tx>
            <c:strRef>
              <c:f>Sheet1!$G$18</c:f>
              <c:strCache>
                <c:ptCount val="1"/>
                <c:pt idx="0">
                  <c:v>Top Value</c:v>
                </c:pt>
              </c:strCache>
            </c:strRef>
          </c:tx>
          <c:spPr>
            <a:gradFill>
              <a:gsLst>
                <a:gs pos="0">
                  <a:schemeClr val="accent2">
                    <a:alpha val="30000"/>
                  </a:schemeClr>
                </a:gs>
                <a:gs pos="70000">
                  <a:schemeClr val="accent2"/>
                </a:gs>
                <a:gs pos="30000">
                  <a:schemeClr val="accent2"/>
                </a:gs>
                <a:gs pos="100000">
                  <a:schemeClr val="accent2">
                    <a:alpha val="3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Sheet1!$D$19:$D$25</c:f>
              <c:strCache>
                <c:ptCount val="7"/>
                <c:pt idx="0">
                  <c:v>Ellingsen et al., 2014</c:v>
                </c:pt>
                <c:pt idx="1">
                  <c:v>Romare &amp; Dahlhof, 2017</c:v>
                </c:pt>
                <c:pt idx="2">
                  <c:v>Lam et al., 2019</c:v>
                </c:pt>
                <c:pt idx="3">
                  <c:v>Emilsson &amp; Dahlhof, 2019</c:v>
                </c:pt>
                <c:pt idx="4">
                  <c:v>Dai et al., 2019</c:v>
                </c:pt>
                <c:pt idx="5">
                  <c:v>Kelly et al., 2020</c:v>
                </c:pt>
                <c:pt idx="6">
                  <c:v>Krebs et al., 2020</c:v>
                </c:pt>
              </c:strCache>
            </c:strRef>
          </c:cat>
          <c:val>
            <c:numRef>
              <c:f>Sheet1!$G$19:$G$25</c:f>
              <c:numCache>
                <c:formatCode>0</c:formatCode>
                <c:ptCount val="7"/>
                <c:pt idx="0">
                  <c:v>8.8184904873951027</c:v>
                </c:pt>
                <c:pt idx="1">
                  <c:v>8.8184904873951027</c:v>
                </c:pt>
                <c:pt idx="2">
                  <c:v>28.968741251092911</c:v>
                </c:pt>
                <c:pt idx="3">
                  <c:v>99.208017983194907</c:v>
                </c:pt>
                <c:pt idx="4">
                  <c:v>8.8184904873951027</c:v>
                </c:pt>
                <c:pt idx="5">
                  <c:v>77.161791764707147</c:v>
                </c:pt>
                <c:pt idx="6">
                  <c:v>33.069339327731633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B3-4A70-BCBE-AAA2EF4D6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2"/>
        <c:overlap val="100"/>
        <c:axId val="717325312"/>
        <c:axId val="717330560"/>
      </c:barChart>
      <c:catAx>
        <c:axId val="71732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21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17330560"/>
        <c:crosses val="autoZero"/>
        <c:auto val="1"/>
        <c:lblAlgn val="ctr"/>
        <c:lblOffset val="100"/>
        <c:noMultiLvlLbl val="0"/>
      </c:catAx>
      <c:valAx>
        <c:axId val="71733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lbmCO2e/kWh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in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17325312"/>
        <c:crosses val="autoZero"/>
        <c:crossBetween val="between"/>
        <c:majorUnit val="100"/>
        <c:minorUnit val="5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11</xdr:row>
      <xdr:rowOff>41910</xdr:rowOff>
    </xdr:from>
    <xdr:to>
      <xdr:col>17</xdr:col>
      <xdr:colOff>160020</xdr:colOff>
      <xdr:row>26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347BAB-E321-42E9-B644-102BFD0B5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D3A4-331A-4826-9CF2-28D5770338B8}">
  <dimension ref="C1:J25"/>
  <sheetViews>
    <sheetView tabSelected="1" topLeftCell="B1" workbookViewId="0">
      <selection activeCell="G13" sqref="G13"/>
    </sheetView>
  </sheetViews>
  <sheetFormatPr defaultRowHeight="14.4" x14ac:dyDescent="0.3"/>
  <cols>
    <col min="4" max="4" width="12.5546875" customWidth="1"/>
    <col min="5" max="5" width="13.88671875" customWidth="1"/>
    <col min="6" max="6" width="14.21875" customWidth="1"/>
    <col min="7" max="7" width="11.6640625" customWidth="1"/>
    <col min="8" max="8" width="15.33203125" customWidth="1"/>
    <col min="9" max="9" width="14.109375" customWidth="1"/>
  </cols>
  <sheetData>
    <row r="1" spans="3:10" x14ac:dyDescent="0.3">
      <c r="F1" s="4" t="s">
        <v>10</v>
      </c>
      <c r="G1" s="4"/>
      <c r="H1" s="4"/>
    </row>
    <row r="2" spans="3:10" x14ac:dyDescent="0.3">
      <c r="C2" s="1" t="s">
        <v>2</v>
      </c>
      <c r="D2" s="1" t="s">
        <v>0</v>
      </c>
      <c r="E2" s="1" t="s">
        <v>7</v>
      </c>
      <c r="F2" s="1" t="s">
        <v>3</v>
      </c>
      <c r="G2" s="1" t="s">
        <v>5</v>
      </c>
      <c r="H2" s="1" t="s">
        <v>4</v>
      </c>
      <c r="I2" s="1" t="s">
        <v>6</v>
      </c>
      <c r="J2" s="1" t="s">
        <v>9</v>
      </c>
    </row>
    <row r="3" spans="3:10" x14ac:dyDescent="0.3">
      <c r="C3">
        <v>2014</v>
      </c>
      <c r="D3" t="s">
        <v>13</v>
      </c>
      <c r="F3" s="2">
        <v>171</v>
      </c>
      <c r="G3" s="2">
        <f>AVERAGE(F3,H3)</f>
        <v>173</v>
      </c>
      <c r="H3" s="2">
        <v>175</v>
      </c>
      <c r="I3" t="s">
        <v>22</v>
      </c>
      <c r="J3" t="s">
        <v>18</v>
      </c>
    </row>
    <row r="4" spans="3:10" x14ac:dyDescent="0.3">
      <c r="C4">
        <v>2017</v>
      </c>
      <c r="D4" t="s">
        <v>11</v>
      </c>
      <c r="F4" s="2">
        <v>173</v>
      </c>
      <c r="G4" s="2">
        <f>AVERAGE(F4,H4)</f>
        <v>175</v>
      </c>
      <c r="H4" s="2">
        <v>177</v>
      </c>
      <c r="I4" t="s">
        <v>25</v>
      </c>
      <c r="J4" t="s">
        <v>17</v>
      </c>
    </row>
    <row r="5" spans="3:10" x14ac:dyDescent="0.3">
      <c r="C5">
        <v>2019</v>
      </c>
      <c r="D5" t="s">
        <v>12</v>
      </c>
      <c r="F5" s="2">
        <f>1.32*G7</f>
        <v>96.36</v>
      </c>
      <c r="G5" s="2">
        <f>AVERAGE(F5,H5)</f>
        <v>102.93</v>
      </c>
      <c r="H5" s="2">
        <f>1.5*G7</f>
        <v>109.5</v>
      </c>
      <c r="I5" t="s">
        <v>24</v>
      </c>
      <c r="J5" t="s">
        <v>18</v>
      </c>
    </row>
    <row r="6" spans="3:10" x14ac:dyDescent="0.3">
      <c r="C6">
        <v>2019</v>
      </c>
      <c r="D6" t="s">
        <v>16</v>
      </c>
      <c r="F6" s="2">
        <v>61</v>
      </c>
      <c r="G6" s="2">
        <f>AVERAGE(F6,H6)</f>
        <v>83.5</v>
      </c>
      <c r="H6" s="2">
        <v>106</v>
      </c>
      <c r="I6" t="s">
        <v>23</v>
      </c>
      <c r="J6" t="s">
        <v>18</v>
      </c>
    </row>
    <row r="7" spans="3:10" x14ac:dyDescent="0.3">
      <c r="C7">
        <v>2019</v>
      </c>
      <c r="D7" t="s">
        <v>14</v>
      </c>
      <c r="F7" s="2">
        <v>71</v>
      </c>
      <c r="G7">
        <v>73</v>
      </c>
      <c r="H7" s="2">
        <v>75</v>
      </c>
      <c r="I7" t="s">
        <v>20</v>
      </c>
      <c r="J7" t="s">
        <v>18</v>
      </c>
    </row>
    <row r="8" spans="3:10" x14ac:dyDescent="0.3">
      <c r="C8">
        <v>2020</v>
      </c>
      <c r="D8" t="s">
        <v>15</v>
      </c>
      <c r="F8" s="2">
        <v>65</v>
      </c>
      <c r="G8" s="2">
        <f t="shared" ref="G8" si="0">AVERAGE(F8,H8)</f>
        <v>82.5</v>
      </c>
      <c r="H8" s="2">
        <v>100</v>
      </c>
      <c r="I8" t="s">
        <v>21</v>
      </c>
      <c r="J8" t="s">
        <v>18</v>
      </c>
    </row>
    <row r="9" spans="3:10" x14ac:dyDescent="0.3">
      <c r="C9">
        <v>2020</v>
      </c>
      <c r="D9" t="s">
        <v>28</v>
      </c>
      <c r="E9" t="s">
        <v>8</v>
      </c>
      <c r="F9" s="2">
        <f xml:space="preserve"> (0.013 * 4500 * 30 / 5) / 2.25</f>
        <v>156</v>
      </c>
      <c r="G9" s="2">
        <f>AVERAGE(F9,H9)</f>
        <v>163.5</v>
      </c>
      <c r="H9">
        <f xml:space="preserve"> (0.02 * 5700 * 30 / 10) / 2</f>
        <v>171</v>
      </c>
      <c r="I9" t="s">
        <v>1</v>
      </c>
      <c r="J9" t="s">
        <v>19</v>
      </c>
    </row>
    <row r="12" spans="3:10" x14ac:dyDescent="0.3">
      <c r="G12">
        <f>CONVERT(AVERAGE(G3:G9),"kg","lbm")</f>
        <v>268.78444059491443</v>
      </c>
    </row>
    <row r="17" spans="3:9" x14ac:dyDescent="0.3">
      <c r="F17" s="4" t="s">
        <v>10</v>
      </c>
      <c r="G17" s="4"/>
      <c r="H17" s="3"/>
    </row>
    <row r="18" spans="3:9" x14ac:dyDescent="0.3">
      <c r="C18" s="1" t="s">
        <v>2</v>
      </c>
      <c r="D18" s="1" t="s">
        <v>0</v>
      </c>
      <c r="E18" s="1" t="s">
        <v>7</v>
      </c>
      <c r="F18" s="1" t="s">
        <v>27</v>
      </c>
      <c r="G18" s="1" t="s">
        <v>26</v>
      </c>
      <c r="H18" s="1" t="s">
        <v>6</v>
      </c>
      <c r="I18" s="1" t="s">
        <v>9</v>
      </c>
    </row>
    <row r="19" spans="3:9" x14ac:dyDescent="0.3">
      <c r="C19">
        <v>2014</v>
      </c>
      <c r="D19" t="s">
        <v>30</v>
      </c>
      <c r="F19" s="2">
        <f>CONVERT(F3,"kg","lbm")</f>
        <v>376.99046833614062</v>
      </c>
      <c r="G19" s="2">
        <f>CONVERT(H3-F3,"kg","lbm")</f>
        <v>8.8184904873951027</v>
      </c>
      <c r="H19" t="s">
        <v>22</v>
      </c>
      <c r="I19" t="s">
        <v>18</v>
      </c>
    </row>
    <row r="20" spans="3:9" x14ac:dyDescent="0.3">
      <c r="C20">
        <v>2017</v>
      </c>
      <c r="D20" t="s">
        <v>34</v>
      </c>
      <c r="F20" s="2">
        <f>CONVERT(F4,"kg","lbm")</f>
        <v>381.39971357983819</v>
      </c>
      <c r="G20" s="2">
        <f t="shared" ref="G20:G25" si="1">CONVERT(H4-F4,"kg","lbm")</f>
        <v>8.8184904873951027</v>
      </c>
      <c r="H20" t="s">
        <v>25</v>
      </c>
      <c r="I20" t="s">
        <v>17</v>
      </c>
    </row>
    <row r="21" spans="3:9" x14ac:dyDescent="0.3">
      <c r="C21">
        <v>2019</v>
      </c>
      <c r="D21" t="s">
        <v>31</v>
      </c>
      <c r="F21" s="2">
        <f t="shared" ref="F21:F24" si="2">CONVERT(F5,"kg","lbm")</f>
        <v>212.43743584134802</v>
      </c>
      <c r="G21" s="2">
        <f t="shared" si="1"/>
        <v>28.968741251092911</v>
      </c>
      <c r="H21" t="s">
        <v>24</v>
      </c>
      <c r="I21" t="s">
        <v>18</v>
      </c>
    </row>
    <row r="22" spans="3:9" x14ac:dyDescent="0.3">
      <c r="C22">
        <v>2019</v>
      </c>
      <c r="D22" t="s">
        <v>35</v>
      </c>
      <c r="F22" s="2">
        <f t="shared" si="2"/>
        <v>134.48197993277532</v>
      </c>
      <c r="G22" s="2">
        <f t="shared" si="1"/>
        <v>99.208017983194907</v>
      </c>
      <c r="H22" t="s">
        <v>23</v>
      </c>
      <c r="I22" t="s">
        <v>18</v>
      </c>
    </row>
    <row r="23" spans="3:9" x14ac:dyDescent="0.3">
      <c r="C23">
        <v>2019</v>
      </c>
      <c r="D23" t="s">
        <v>32</v>
      </c>
      <c r="F23" s="2">
        <f t="shared" si="2"/>
        <v>156.52820615126308</v>
      </c>
      <c r="G23" s="2">
        <f t="shared" si="1"/>
        <v>8.8184904873951027</v>
      </c>
      <c r="H23" t="s">
        <v>20</v>
      </c>
      <c r="I23" t="s">
        <v>18</v>
      </c>
    </row>
    <row r="24" spans="3:9" x14ac:dyDescent="0.3">
      <c r="C24">
        <v>2020</v>
      </c>
      <c r="D24" t="s">
        <v>29</v>
      </c>
      <c r="F24" s="2">
        <f t="shared" si="2"/>
        <v>143.3004704201704</v>
      </c>
      <c r="G24" s="2">
        <f t="shared" si="1"/>
        <v>77.161791764707147</v>
      </c>
      <c r="H24" t="s">
        <v>21</v>
      </c>
      <c r="I24" t="s">
        <v>18</v>
      </c>
    </row>
    <row r="25" spans="3:9" x14ac:dyDescent="0.3">
      <c r="C25">
        <v>2020</v>
      </c>
      <c r="D25" t="s">
        <v>33</v>
      </c>
      <c r="E25" t="s">
        <v>8</v>
      </c>
      <c r="F25" s="2">
        <f>CONVERT(F9,"kg","lbm")</f>
        <v>343.92112900840897</v>
      </c>
      <c r="G25" s="2">
        <f t="shared" si="1"/>
        <v>33.069339327731633</v>
      </c>
      <c r="H25" t="s">
        <v>1</v>
      </c>
      <c r="I25" t="s">
        <v>19</v>
      </c>
    </row>
  </sheetData>
  <mergeCells count="2">
    <mergeCell ref="F1:H1"/>
    <mergeCell ref="F17:G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Klammer, Noah</dc:creator>
  <cp:lastModifiedBy>Klammer, Noah</cp:lastModifiedBy>
  <dcterms:created xsi:type="dcterms:W3CDTF">2021-09-07T19:41:06Z</dcterms:created>
  <dcterms:modified xsi:type="dcterms:W3CDTF">2021-09-09T16:07:02Z</dcterms:modified>
</cp:coreProperties>
</file>