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840" yWindow="1940" windowWidth="31720" windowHeight="20420" tabRatio="500"/>
  </bookViews>
  <sheets>
    <sheet name="2018" sheetId="7" r:id="rId1"/>
    <sheet name="2014" sheetId="1" r:id="rId2"/>
    <sheet name="Pommier2018" sheetId="3" r:id="rId3"/>
    <sheet name="stewart2007" sheetId="4" r:id="rId4"/>
    <sheet name="Fei2000" sheetId="5" r:id="rId5"/>
    <sheet name="Fe_melt" sheetId="2" r:id="rId6"/>
    <sheet name="eutectic" sheetId="6" r:id="rId7"/>
    <sheet name="Buono2011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5" l="1"/>
  <c r="B28" i="5"/>
  <c r="B27" i="5"/>
  <c r="B26" i="5"/>
  <c r="B25" i="5"/>
  <c r="C8" i="5"/>
  <c r="C9" i="5"/>
  <c r="C10" i="5"/>
  <c r="C14" i="5"/>
  <c r="G31" i="4"/>
  <c r="G32" i="4"/>
  <c r="G33" i="4"/>
  <c r="G34" i="4"/>
  <c r="G35" i="4"/>
  <c r="G36" i="4"/>
  <c r="G37" i="4"/>
  <c r="G38" i="4"/>
  <c r="G39" i="4"/>
  <c r="G40" i="4"/>
  <c r="G41" i="4"/>
  <c r="G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30" i="4"/>
  <c r="G42" i="4"/>
  <c r="G29" i="4"/>
  <c r="F42" i="4"/>
  <c r="C29" i="4"/>
  <c r="C4" i="2"/>
  <c r="C45" i="4"/>
  <c r="B45" i="4"/>
  <c r="G26" i="3"/>
  <c r="G42" i="3"/>
  <c r="H48" i="7"/>
  <c r="H47" i="7"/>
  <c r="H46" i="7"/>
  <c r="H45" i="7"/>
  <c r="H44" i="7"/>
  <c r="H43" i="7"/>
  <c r="C32" i="6"/>
  <c r="C33" i="6"/>
  <c r="C34" i="6"/>
  <c r="C35" i="6"/>
  <c r="C36" i="6"/>
  <c r="C31" i="6"/>
  <c r="F42" i="3"/>
  <c r="G17" i="3"/>
  <c r="G48" i="7"/>
  <c r="G47" i="7"/>
  <c r="G46" i="7"/>
  <c r="G45" i="7"/>
  <c r="G44" i="7"/>
  <c r="G43" i="7"/>
  <c r="B32" i="6"/>
  <c r="B33" i="6"/>
  <c r="B34" i="6"/>
  <c r="B35" i="6"/>
  <c r="B36" i="6"/>
  <c r="B31" i="6"/>
  <c r="H68" i="6"/>
  <c r="G68" i="6"/>
  <c r="H67" i="6"/>
  <c r="G67" i="6"/>
  <c r="H66" i="6"/>
  <c r="G66" i="6"/>
  <c r="H65" i="6"/>
  <c r="G65" i="6"/>
  <c r="H64" i="6"/>
  <c r="G64" i="6"/>
  <c r="H63" i="6"/>
  <c r="G63" i="6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5" i="8"/>
  <c r="C61" i="8"/>
  <c r="H9" i="6"/>
  <c r="C5" i="7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32" i="6"/>
  <c r="C12" i="6"/>
  <c r="C8" i="3"/>
  <c r="C30" i="2"/>
  <c r="G19" i="3"/>
  <c r="G20" i="3"/>
  <c r="G21" i="3"/>
  <c r="G22" i="3"/>
  <c r="G18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B44" i="2"/>
  <c r="B45" i="2"/>
  <c r="B43" i="2"/>
  <c r="C6" i="3"/>
  <c r="B39" i="2"/>
  <c r="C7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</calcChain>
</file>

<file path=xl/sharedStrings.xml><?xml version="1.0" encoding="utf-8"?>
<sst xmlns="http://schemas.openxmlformats.org/spreadsheetml/2006/main" count="141" uniqueCount="64">
  <si>
    <t>14 GPa</t>
  </si>
  <si>
    <t>T</t>
  </si>
  <si>
    <t>S wt%</t>
  </si>
  <si>
    <t>21 GPa</t>
  </si>
  <si>
    <t>23 GPa</t>
  </si>
  <si>
    <t>40 GPa</t>
  </si>
  <si>
    <t>T (K)</t>
  </si>
  <si>
    <t>P (GPa)</t>
  </si>
  <si>
    <t>Komabayashi2010b, using plotdigitizer</t>
  </si>
  <si>
    <t>calc</t>
  </si>
  <si>
    <t>S (wt%)</t>
  </si>
  <si>
    <t>Temp ©</t>
  </si>
  <si>
    <t>Pommier2018, 20 GPa, based on new measurements</t>
  </si>
  <si>
    <t>Stewart2007</t>
  </si>
  <si>
    <t>Fe melt</t>
  </si>
  <si>
    <t>eutectic</t>
  </si>
  <si>
    <t>max solubility in Fe</t>
  </si>
  <si>
    <t>Fe-rich</t>
  </si>
  <si>
    <t>S-rich liquid</t>
  </si>
  <si>
    <t>Fe-rich solid</t>
  </si>
  <si>
    <t>wt%S</t>
  </si>
  <si>
    <t>Temp (K)</t>
  </si>
  <si>
    <t>Fe melt from Boehler</t>
  </si>
  <si>
    <t>Pommier2018</t>
  </si>
  <si>
    <t>Anzellini2013</t>
  </si>
  <si>
    <t>T ( C )</t>
  </si>
  <si>
    <t xml:space="preserve">Fei2000. 21 GPa </t>
  </si>
  <si>
    <t>melt</t>
  </si>
  <si>
    <t>Fe</t>
  </si>
  <si>
    <t>T C</t>
  </si>
  <si>
    <t>melt+Fe</t>
  </si>
  <si>
    <t>FeS+liq</t>
  </si>
  <si>
    <t>FeS+FeS2</t>
  </si>
  <si>
    <t>Andrault2009</t>
  </si>
  <si>
    <t>30 GPa</t>
  </si>
  <si>
    <t>P</t>
  </si>
  <si>
    <t>K</t>
  </si>
  <si>
    <t>stewart2007</t>
  </si>
  <si>
    <t>Fei2000</t>
  </si>
  <si>
    <t>Morard 2008, P&amp;T</t>
  </si>
  <si>
    <t>Mori2017?</t>
  </si>
  <si>
    <t>Morard 2008, P&amp;S</t>
  </si>
  <si>
    <t>Fei</t>
  </si>
  <si>
    <t>S wt %</t>
  </si>
  <si>
    <t>predict</t>
  </si>
  <si>
    <t>Chen2007</t>
  </si>
  <si>
    <t>Buono2011</t>
  </si>
  <si>
    <t>mol frac FeS</t>
  </si>
  <si>
    <t>wt% S</t>
  </si>
  <si>
    <t>how the fuck do you go from mol frac to wt % S. take it from Kavner</t>
  </si>
  <si>
    <t>mass S</t>
  </si>
  <si>
    <t>mass Fe</t>
  </si>
  <si>
    <t>wt%</t>
  </si>
  <si>
    <t xml:space="preserve">hack to compromise on the eutectic </t>
  </si>
  <si>
    <t>Chudinovskikh2007</t>
  </si>
  <si>
    <t>datathief trends</t>
  </si>
  <si>
    <t>eutectic data</t>
  </si>
  <si>
    <t>not "data", but what morard interprets at P</t>
  </si>
  <si>
    <t>Morard2008</t>
  </si>
  <si>
    <t>Data</t>
  </si>
  <si>
    <t>S</t>
  </si>
  <si>
    <t>23 GPa liquidus datathief</t>
  </si>
  <si>
    <t>40 GPa liquidus datathief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</si>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</sst>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4" fillId="0" borderId="0" xfId="0" applyFont="1"/>
    <xf numFmtId="4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0" fontId="6" fillId="0" borderId="0" xfId="0" applyFont="1"/>
    <xf numFmtId="4" fontId="6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'2018'!$B$3</c:f>
              <c:strCache>
                <c:ptCount val="1"/>
                <c:pt idx="0">
                  <c:v>14 GPa</c:v>
                </c:pt>
              </c:strCache>
            </c:strRef>
          </c:tx>
          <c:spPr>
            <a:ln w="19050">
              <a:prstDash val="dash"/>
            </a:ln>
          </c:spPr>
          <c:marker>
            <c:symbol val="none"/>
          </c:marker>
          <c:xVal>
            <c:numRef>
              <c:f>'2018'!$B$5:$B$45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18.27</c:v>
                </c:pt>
                <c:pt idx="21">
                  <c:v>19.0</c:v>
                </c:pt>
                <c:pt idx="22">
                  <c:v>20.0</c:v>
                </c:pt>
                <c:pt idx="23">
                  <c:v>20.8</c:v>
                </c:pt>
                <c:pt idx="25">
                  <c:v>21.0</c:v>
                </c:pt>
                <c:pt idx="26">
                  <c:v>22.0</c:v>
                </c:pt>
                <c:pt idx="27">
                  <c:v>23.0</c:v>
                </c:pt>
                <c:pt idx="28">
                  <c:v>24.0</c:v>
                </c:pt>
                <c:pt idx="29">
                  <c:v>25.0</c:v>
                </c:pt>
                <c:pt idx="30">
                  <c:v>26.0</c:v>
                </c:pt>
                <c:pt idx="31">
                  <c:v>27.0</c:v>
                </c:pt>
                <c:pt idx="32">
                  <c:v>28.0</c:v>
                </c:pt>
                <c:pt idx="33">
                  <c:v>29.0</c:v>
                </c:pt>
                <c:pt idx="34">
                  <c:v>30.0</c:v>
                </c:pt>
                <c:pt idx="35">
                  <c:v>31.0</c:v>
                </c:pt>
                <c:pt idx="36">
                  <c:v>32.0</c:v>
                </c:pt>
                <c:pt idx="37">
                  <c:v>33.0</c:v>
                </c:pt>
                <c:pt idx="38">
                  <c:v>34.0</c:v>
                </c:pt>
                <c:pt idx="39">
                  <c:v>35.0</c:v>
                </c:pt>
                <c:pt idx="40">
                  <c:v>36.0</c:v>
                </c:pt>
              </c:numCache>
            </c:numRef>
          </c:xVal>
          <c:yVal>
            <c:numRef>
              <c:f>'2018'!$C$5:$C$45</c:f>
              <c:numCache>
                <c:formatCode>General</c:formatCode>
                <c:ptCount val="41"/>
                <c:pt idx="0">
                  <c:v>2246.766591</c:v>
                </c:pt>
                <c:pt idx="1">
                  <c:v>2071.0</c:v>
                </c:pt>
                <c:pt idx="2">
                  <c:v>1954.0</c:v>
                </c:pt>
                <c:pt idx="3">
                  <c:v>1863.0</c:v>
                </c:pt>
                <c:pt idx="4">
                  <c:v>1793.0</c:v>
                </c:pt>
                <c:pt idx="5">
                  <c:v>1743.0</c:v>
                </c:pt>
                <c:pt idx="6">
                  <c:v>1708.0</c:v>
                </c:pt>
                <c:pt idx="7">
                  <c:v>1685.0</c:v>
                </c:pt>
                <c:pt idx="8">
                  <c:v>1669.0</c:v>
                </c:pt>
                <c:pt idx="9">
                  <c:v>1658.0</c:v>
                </c:pt>
                <c:pt idx="10">
                  <c:v>1648.0</c:v>
                </c:pt>
                <c:pt idx="11">
                  <c:v>1635.0</c:v>
                </c:pt>
                <c:pt idx="12">
                  <c:v>1615.0</c:v>
                </c:pt>
                <c:pt idx="13">
                  <c:v>1585.0</c:v>
                </c:pt>
                <c:pt idx="14">
                  <c:v>1542.0</c:v>
                </c:pt>
                <c:pt idx="15">
                  <c:v>1482.0</c:v>
                </c:pt>
                <c:pt idx="16">
                  <c:v>1400.0</c:v>
                </c:pt>
                <c:pt idx="17">
                  <c:v>1294.0</c:v>
                </c:pt>
                <c:pt idx="18">
                  <c:v>1160.0</c:v>
                </c:pt>
                <c:pt idx="19">
                  <c:v>1119.0</c:v>
                </c:pt>
                <c:pt idx="21">
                  <c:v>1144.0</c:v>
                </c:pt>
                <c:pt idx="22">
                  <c:v>1160.0</c:v>
                </c:pt>
                <c:pt idx="23">
                  <c:v>1173.0</c:v>
                </c:pt>
                <c:pt idx="25">
                  <c:v>1236.0</c:v>
                </c:pt>
                <c:pt idx="26">
                  <c:v>1394.0</c:v>
                </c:pt>
                <c:pt idx="27">
                  <c:v>1471.0</c:v>
                </c:pt>
                <c:pt idx="28">
                  <c:v>1528.0</c:v>
                </c:pt>
                <c:pt idx="29">
                  <c:v>1576.0</c:v>
                </c:pt>
                <c:pt idx="30">
                  <c:v>1618.0</c:v>
                </c:pt>
                <c:pt idx="31">
                  <c:v>1656.0</c:v>
                </c:pt>
                <c:pt idx="32">
                  <c:v>1690.0</c:v>
                </c:pt>
                <c:pt idx="33">
                  <c:v>1722.0</c:v>
                </c:pt>
                <c:pt idx="34">
                  <c:v>1752.0</c:v>
                </c:pt>
                <c:pt idx="35">
                  <c:v>1781.0</c:v>
                </c:pt>
                <c:pt idx="36">
                  <c:v>1808.0</c:v>
                </c:pt>
                <c:pt idx="37">
                  <c:v>1834.0</c:v>
                </c:pt>
                <c:pt idx="38">
                  <c:v>1858.0</c:v>
                </c:pt>
                <c:pt idx="39">
                  <c:v>1882.0</c:v>
                </c:pt>
                <c:pt idx="40">
                  <c:v>1905.0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'2018'!$R$3</c:f>
              <c:strCache>
                <c:ptCount val="1"/>
                <c:pt idx="0">
                  <c:v>40 GPa</c:v>
                </c:pt>
              </c:strCache>
            </c:strRef>
          </c:tx>
          <c:marker>
            <c:symbol val="none"/>
          </c:marker>
          <c:xVal>
            <c:numRef>
              <c:f>'2018'!$R$5:$R$43</c:f>
              <c:numCache>
                <c:formatCode>General</c:formatCode>
                <c:ptCount val="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12.43069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  <c:pt idx="18">
                  <c:v>16.0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21.0</c:v>
                </c:pt>
                <c:pt idx="24">
                  <c:v>22.0</c:v>
                </c:pt>
                <c:pt idx="25">
                  <c:v>23.0</c:v>
                </c:pt>
                <c:pt idx="26">
                  <c:v>24.0</c:v>
                </c:pt>
                <c:pt idx="27">
                  <c:v>25.0</c:v>
                </c:pt>
                <c:pt idx="28">
                  <c:v>26.0</c:v>
                </c:pt>
                <c:pt idx="29">
                  <c:v>27.0</c:v>
                </c:pt>
                <c:pt idx="30">
                  <c:v>28.0</c:v>
                </c:pt>
                <c:pt idx="31">
                  <c:v>29.0</c:v>
                </c:pt>
                <c:pt idx="32">
                  <c:v>30.0</c:v>
                </c:pt>
                <c:pt idx="33">
                  <c:v>31.0</c:v>
                </c:pt>
                <c:pt idx="34">
                  <c:v>32.0</c:v>
                </c:pt>
                <c:pt idx="35">
                  <c:v>33.0</c:v>
                </c:pt>
                <c:pt idx="36">
                  <c:v>34.0</c:v>
                </c:pt>
                <c:pt idx="37">
                  <c:v>35.0</c:v>
                </c:pt>
                <c:pt idx="38">
                  <c:v>36.0</c:v>
                </c:pt>
              </c:numCache>
            </c:numRef>
          </c:xVal>
          <c:yVal>
            <c:numRef>
              <c:f>'2018'!$S$5:$S$43</c:f>
              <c:numCache>
                <c:formatCode>General</c:formatCode>
                <c:ptCount val="39"/>
                <c:pt idx="0">
                  <c:v>2666.437375</c:v>
                </c:pt>
                <c:pt idx="1">
                  <c:v>2564.6178</c:v>
                </c:pt>
                <c:pt idx="2">
                  <c:v>2478.3516</c:v>
                </c:pt>
                <c:pt idx="3">
                  <c:v>2403.912</c:v>
                </c:pt>
                <c:pt idx="4">
                  <c:v>2337.6096</c:v>
                </c:pt>
                <c:pt idx="5">
                  <c:v>2275.755</c:v>
                </c:pt>
                <c:pt idx="6">
                  <c:v>2214.6588</c:v>
                </c:pt>
                <c:pt idx="7">
                  <c:v>2150.6316</c:v>
                </c:pt>
                <c:pt idx="8">
                  <c:v>2079.984</c:v>
                </c:pt>
                <c:pt idx="9">
                  <c:v>1999.0266</c:v>
                </c:pt>
                <c:pt idx="10">
                  <c:v>1904.07</c:v>
                </c:pt>
                <c:pt idx="11">
                  <c:v>1791.4248</c:v>
                </c:pt>
                <c:pt idx="12">
                  <c:v>1657.4016</c:v>
                </c:pt>
                <c:pt idx="13">
                  <c:v>1597.2</c:v>
                </c:pt>
                <c:pt idx="15">
                  <c:v>1647.0</c:v>
                </c:pt>
                <c:pt idx="16">
                  <c:v>1730.0</c:v>
                </c:pt>
                <c:pt idx="17">
                  <c:v>1787.0</c:v>
                </c:pt>
                <c:pt idx="18">
                  <c:v>1833.0</c:v>
                </c:pt>
                <c:pt idx="19">
                  <c:v>1873.0</c:v>
                </c:pt>
                <c:pt idx="20">
                  <c:v>1908.0</c:v>
                </c:pt>
                <c:pt idx="21">
                  <c:v>1941.0</c:v>
                </c:pt>
                <c:pt idx="22">
                  <c:v>1971.0</c:v>
                </c:pt>
                <c:pt idx="23">
                  <c:v>1999.0</c:v>
                </c:pt>
                <c:pt idx="24">
                  <c:v>2026.0</c:v>
                </c:pt>
                <c:pt idx="25">
                  <c:v>2051.0</c:v>
                </c:pt>
                <c:pt idx="26">
                  <c:v>2075.0</c:v>
                </c:pt>
                <c:pt idx="27">
                  <c:v>2098.0</c:v>
                </c:pt>
                <c:pt idx="28">
                  <c:v>2120.0</c:v>
                </c:pt>
                <c:pt idx="29">
                  <c:v>2142.0</c:v>
                </c:pt>
                <c:pt idx="30">
                  <c:v>2162.0</c:v>
                </c:pt>
                <c:pt idx="31">
                  <c:v>2182.0</c:v>
                </c:pt>
                <c:pt idx="32">
                  <c:v>2202.0</c:v>
                </c:pt>
                <c:pt idx="33">
                  <c:v>2220.0</c:v>
                </c:pt>
                <c:pt idx="34">
                  <c:v>2239.0</c:v>
                </c:pt>
                <c:pt idx="35">
                  <c:v>2256.0</c:v>
                </c:pt>
                <c:pt idx="36">
                  <c:v>2274.0</c:v>
                </c:pt>
                <c:pt idx="37">
                  <c:v>2291.0</c:v>
                </c:pt>
                <c:pt idx="38">
                  <c:v>2308.0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'2018'!$N$3</c:f>
              <c:strCache>
                <c:ptCount val="1"/>
                <c:pt idx="0">
                  <c:v>30 GPa</c:v>
                </c:pt>
              </c:strCache>
            </c:strRef>
          </c:tx>
          <c:marker>
            <c:symbol val="none"/>
          </c:marker>
          <c:xVal>
            <c:numRef>
              <c:f>'2018'!$N$12:$N$34</c:f>
              <c:numCache>
                <c:formatCode>General</c:formatCode>
                <c:ptCount val="23"/>
                <c:pt idx="0">
                  <c:v>14.1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  <c:pt idx="9">
                  <c:v>23.0</c:v>
                </c:pt>
                <c:pt idx="10">
                  <c:v>24.0</c:v>
                </c:pt>
                <c:pt idx="11">
                  <c:v>25.0</c:v>
                </c:pt>
                <c:pt idx="12">
                  <c:v>26.0</c:v>
                </c:pt>
                <c:pt idx="13">
                  <c:v>27.0</c:v>
                </c:pt>
                <c:pt idx="14">
                  <c:v>28.0</c:v>
                </c:pt>
                <c:pt idx="15">
                  <c:v>29.0</c:v>
                </c:pt>
                <c:pt idx="16">
                  <c:v>30.0</c:v>
                </c:pt>
                <c:pt idx="17">
                  <c:v>31.0</c:v>
                </c:pt>
                <c:pt idx="18">
                  <c:v>32.0</c:v>
                </c:pt>
                <c:pt idx="19">
                  <c:v>33.0</c:v>
                </c:pt>
                <c:pt idx="20">
                  <c:v>34.0</c:v>
                </c:pt>
                <c:pt idx="21">
                  <c:v>35.0</c:v>
                </c:pt>
                <c:pt idx="22">
                  <c:v>36.0</c:v>
                </c:pt>
              </c:numCache>
            </c:numRef>
          </c:xVal>
          <c:yVal>
            <c:numRef>
              <c:f>'2018'!$O$12:$O$34</c:f>
              <c:numCache>
                <c:formatCode>General</c:formatCode>
                <c:ptCount val="23"/>
                <c:pt idx="0">
                  <c:v>1455.0</c:v>
                </c:pt>
                <c:pt idx="1">
                  <c:v>1575.0</c:v>
                </c:pt>
                <c:pt idx="2">
                  <c:v>1646.0</c:v>
                </c:pt>
                <c:pt idx="3">
                  <c:v>1707.0</c:v>
                </c:pt>
                <c:pt idx="4">
                  <c:v>1759.0</c:v>
                </c:pt>
                <c:pt idx="5">
                  <c:v>1804.0</c:v>
                </c:pt>
                <c:pt idx="6">
                  <c:v>1842.0</c:v>
                </c:pt>
                <c:pt idx="7">
                  <c:v>1876.0</c:v>
                </c:pt>
                <c:pt idx="8">
                  <c:v>1906.0</c:v>
                </c:pt>
                <c:pt idx="9">
                  <c:v>1934.0</c:v>
                </c:pt>
                <c:pt idx="10">
                  <c:v>1958.0</c:v>
                </c:pt>
                <c:pt idx="11">
                  <c:v>1982.0</c:v>
                </c:pt>
                <c:pt idx="12">
                  <c:v>2003.0</c:v>
                </c:pt>
                <c:pt idx="13">
                  <c:v>2023.0</c:v>
                </c:pt>
                <c:pt idx="14">
                  <c:v>2042.0</c:v>
                </c:pt>
                <c:pt idx="15">
                  <c:v>2060.0</c:v>
                </c:pt>
                <c:pt idx="16">
                  <c:v>2077.0</c:v>
                </c:pt>
                <c:pt idx="17">
                  <c:v>2093.0</c:v>
                </c:pt>
                <c:pt idx="18">
                  <c:v>2109.0</c:v>
                </c:pt>
                <c:pt idx="19">
                  <c:v>2124.0</c:v>
                </c:pt>
                <c:pt idx="20">
                  <c:v>2138.0</c:v>
                </c:pt>
                <c:pt idx="21">
                  <c:v>2151.0</c:v>
                </c:pt>
                <c:pt idx="22">
                  <c:v>2164.0</c:v>
                </c:pt>
              </c:numCache>
            </c:numRef>
          </c:yVal>
          <c:smooth val="1"/>
        </c:ser>
        <c:ser>
          <c:idx val="5"/>
          <c:order val="3"/>
          <c:tx>
            <c:v>20GPa (pommier)</c:v>
          </c:tx>
          <c:marker>
            <c:symbol val="none"/>
          </c:marker>
          <c:xVal>
            <c:numRef>
              <c:f>Pommier2018!$F$26:$F$42</c:f>
              <c:numCache>
                <c:formatCode>General</c:formatCode>
                <c:ptCount val="17"/>
                <c:pt idx="0" formatCode="#,##0.0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 formatCode="0.0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 formatCode="0.0">
                  <c:v>16.26449</c:v>
                </c:pt>
              </c:numCache>
            </c:numRef>
          </c:xVal>
          <c:yVal>
            <c:numRef>
              <c:f>Pommier2018!$G$26:$G$42</c:f>
              <c:numCache>
                <c:formatCode>#,##0.00</c:formatCode>
                <c:ptCount val="17"/>
                <c:pt idx="0" formatCode="General">
                  <c:v>2369.152935</c:v>
                </c:pt>
                <c:pt idx="1">
                  <c:v>2233.91</c:v>
                </c:pt>
                <c:pt idx="2">
                  <c:v>2140.99</c:v>
                </c:pt>
                <c:pt idx="3">
                  <c:v>2063.16</c:v>
                </c:pt>
                <c:pt idx="4">
                  <c:v>1998.03</c:v>
                </c:pt>
                <c:pt idx="5">
                  <c:v>1943.24</c:v>
                </c:pt>
                <c:pt idx="6">
                  <c:v>1896.39</c:v>
                </c:pt>
                <c:pt idx="7">
                  <c:v>1855.1</c:v>
                </c:pt>
                <c:pt idx="8">
                  <c:v>1816.99</c:v>
                </c:pt>
                <c:pt idx="9">
                  <c:v>1779.69</c:v>
                </c:pt>
                <c:pt idx="10">
                  <c:v>1740.8</c:v>
                </c:pt>
                <c:pt idx="11">
                  <c:v>1697.95</c:v>
                </c:pt>
                <c:pt idx="12" formatCode="0">
                  <c:v>1648.76</c:v>
                </c:pt>
                <c:pt idx="13">
                  <c:v>1590.84</c:v>
                </c:pt>
                <c:pt idx="14" formatCode="General">
                  <c:v>1521.82</c:v>
                </c:pt>
                <c:pt idx="15">
                  <c:v>1439.31</c:v>
                </c:pt>
                <c:pt idx="16" formatCode="0">
                  <c:v>1312.5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'2018'!$F$3</c:f>
              <c:strCache>
                <c:ptCount val="1"/>
                <c:pt idx="0">
                  <c:v>21 GPa</c:v>
                </c:pt>
              </c:strCache>
            </c:strRef>
          </c:tx>
          <c:marker>
            <c:symbol val="none"/>
          </c:marker>
          <c:xVal>
            <c:numRef>
              <c:f>'2018'!$F$5:$F$32</c:f>
              <c:numCache>
                <c:formatCode>General</c:formatCode>
                <c:ptCount val="28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15.4</c:v>
                </c:pt>
                <c:pt idx="6">
                  <c:v>15.4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  <c:pt idx="16">
                  <c:v>25.0</c:v>
                </c:pt>
                <c:pt idx="17">
                  <c:v>26.0</c:v>
                </c:pt>
                <c:pt idx="18">
                  <c:v>27.0</c:v>
                </c:pt>
                <c:pt idx="19">
                  <c:v>28.0</c:v>
                </c:pt>
                <c:pt idx="20">
                  <c:v>29.0</c:v>
                </c:pt>
                <c:pt idx="21">
                  <c:v>30.0</c:v>
                </c:pt>
                <c:pt idx="22">
                  <c:v>31.0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  <c:pt idx="26">
                  <c:v>35.0</c:v>
                </c:pt>
                <c:pt idx="27">
                  <c:v>36.0</c:v>
                </c:pt>
              </c:numCache>
            </c:numRef>
          </c:xVal>
          <c:yVal>
            <c:numRef>
              <c:f>'2018'!$G$5:$G$32</c:f>
              <c:numCache>
                <c:formatCode>General</c:formatCode>
                <c:ptCount val="28"/>
                <c:pt idx="7">
                  <c:v>1327.0</c:v>
                </c:pt>
                <c:pt idx="8">
                  <c:v>1390.0</c:v>
                </c:pt>
                <c:pt idx="9">
                  <c:v>1420.0</c:v>
                </c:pt>
                <c:pt idx="10">
                  <c:v>1443.0</c:v>
                </c:pt>
                <c:pt idx="11">
                  <c:v>1454.0</c:v>
                </c:pt>
                <c:pt idx="12">
                  <c:v>1461.0</c:v>
                </c:pt>
                <c:pt idx="13">
                  <c:v>1467.0</c:v>
                </c:pt>
                <c:pt idx="14">
                  <c:v>1472.0</c:v>
                </c:pt>
                <c:pt idx="15">
                  <c:v>1475.0</c:v>
                </c:pt>
                <c:pt idx="16">
                  <c:v>1480.0</c:v>
                </c:pt>
                <c:pt idx="17">
                  <c:v>1532.0</c:v>
                </c:pt>
                <c:pt idx="18">
                  <c:v>1586.0</c:v>
                </c:pt>
                <c:pt idx="19">
                  <c:v>1637.0</c:v>
                </c:pt>
                <c:pt idx="20">
                  <c:v>1685.0</c:v>
                </c:pt>
                <c:pt idx="21">
                  <c:v>1731.0</c:v>
                </c:pt>
                <c:pt idx="22">
                  <c:v>1775.0</c:v>
                </c:pt>
                <c:pt idx="23">
                  <c:v>1818.0</c:v>
                </c:pt>
                <c:pt idx="24">
                  <c:v>1859.0</c:v>
                </c:pt>
                <c:pt idx="25">
                  <c:v>1898.0</c:v>
                </c:pt>
                <c:pt idx="26">
                  <c:v>1937.0</c:v>
                </c:pt>
                <c:pt idx="27">
                  <c:v>1974.0</c:v>
                </c:pt>
              </c:numCache>
            </c:numRef>
          </c:yVal>
          <c:smooth val="1"/>
        </c:ser>
        <c:ser>
          <c:idx val="2"/>
          <c:order val="5"/>
          <c:tx>
            <c:strRef>
              <c:f>'2018'!$J$3</c:f>
              <c:strCache>
                <c:ptCount val="1"/>
                <c:pt idx="0">
                  <c:v>23 GPa</c:v>
                </c:pt>
              </c:strCache>
            </c:strRef>
          </c:tx>
          <c:marker>
            <c:symbol val="none"/>
          </c:marker>
          <c:xVal>
            <c:numRef>
              <c:f>'2018'!$J$5:$J$44</c:f>
              <c:numCache>
                <c:formatCode>General</c:formatCode>
                <c:ptCount val="4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15.56753</c:v>
                </c:pt>
                <c:pt idx="18">
                  <c:v>15.6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  <c:pt idx="22">
                  <c:v>19.0</c:v>
                </c:pt>
                <c:pt idx="23">
                  <c:v>20.0</c:v>
                </c:pt>
                <c:pt idx="24">
                  <c:v>21.0</c:v>
                </c:pt>
                <c:pt idx="25">
                  <c:v>22.0</c:v>
                </c:pt>
                <c:pt idx="26">
                  <c:v>23.0</c:v>
                </c:pt>
                <c:pt idx="27">
                  <c:v>24.0</c:v>
                </c:pt>
                <c:pt idx="28">
                  <c:v>25.0</c:v>
                </c:pt>
                <c:pt idx="29">
                  <c:v>26.0</c:v>
                </c:pt>
                <c:pt idx="30">
                  <c:v>27.0</c:v>
                </c:pt>
                <c:pt idx="31">
                  <c:v>28.0</c:v>
                </c:pt>
                <c:pt idx="32">
                  <c:v>29.0</c:v>
                </c:pt>
                <c:pt idx="33">
                  <c:v>30.0</c:v>
                </c:pt>
                <c:pt idx="34">
                  <c:v>31.0</c:v>
                </c:pt>
                <c:pt idx="35">
                  <c:v>32.0</c:v>
                </c:pt>
                <c:pt idx="36">
                  <c:v>33.0</c:v>
                </c:pt>
                <c:pt idx="37">
                  <c:v>34.0</c:v>
                </c:pt>
                <c:pt idx="38">
                  <c:v>35.0</c:v>
                </c:pt>
                <c:pt idx="39">
                  <c:v>36.0</c:v>
                </c:pt>
              </c:numCache>
            </c:numRef>
          </c:xVal>
          <c:yVal>
            <c:numRef>
              <c:f>'2018'!$K$5:$K$44</c:f>
              <c:numCache>
                <c:formatCode>General</c:formatCode>
                <c:ptCount val="40"/>
                <c:pt idx="0">
                  <c:v>2424.289494</c:v>
                </c:pt>
                <c:pt idx="1">
                  <c:v>2339.267</c:v>
                </c:pt>
                <c:pt idx="2">
                  <c:v>2256.912</c:v>
                </c:pt>
                <c:pt idx="3">
                  <c:v>2192.041</c:v>
                </c:pt>
                <c:pt idx="4">
                  <c:v>2141.06</c:v>
                </c:pt>
                <c:pt idx="5">
                  <c:v>2100.375</c:v>
                </c:pt>
                <c:pt idx="6">
                  <c:v>2066.392</c:v>
                </c:pt>
                <c:pt idx="7">
                  <c:v>2035.517</c:v>
                </c:pt>
                <c:pt idx="8">
                  <c:v>2004.156</c:v>
                </c:pt>
                <c:pt idx="9">
                  <c:v>1968.715</c:v>
                </c:pt>
                <c:pt idx="10">
                  <c:v>1925.6</c:v>
                </c:pt>
                <c:pt idx="11">
                  <c:v>1871.217</c:v>
                </c:pt>
                <c:pt idx="12">
                  <c:v>1801.972</c:v>
                </c:pt>
                <c:pt idx="13">
                  <c:v>1714.271</c:v>
                </c:pt>
                <c:pt idx="14">
                  <c:v>1604.52</c:v>
                </c:pt>
                <c:pt idx="15">
                  <c:v>1469.125</c:v>
                </c:pt>
                <c:pt idx="16">
                  <c:v>1355.205</c:v>
                </c:pt>
                <c:pt idx="18">
                  <c:v>1355.0</c:v>
                </c:pt>
                <c:pt idx="19">
                  <c:v>1400.0</c:v>
                </c:pt>
                <c:pt idx="20">
                  <c:v>1440.0</c:v>
                </c:pt>
                <c:pt idx="21">
                  <c:v>1461.0</c:v>
                </c:pt>
                <c:pt idx="22">
                  <c:v>1472.0</c:v>
                </c:pt>
                <c:pt idx="23">
                  <c:v>1482.0</c:v>
                </c:pt>
                <c:pt idx="24">
                  <c:v>1492.0</c:v>
                </c:pt>
                <c:pt idx="25">
                  <c:v>1555.0</c:v>
                </c:pt>
                <c:pt idx="26">
                  <c:v>1614.0</c:v>
                </c:pt>
                <c:pt idx="27">
                  <c:v>1669.0</c:v>
                </c:pt>
                <c:pt idx="28">
                  <c:v>1720.0</c:v>
                </c:pt>
                <c:pt idx="29">
                  <c:v>1768.0</c:v>
                </c:pt>
                <c:pt idx="30">
                  <c:v>1812.0</c:v>
                </c:pt>
                <c:pt idx="31">
                  <c:v>1852.0</c:v>
                </c:pt>
                <c:pt idx="32">
                  <c:v>1888.0</c:v>
                </c:pt>
                <c:pt idx="33">
                  <c:v>1921.0</c:v>
                </c:pt>
                <c:pt idx="34">
                  <c:v>1950.0</c:v>
                </c:pt>
                <c:pt idx="35">
                  <c:v>1976.0</c:v>
                </c:pt>
                <c:pt idx="36">
                  <c:v>1997.0</c:v>
                </c:pt>
                <c:pt idx="37">
                  <c:v>2015.0</c:v>
                </c:pt>
                <c:pt idx="38">
                  <c:v>2029.0</c:v>
                </c:pt>
                <c:pt idx="39">
                  <c:v>2040.0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07272"/>
        <c:axId val="2085546072"/>
      </c:scatterChart>
      <c:valAx>
        <c:axId val="2084807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546072"/>
        <c:crosses val="autoZero"/>
        <c:crossBetween val="midCat"/>
      </c:valAx>
      <c:valAx>
        <c:axId val="2085546072"/>
        <c:scaling>
          <c:orientation val="minMax"/>
          <c:min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807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80599817109"/>
          <c:y val="0.0344370860927152"/>
          <c:w val="0.846528716284565"/>
          <c:h val="0.898419565104031"/>
        </c:manualLayout>
      </c:layout>
      <c:scatterChart>
        <c:scatterStyle val="smoothMarker"/>
        <c:varyColors val="0"/>
        <c:ser>
          <c:idx val="0"/>
          <c:order val="0"/>
          <c:tx>
            <c:v>Morard2008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27241907261592"/>
                  <c:y val="0.0562150043744532"/>
                </c:manualLayout>
              </c:layout>
              <c:numFmt formatCode="General" sourceLinked="0"/>
            </c:trendlineLbl>
          </c:trendline>
          <c:xVal>
            <c:numRef>
              <c:f>eutectic!$F$9:$F$26</c:f>
              <c:numCache>
                <c:formatCode>General</c:formatCode>
                <c:ptCount val="18"/>
                <c:pt idx="0">
                  <c:v>23.91409</c:v>
                </c:pt>
                <c:pt idx="1">
                  <c:v>26.29236</c:v>
                </c:pt>
                <c:pt idx="2">
                  <c:v>28.47244</c:v>
                </c:pt>
                <c:pt idx="3">
                  <c:v>30.52037</c:v>
                </c:pt>
                <c:pt idx="4">
                  <c:v>32.63441</c:v>
                </c:pt>
                <c:pt idx="5">
                  <c:v>34.68239</c:v>
                </c:pt>
                <c:pt idx="6">
                  <c:v>36.79634</c:v>
                </c:pt>
                <c:pt idx="7">
                  <c:v>38.84426</c:v>
                </c:pt>
                <c:pt idx="8">
                  <c:v>40.89219</c:v>
                </c:pt>
                <c:pt idx="9">
                  <c:v>43.07217</c:v>
                </c:pt>
                <c:pt idx="10">
                  <c:v>45.18622</c:v>
                </c:pt>
                <c:pt idx="11">
                  <c:v>47.43219</c:v>
                </c:pt>
                <c:pt idx="12">
                  <c:v>49.41418</c:v>
                </c:pt>
                <c:pt idx="13">
                  <c:v>51.59417</c:v>
                </c:pt>
                <c:pt idx="14">
                  <c:v>53.57586</c:v>
                </c:pt>
                <c:pt idx="15">
                  <c:v>56.02016</c:v>
                </c:pt>
                <c:pt idx="16">
                  <c:v>58.06794</c:v>
                </c:pt>
                <c:pt idx="17">
                  <c:v>59.25703</c:v>
                </c:pt>
              </c:numCache>
            </c:numRef>
          </c:xVal>
          <c:yVal>
            <c:numRef>
              <c:f>eutectic!$G$9:$G$26</c:f>
              <c:numCache>
                <c:formatCode>#,##0.00</c:formatCode>
                <c:ptCount val="18"/>
                <c:pt idx="0">
                  <c:v>1379.78235</c:v>
                </c:pt>
                <c:pt idx="1">
                  <c:v>1420.30115</c:v>
                </c:pt>
                <c:pt idx="2">
                  <c:v>1457.44336</c:v>
                </c:pt>
                <c:pt idx="3">
                  <c:v>1491.20776</c:v>
                </c:pt>
                <c:pt idx="4">
                  <c:v>1528.3512</c:v>
                </c:pt>
                <c:pt idx="5">
                  <c:v>1563.80579</c:v>
                </c:pt>
                <c:pt idx="6">
                  <c:v>1597.56897</c:v>
                </c:pt>
                <c:pt idx="7">
                  <c:v>1631.33337</c:v>
                </c:pt>
                <c:pt idx="8">
                  <c:v>1665.09778</c:v>
                </c:pt>
                <c:pt idx="9">
                  <c:v>1698.85974</c:v>
                </c:pt>
                <c:pt idx="10">
                  <c:v>1736.00317</c:v>
                </c:pt>
                <c:pt idx="11">
                  <c:v>1768.07373</c:v>
                </c:pt>
                <c:pt idx="12">
                  <c:v>1805.2196</c:v>
                </c:pt>
                <c:pt idx="13">
                  <c:v>1838.98157</c:v>
                </c:pt>
                <c:pt idx="14">
                  <c:v>1865.98669</c:v>
                </c:pt>
                <c:pt idx="15">
                  <c:v>1906.50415</c:v>
                </c:pt>
                <c:pt idx="16">
                  <c:v>1935.19812</c:v>
                </c:pt>
                <c:pt idx="17">
                  <c:v>1953.76746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square"/>
            <c:size val="5"/>
          </c:marker>
          <c:xVal>
            <c:numRef>
              <c:f>eutectic!$A$10:$A$17</c:f>
              <c:numCache>
                <c:formatCode>General</c:formatCode>
                <c:ptCount val="8"/>
                <c:pt idx="0">
                  <c:v>23.0</c:v>
                </c:pt>
                <c:pt idx="1">
                  <c:v>40.0</c:v>
                </c:pt>
                <c:pt idx="2">
                  <c:v>21.0</c:v>
                </c:pt>
                <c:pt idx="3">
                  <c:v>14.0</c:v>
                </c:pt>
                <c:pt idx="4">
                  <c:v>14.0</c:v>
                </c:pt>
                <c:pt idx="5">
                  <c:v>32.2</c:v>
                </c:pt>
                <c:pt idx="6">
                  <c:v>34.5</c:v>
                </c:pt>
                <c:pt idx="7">
                  <c:v>41.8</c:v>
                </c:pt>
              </c:numCache>
            </c:numRef>
          </c:xVal>
          <c:yVal>
            <c:numRef>
              <c:f>eutectic!$C$10:$C$17</c:f>
              <c:numCache>
                <c:formatCode>#,##0.00</c:formatCode>
                <c:ptCount val="8"/>
                <c:pt idx="0">
                  <c:v>1316.69592</c:v>
                </c:pt>
                <c:pt idx="1">
                  <c:v>1519.44067</c:v>
                </c:pt>
                <c:pt idx="2">
                  <c:v>1353.07664</c:v>
                </c:pt>
                <c:pt idx="3" formatCode="General">
                  <c:v>1119.0</c:v>
                </c:pt>
                <c:pt idx="4">
                  <c:v>1135.26904</c:v>
                </c:pt>
                <c:pt idx="5">
                  <c:v>1500.0</c:v>
                </c:pt>
                <c:pt idx="6">
                  <c:v>1547.0</c:v>
                </c:pt>
                <c:pt idx="7">
                  <c:v>1596.0</c:v>
                </c:pt>
              </c:numCache>
            </c:numRef>
          </c:yVal>
          <c:smooth val="1"/>
        </c:ser>
        <c:ser>
          <c:idx val="2"/>
          <c:order val="2"/>
          <c:tx>
            <c:v>to "fit"</c:v>
          </c:tx>
          <c:spPr>
            <a:ln>
              <a:noFill/>
            </a:ln>
          </c:spPr>
          <c:marker>
            <c:symbol val="plus"/>
            <c:size val="5"/>
            <c:spPr>
              <a:ln>
                <a:noFill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0264238373081063"/>
                  <c:y val="0.208401939823747"/>
                </c:manualLayout>
              </c:layout>
              <c:numFmt formatCode="General" sourceLinked="0"/>
            </c:trendlineLbl>
          </c:trendline>
          <c:xVal>
            <c:numRef>
              <c:f>(eutectic!$A$10:$A$12,eutectic!$A$15:$A$17,eutectic!$A$21:$A$22)</c:f>
              <c:numCache>
                <c:formatCode>General</c:formatCode>
                <c:ptCount val="8"/>
                <c:pt idx="0">
                  <c:v>23.0</c:v>
                </c:pt>
                <c:pt idx="1">
                  <c:v>40.0</c:v>
                </c:pt>
                <c:pt idx="2">
                  <c:v>21.0</c:v>
                </c:pt>
                <c:pt idx="3">
                  <c:v>32.2</c:v>
                </c:pt>
                <c:pt idx="4">
                  <c:v>34.5</c:v>
                </c:pt>
                <c:pt idx="5">
                  <c:v>41.8</c:v>
                </c:pt>
                <c:pt idx="6">
                  <c:v>34.64764</c:v>
                </c:pt>
                <c:pt idx="7">
                  <c:v>42.12489</c:v>
                </c:pt>
              </c:numCache>
            </c:numRef>
          </c:xVal>
          <c:yVal>
            <c:numRef>
              <c:f>(eutectic!$C$10:$C$12,eutectic!$C$15:$C$17,eutectic!$C$21:$C$22)</c:f>
              <c:numCache>
                <c:formatCode>#,##0.00</c:formatCode>
                <c:ptCount val="8"/>
                <c:pt idx="0">
                  <c:v>1316.69592</c:v>
                </c:pt>
                <c:pt idx="1">
                  <c:v>1519.44067</c:v>
                </c:pt>
                <c:pt idx="2">
                  <c:v>1353.07664</c:v>
                </c:pt>
                <c:pt idx="3">
                  <c:v>1500.0</c:v>
                </c:pt>
                <c:pt idx="4">
                  <c:v>1547.0</c:v>
                </c:pt>
                <c:pt idx="5">
                  <c:v>1596.0</c:v>
                </c:pt>
                <c:pt idx="6" formatCode="General">
                  <c:v>1521.0</c:v>
                </c:pt>
                <c:pt idx="7" formatCode="General">
                  <c:v>1702.0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85736"/>
        <c:axId val="2143853528"/>
      </c:scatterChart>
      <c:valAx>
        <c:axId val="2104885736"/>
        <c:scaling>
          <c:orientation val="minMax"/>
          <c:max val="65.0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2143853528"/>
        <c:crosses val="autoZero"/>
        <c:crossBetween val="midCat"/>
      </c:valAx>
      <c:valAx>
        <c:axId val="2143853528"/>
        <c:scaling>
          <c:orientation val="minMax"/>
          <c:min val="1000.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0488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Buono2011!$C$55:$C$59</c:f>
              <c:numCache>
                <c:formatCode>General</c:formatCode>
                <c:ptCount val="5"/>
                <c:pt idx="0">
                  <c:v>0.0</c:v>
                </c:pt>
                <c:pt idx="1">
                  <c:v>0.2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</c:numCache>
            </c:numRef>
          </c:xVal>
          <c:yVal>
            <c:numRef>
              <c:f>Buono2011!$D$55:$D$59</c:f>
              <c:numCache>
                <c:formatCode>General</c:formatCode>
                <c:ptCount val="5"/>
                <c:pt idx="0">
                  <c:v>0.0</c:v>
                </c:pt>
                <c:pt idx="1">
                  <c:v>7.3</c:v>
                </c:pt>
                <c:pt idx="2">
                  <c:v>21.9</c:v>
                </c:pt>
                <c:pt idx="3">
                  <c:v>29.2</c:v>
                </c:pt>
                <c:pt idx="4">
                  <c:v>36.47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87528"/>
        <c:axId val="2140048568"/>
      </c:scatterChart>
      <c:valAx>
        <c:axId val="213998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0048568"/>
        <c:crosses val="autoZero"/>
        <c:crossBetween val="midCat"/>
      </c:valAx>
      <c:valAx>
        <c:axId val="214004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987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'2014'!$A$3</c:f>
              <c:strCache>
                <c:ptCount val="1"/>
                <c:pt idx="0">
                  <c:v>14 GPa</c:v>
                </c:pt>
              </c:strCache>
            </c:strRef>
          </c:tx>
          <c:marker>
            <c:symbol val="none"/>
          </c:marker>
          <c:xVal>
            <c:numRef>
              <c:f>'2014'!$A$5:$A$45</c:f>
              <c:numCache>
                <c:formatCode>General</c:formatCode>
                <c:ptCount val="4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18.27</c:v>
                </c:pt>
                <c:pt idx="21">
                  <c:v>19.0</c:v>
                </c:pt>
                <c:pt idx="22">
                  <c:v>20.0</c:v>
                </c:pt>
                <c:pt idx="23">
                  <c:v>20.8</c:v>
                </c:pt>
                <c:pt idx="25">
                  <c:v>21.0</c:v>
                </c:pt>
                <c:pt idx="26">
                  <c:v>22.0</c:v>
                </c:pt>
                <c:pt idx="27">
                  <c:v>23.0</c:v>
                </c:pt>
                <c:pt idx="28">
                  <c:v>24.0</c:v>
                </c:pt>
                <c:pt idx="29">
                  <c:v>25.0</c:v>
                </c:pt>
                <c:pt idx="30">
                  <c:v>26.0</c:v>
                </c:pt>
                <c:pt idx="31">
                  <c:v>27.0</c:v>
                </c:pt>
                <c:pt idx="32">
                  <c:v>28.0</c:v>
                </c:pt>
                <c:pt idx="33">
                  <c:v>29.0</c:v>
                </c:pt>
                <c:pt idx="34">
                  <c:v>30.0</c:v>
                </c:pt>
                <c:pt idx="35">
                  <c:v>31.0</c:v>
                </c:pt>
                <c:pt idx="36">
                  <c:v>32.0</c:v>
                </c:pt>
                <c:pt idx="37">
                  <c:v>33.0</c:v>
                </c:pt>
                <c:pt idx="38">
                  <c:v>34.0</c:v>
                </c:pt>
                <c:pt idx="39">
                  <c:v>35.0</c:v>
                </c:pt>
                <c:pt idx="40">
                  <c:v>36.0</c:v>
                </c:pt>
              </c:numCache>
            </c:numRef>
          </c:xVal>
          <c:yVal>
            <c:numRef>
              <c:f>'2014'!$B$5:$B$45</c:f>
              <c:numCache>
                <c:formatCode>General</c:formatCode>
                <c:ptCount val="41"/>
                <c:pt idx="0">
                  <c:v>2219.0</c:v>
                </c:pt>
                <c:pt idx="1">
                  <c:v>2071.0</c:v>
                </c:pt>
                <c:pt idx="2">
                  <c:v>1954.0</c:v>
                </c:pt>
                <c:pt idx="3">
                  <c:v>1863.0</c:v>
                </c:pt>
                <c:pt idx="4">
                  <c:v>1793.0</c:v>
                </c:pt>
                <c:pt idx="5">
                  <c:v>1743.0</c:v>
                </c:pt>
                <c:pt idx="6">
                  <c:v>1708.0</c:v>
                </c:pt>
                <c:pt idx="7">
                  <c:v>1685.0</c:v>
                </c:pt>
                <c:pt idx="8">
                  <c:v>1669.0</c:v>
                </c:pt>
                <c:pt idx="9">
                  <c:v>1658.0</c:v>
                </c:pt>
                <c:pt idx="10">
                  <c:v>1648.0</c:v>
                </c:pt>
                <c:pt idx="11">
                  <c:v>1635.0</c:v>
                </c:pt>
                <c:pt idx="12">
                  <c:v>1615.0</c:v>
                </c:pt>
                <c:pt idx="13">
                  <c:v>1585.0</c:v>
                </c:pt>
                <c:pt idx="14">
                  <c:v>1542.0</c:v>
                </c:pt>
                <c:pt idx="15">
                  <c:v>1482.0</c:v>
                </c:pt>
                <c:pt idx="16">
                  <c:v>1400.0</c:v>
                </c:pt>
                <c:pt idx="17">
                  <c:v>1294.0</c:v>
                </c:pt>
                <c:pt idx="18">
                  <c:v>1160.0</c:v>
                </c:pt>
                <c:pt idx="19">
                  <c:v>1119.0</c:v>
                </c:pt>
                <c:pt idx="21">
                  <c:v>1144.0</c:v>
                </c:pt>
                <c:pt idx="22">
                  <c:v>1160.0</c:v>
                </c:pt>
                <c:pt idx="23">
                  <c:v>1173.0</c:v>
                </c:pt>
                <c:pt idx="25">
                  <c:v>1236.0</c:v>
                </c:pt>
                <c:pt idx="26">
                  <c:v>1394.0</c:v>
                </c:pt>
                <c:pt idx="27">
                  <c:v>1471.0</c:v>
                </c:pt>
                <c:pt idx="28">
                  <c:v>1528.0</c:v>
                </c:pt>
                <c:pt idx="29">
                  <c:v>1576.0</c:v>
                </c:pt>
                <c:pt idx="30">
                  <c:v>1618.0</c:v>
                </c:pt>
                <c:pt idx="31">
                  <c:v>1656.0</c:v>
                </c:pt>
                <c:pt idx="32">
                  <c:v>1690.0</c:v>
                </c:pt>
                <c:pt idx="33">
                  <c:v>1722.0</c:v>
                </c:pt>
                <c:pt idx="34">
                  <c:v>1752.0</c:v>
                </c:pt>
                <c:pt idx="35">
                  <c:v>1781.0</c:v>
                </c:pt>
                <c:pt idx="36">
                  <c:v>1808.0</c:v>
                </c:pt>
                <c:pt idx="37">
                  <c:v>1834.0</c:v>
                </c:pt>
                <c:pt idx="38">
                  <c:v>1858.0</c:v>
                </c:pt>
                <c:pt idx="39">
                  <c:v>1882.0</c:v>
                </c:pt>
                <c:pt idx="40">
                  <c:v>1905.0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'2014'!$E$3</c:f>
              <c:strCache>
                <c:ptCount val="1"/>
                <c:pt idx="0">
                  <c:v>21 GPa</c:v>
                </c:pt>
              </c:strCache>
            </c:strRef>
          </c:tx>
          <c:marker>
            <c:symbol val="none"/>
          </c:marker>
          <c:xVal>
            <c:numRef>
              <c:f>'2014'!$E$5:$E$32</c:f>
              <c:numCache>
                <c:formatCode>General</c:formatCode>
                <c:ptCount val="28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15.4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  <c:pt idx="16">
                  <c:v>25.0</c:v>
                </c:pt>
                <c:pt idx="17">
                  <c:v>26.0</c:v>
                </c:pt>
                <c:pt idx="18">
                  <c:v>27.0</c:v>
                </c:pt>
                <c:pt idx="19">
                  <c:v>28.0</c:v>
                </c:pt>
                <c:pt idx="20">
                  <c:v>29.0</c:v>
                </c:pt>
                <c:pt idx="21">
                  <c:v>30.0</c:v>
                </c:pt>
                <c:pt idx="22">
                  <c:v>31.0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  <c:pt idx="26">
                  <c:v>35.0</c:v>
                </c:pt>
                <c:pt idx="27">
                  <c:v>36.0</c:v>
                </c:pt>
              </c:numCache>
            </c:numRef>
          </c:xVal>
          <c:yVal>
            <c:numRef>
              <c:f>'2014'!$F$5:$F$32</c:f>
              <c:numCache>
                <c:formatCode>General</c:formatCode>
                <c:ptCount val="28"/>
                <c:pt idx="0">
                  <c:v>2271.0</c:v>
                </c:pt>
                <c:pt idx="1">
                  <c:v>2185.0</c:v>
                </c:pt>
                <c:pt idx="2">
                  <c:v>2081.0</c:v>
                </c:pt>
                <c:pt idx="3">
                  <c:v>1949.0</c:v>
                </c:pt>
                <c:pt idx="4">
                  <c:v>1758.0</c:v>
                </c:pt>
                <c:pt idx="5">
                  <c:v>1348.0</c:v>
                </c:pt>
                <c:pt idx="7">
                  <c:v>1370.0</c:v>
                </c:pt>
                <c:pt idx="8">
                  <c:v>1405.0</c:v>
                </c:pt>
                <c:pt idx="9">
                  <c:v>1428.0</c:v>
                </c:pt>
                <c:pt idx="10">
                  <c:v>1443.0</c:v>
                </c:pt>
                <c:pt idx="11">
                  <c:v>1454.0</c:v>
                </c:pt>
                <c:pt idx="12">
                  <c:v>1461.0</c:v>
                </c:pt>
                <c:pt idx="13">
                  <c:v>1467.0</c:v>
                </c:pt>
                <c:pt idx="14">
                  <c:v>1472.0</c:v>
                </c:pt>
                <c:pt idx="15">
                  <c:v>1477.0</c:v>
                </c:pt>
                <c:pt idx="16">
                  <c:v>1480.0</c:v>
                </c:pt>
                <c:pt idx="17">
                  <c:v>1532.0</c:v>
                </c:pt>
                <c:pt idx="18">
                  <c:v>1586.0</c:v>
                </c:pt>
                <c:pt idx="19">
                  <c:v>1637.0</c:v>
                </c:pt>
                <c:pt idx="20">
                  <c:v>1685.0</c:v>
                </c:pt>
                <c:pt idx="21">
                  <c:v>1731.0</c:v>
                </c:pt>
                <c:pt idx="22">
                  <c:v>1775.0</c:v>
                </c:pt>
                <c:pt idx="23">
                  <c:v>1818.0</c:v>
                </c:pt>
                <c:pt idx="24">
                  <c:v>1859.0</c:v>
                </c:pt>
                <c:pt idx="25">
                  <c:v>1898.0</c:v>
                </c:pt>
                <c:pt idx="26">
                  <c:v>1937.0</c:v>
                </c:pt>
                <c:pt idx="27">
                  <c:v>1974.0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'2014'!$I$3</c:f>
              <c:strCache>
                <c:ptCount val="1"/>
                <c:pt idx="0">
                  <c:v>23 GPa</c:v>
                </c:pt>
              </c:strCache>
            </c:strRef>
          </c:tx>
          <c:marker>
            <c:symbol val="none"/>
          </c:marker>
          <c:xVal>
            <c:numRef>
              <c:f>'2014'!$I$5:$I$32</c:f>
              <c:numCache>
                <c:formatCode>General</c:formatCode>
                <c:ptCount val="28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16.0</c:v>
                </c:pt>
                <c:pt idx="7">
                  <c:v>16.0</c:v>
                </c:pt>
                <c:pt idx="8">
                  <c:v>17.0</c:v>
                </c:pt>
                <c:pt idx="9">
                  <c:v>18.0</c:v>
                </c:pt>
                <c:pt idx="10">
                  <c:v>19.0</c:v>
                </c:pt>
                <c:pt idx="11">
                  <c:v>20.0</c:v>
                </c:pt>
                <c:pt idx="12">
                  <c:v>21.0</c:v>
                </c:pt>
                <c:pt idx="13">
                  <c:v>22.0</c:v>
                </c:pt>
                <c:pt idx="14">
                  <c:v>23.0</c:v>
                </c:pt>
                <c:pt idx="15">
                  <c:v>24.0</c:v>
                </c:pt>
                <c:pt idx="16">
                  <c:v>25.0</c:v>
                </c:pt>
                <c:pt idx="17">
                  <c:v>26.0</c:v>
                </c:pt>
                <c:pt idx="18">
                  <c:v>27.0</c:v>
                </c:pt>
                <c:pt idx="19">
                  <c:v>28.0</c:v>
                </c:pt>
                <c:pt idx="20">
                  <c:v>29.0</c:v>
                </c:pt>
                <c:pt idx="21">
                  <c:v>30.0</c:v>
                </c:pt>
                <c:pt idx="22">
                  <c:v>31.0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  <c:pt idx="26">
                  <c:v>35.0</c:v>
                </c:pt>
                <c:pt idx="27">
                  <c:v>36.0</c:v>
                </c:pt>
              </c:numCache>
            </c:numRef>
          </c:xVal>
          <c:yVal>
            <c:numRef>
              <c:f>'2014'!$J$5:$J$32</c:f>
              <c:numCache>
                <c:formatCode>General</c:formatCode>
                <c:ptCount val="28"/>
                <c:pt idx="0">
                  <c:v>2308.0</c:v>
                </c:pt>
                <c:pt idx="1">
                  <c:v>2211.0</c:v>
                </c:pt>
                <c:pt idx="2">
                  <c:v>2106.0</c:v>
                </c:pt>
                <c:pt idx="3">
                  <c:v>1985.0</c:v>
                </c:pt>
                <c:pt idx="4">
                  <c:v>1819.0</c:v>
                </c:pt>
                <c:pt idx="5">
                  <c:v>1435.0</c:v>
                </c:pt>
                <c:pt idx="7">
                  <c:v>1435.0</c:v>
                </c:pt>
                <c:pt idx="8">
                  <c:v>1450.0</c:v>
                </c:pt>
                <c:pt idx="9">
                  <c:v>1461.0</c:v>
                </c:pt>
                <c:pt idx="10">
                  <c:v>1470.0</c:v>
                </c:pt>
                <c:pt idx="11">
                  <c:v>1485.0</c:v>
                </c:pt>
                <c:pt idx="12">
                  <c:v>1492.0</c:v>
                </c:pt>
                <c:pt idx="13">
                  <c:v>1555.0</c:v>
                </c:pt>
                <c:pt idx="14">
                  <c:v>1614.0</c:v>
                </c:pt>
                <c:pt idx="15">
                  <c:v>1669.0</c:v>
                </c:pt>
                <c:pt idx="16">
                  <c:v>1720.0</c:v>
                </c:pt>
                <c:pt idx="17">
                  <c:v>1768.0</c:v>
                </c:pt>
                <c:pt idx="18">
                  <c:v>1812.0</c:v>
                </c:pt>
                <c:pt idx="19">
                  <c:v>1852.0</c:v>
                </c:pt>
                <c:pt idx="20">
                  <c:v>1888.0</c:v>
                </c:pt>
                <c:pt idx="21">
                  <c:v>1921.0</c:v>
                </c:pt>
                <c:pt idx="22">
                  <c:v>1950.0</c:v>
                </c:pt>
                <c:pt idx="23">
                  <c:v>1976.0</c:v>
                </c:pt>
                <c:pt idx="24">
                  <c:v>1997.0</c:v>
                </c:pt>
                <c:pt idx="25">
                  <c:v>2015.0</c:v>
                </c:pt>
                <c:pt idx="26">
                  <c:v>2029.0</c:v>
                </c:pt>
                <c:pt idx="27">
                  <c:v>2040.0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'2014'!$M$3</c:f>
              <c:strCache>
                <c:ptCount val="1"/>
                <c:pt idx="0">
                  <c:v>30 GPa</c:v>
                </c:pt>
              </c:strCache>
            </c:strRef>
          </c:tx>
          <c:marker>
            <c:symbol val="none"/>
          </c:marker>
          <c:xVal>
            <c:numRef>
              <c:f>'2014'!$M$12:$M$34</c:f>
              <c:numCache>
                <c:formatCode>General</c:formatCode>
                <c:ptCount val="23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  <c:pt idx="9">
                  <c:v>23.0</c:v>
                </c:pt>
                <c:pt idx="10">
                  <c:v>24.0</c:v>
                </c:pt>
                <c:pt idx="11">
                  <c:v>25.0</c:v>
                </c:pt>
                <c:pt idx="12">
                  <c:v>26.0</c:v>
                </c:pt>
                <c:pt idx="13">
                  <c:v>27.0</c:v>
                </c:pt>
                <c:pt idx="14">
                  <c:v>28.0</c:v>
                </c:pt>
                <c:pt idx="15">
                  <c:v>29.0</c:v>
                </c:pt>
                <c:pt idx="16">
                  <c:v>30.0</c:v>
                </c:pt>
                <c:pt idx="17">
                  <c:v>31.0</c:v>
                </c:pt>
                <c:pt idx="18">
                  <c:v>32.0</c:v>
                </c:pt>
                <c:pt idx="19">
                  <c:v>33.0</c:v>
                </c:pt>
                <c:pt idx="20">
                  <c:v>34.0</c:v>
                </c:pt>
                <c:pt idx="21">
                  <c:v>35.0</c:v>
                </c:pt>
                <c:pt idx="22">
                  <c:v>36.0</c:v>
                </c:pt>
              </c:numCache>
            </c:numRef>
          </c:xVal>
          <c:yVal>
            <c:numRef>
              <c:f>'2014'!$N$12:$N$34</c:f>
              <c:numCache>
                <c:formatCode>General</c:formatCode>
                <c:ptCount val="23"/>
                <c:pt idx="0">
                  <c:v>1500.0</c:v>
                </c:pt>
                <c:pt idx="1">
                  <c:v>1575.0</c:v>
                </c:pt>
                <c:pt idx="2">
                  <c:v>1646.0</c:v>
                </c:pt>
                <c:pt idx="3">
                  <c:v>1707.0</c:v>
                </c:pt>
                <c:pt idx="4">
                  <c:v>1759.0</c:v>
                </c:pt>
                <c:pt idx="5">
                  <c:v>1804.0</c:v>
                </c:pt>
                <c:pt idx="6">
                  <c:v>1842.0</c:v>
                </c:pt>
                <c:pt idx="7">
                  <c:v>1876.0</c:v>
                </c:pt>
                <c:pt idx="8">
                  <c:v>1906.0</c:v>
                </c:pt>
                <c:pt idx="9">
                  <c:v>1934.0</c:v>
                </c:pt>
                <c:pt idx="10">
                  <c:v>1958.0</c:v>
                </c:pt>
                <c:pt idx="11">
                  <c:v>1982.0</c:v>
                </c:pt>
                <c:pt idx="12">
                  <c:v>2003.0</c:v>
                </c:pt>
                <c:pt idx="13">
                  <c:v>2023.0</c:v>
                </c:pt>
                <c:pt idx="14">
                  <c:v>2042.0</c:v>
                </c:pt>
                <c:pt idx="15">
                  <c:v>2060.0</c:v>
                </c:pt>
                <c:pt idx="16">
                  <c:v>2077.0</c:v>
                </c:pt>
                <c:pt idx="17">
                  <c:v>2093.0</c:v>
                </c:pt>
                <c:pt idx="18">
                  <c:v>2109.0</c:v>
                </c:pt>
                <c:pt idx="19">
                  <c:v>2124.0</c:v>
                </c:pt>
                <c:pt idx="20">
                  <c:v>2138.0</c:v>
                </c:pt>
                <c:pt idx="21">
                  <c:v>2151.0</c:v>
                </c:pt>
                <c:pt idx="22">
                  <c:v>2164.0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'2014'!$Q$3</c:f>
              <c:strCache>
                <c:ptCount val="1"/>
                <c:pt idx="0">
                  <c:v>40 GPa</c:v>
                </c:pt>
              </c:strCache>
            </c:strRef>
          </c:tx>
          <c:marker>
            <c:symbol val="none"/>
          </c:marker>
          <c:xVal>
            <c:numRef>
              <c:f>'2014'!$Q$5:$Q$34</c:f>
              <c:numCache>
                <c:formatCode>General</c:formatCode>
                <c:ptCount val="3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21.0</c:v>
                </c:pt>
                <c:pt idx="15">
                  <c:v>22.0</c:v>
                </c:pt>
                <c:pt idx="16">
                  <c:v>23.0</c:v>
                </c:pt>
                <c:pt idx="17">
                  <c:v>24.0</c:v>
                </c:pt>
                <c:pt idx="18">
                  <c:v>25.0</c:v>
                </c:pt>
                <c:pt idx="19">
                  <c:v>26.0</c:v>
                </c:pt>
                <c:pt idx="20">
                  <c:v>27.0</c:v>
                </c:pt>
                <c:pt idx="21">
                  <c:v>28.0</c:v>
                </c:pt>
                <c:pt idx="22">
                  <c:v>29.0</c:v>
                </c:pt>
                <c:pt idx="23">
                  <c:v>30.0</c:v>
                </c:pt>
                <c:pt idx="24">
                  <c:v>31.0</c:v>
                </c:pt>
                <c:pt idx="25">
                  <c:v>32.0</c:v>
                </c:pt>
                <c:pt idx="26">
                  <c:v>33.0</c:v>
                </c:pt>
                <c:pt idx="27">
                  <c:v>34.0</c:v>
                </c:pt>
                <c:pt idx="28">
                  <c:v>35.0</c:v>
                </c:pt>
                <c:pt idx="29">
                  <c:v>36.0</c:v>
                </c:pt>
              </c:numCache>
            </c:numRef>
          </c:xVal>
          <c:yVal>
            <c:numRef>
              <c:f>'2014'!$R$5:$R$34</c:f>
              <c:numCache>
                <c:formatCode>General</c:formatCode>
                <c:ptCount val="30"/>
                <c:pt idx="0">
                  <c:v>2498.0</c:v>
                </c:pt>
                <c:pt idx="1">
                  <c:v>2372.0</c:v>
                </c:pt>
                <c:pt idx="2">
                  <c:v>2215.0</c:v>
                </c:pt>
                <c:pt idx="3">
                  <c:v>1997.0</c:v>
                </c:pt>
                <c:pt idx="4">
                  <c:v>1565.0</c:v>
                </c:pt>
                <c:pt idx="6">
                  <c:v>1647.0</c:v>
                </c:pt>
                <c:pt idx="7">
                  <c:v>1730.0</c:v>
                </c:pt>
                <c:pt idx="8">
                  <c:v>1787.0</c:v>
                </c:pt>
                <c:pt idx="9">
                  <c:v>1833.0</c:v>
                </c:pt>
                <c:pt idx="10">
                  <c:v>1873.0</c:v>
                </c:pt>
                <c:pt idx="11">
                  <c:v>1908.0</c:v>
                </c:pt>
                <c:pt idx="12">
                  <c:v>1941.0</c:v>
                </c:pt>
                <c:pt idx="13">
                  <c:v>1971.0</c:v>
                </c:pt>
                <c:pt idx="14">
                  <c:v>1999.0</c:v>
                </c:pt>
                <c:pt idx="15">
                  <c:v>2026.0</c:v>
                </c:pt>
                <c:pt idx="16">
                  <c:v>2051.0</c:v>
                </c:pt>
                <c:pt idx="17">
                  <c:v>2075.0</c:v>
                </c:pt>
                <c:pt idx="18">
                  <c:v>2098.0</c:v>
                </c:pt>
                <c:pt idx="19">
                  <c:v>2120.0</c:v>
                </c:pt>
                <c:pt idx="20">
                  <c:v>2142.0</c:v>
                </c:pt>
                <c:pt idx="21">
                  <c:v>2162.0</c:v>
                </c:pt>
                <c:pt idx="22">
                  <c:v>2182.0</c:v>
                </c:pt>
                <c:pt idx="23">
                  <c:v>2202.0</c:v>
                </c:pt>
                <c:pt idx="24">
                  <c:v>2220.0</c:v>
                </c:pt>
                <c:pt idx="25">
                  <c:v>2239.0</c:v>
                </c:pt>
                <c:pt idx="26">
                  <c:v>2256.0</c:v>
                </c:pt>
                <c:pt idx="27">
                  <c:v>2274.0</c:v>
                </c:pt>
                <c:pt idx="28">
                  <c:v>2291.0</c:v>
                </c:pt>
                <c:pt idx="29">
                  <c:v>2308.0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27288"/>
        <c:axId val="2094344408"/>
      </c:scatterChart>
      <c:valAx>
        <c:axId val="209742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344408"/>
        <c:crosses val="autoZero"/>
        <c:crossBetween val="midCat"/>
      </c:valAx>
      <c:valAx>
        <c:axId val="2094344408"/>
        <c:scaling>
          <c:orientation val="minMax"/>
          <c:min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27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Pommier2018!$A$6:$A$57</c:f>
              <c:numCache>
                <c:formatCode>General</c:formatCode>
                <c:ptCount val="52"/>
                <c:pt idx="0">
                  <c:v>-0.17595</c:v>
                </c:pt>
                <c:pt idx="1">
                  <c:v>0.12429</c:v>
                </c:pt>
                <c:pt idx="2">
                  <c:v>0.42456</c:v>
                </c:pt>
                <c:pt idx="3">
                  <c:v>0.72478</c:v>
                </c:pt>
                <c:pt idx="4">
                  <c:v>0.98207</c:v>
                </c:pt>
                <c:pt idx="5">
                  <c:v>1.28228</c:v>
                </c:pt>
                <c:pt idx="6">
                  <c:v>1.56101</c:v>
                </c:pt>
                <c:pt idx="7">
                  <c:v>1.81827</c:v>
                </c:pt>
                <c:pt idx="8">
                  <c:v>2.4613</c:v>
                </c:pt>
                <c:pt idx="9">
                  <c:v>2.80422</c:v>
                </c:pt>
                <c:pt idx="10">
                  <c:v>2.93282</c:v>
                </c:pt>
                <c:pt idx="11">
                  <c:v>3.19005</c:v>
                </c:pt>
                <c:pt idx="12">
                  <c:v>3.40437</c:v>
                </c:pt>
                <c:pt idx="13">
                  <c:v>3.57595</c:v>
                </c:pt>
                <c:pt idx="14">
                  <c:v>3.81181</c:v>
                </c:pt>
                <c:pt idx="15">
                  <c:v>4.09069</c:v>
                </c:pt>
                <c:pt idx="16">
                  <c:v>4.41261</c:v>
                </c:pt>
                <c:pt idx="17">
                  <c:v>4.77741</c:v>
                </c:pt>
                <c:pt idx="18">
                  <c:v>5.18526</c:v>
                </c:pt>
                <c:pt idx="19">
                  <c:v>5.63615</c:v>
                </c:pt>
                <c:pt idx="20">
                  <c:v>6.06567</c:v>
                </c:pt>
                <c:pt idx="21">
                  <c:v>6.55963</c:v>
                </c:pt>
                <c:pt idx="22">
                  <c:v>7.20405</c:v>
                </c:pt>
                <c:pt idx="23">
                  <c:v>7.59069</c:v>
                </c:pt>
                <c:pt idx="24">
                  <c:v>8.08465</c:v>
                </c:pt>
                <c:pt idx="25">
                  <c:v>8.578670000000001</c:v>
                </c:pt>
                <c:pt idx="26">
                  <c:v>9.02959</c:v>
                </c:pt>
                <c:pt idx="27">
                  <c:v>9.48054</c:v>
                </c:pt>
                <c:pt idx="28">
                  <c:v>9.93146</c:v>
                </c:pt>
                <c:pt idx="29">
                  <c:v>10.36082</c:v>
                </c:pt>
                <c:pt idx="30">
                  <c:v>10.72569</c:v>
                </c:pt>
                <c:pt idx="31">
                  <c:v>11.09056</c:v>
                </c:pt>
                <c:pt idx="32">
                  <c:v>11.49831</c:v>
                </c:pt>
                <c:pt idx="33">
                  <c:v>11.79865</c:v>
                </c:pt>
                <c:pt idx="34">
                  <c:v>12.12041</c:v>
                </c:pt>
                <c:pt idx="35">
                  <c:v>12.42065</c:v>
                </c:pt>
                <c:pt idx="36">
                  <c:v>12.69941</c:v>
                </c:pt>
                <c:pt idx="37">
                  <c:v>12.97813</c:v>
                </c:pt>
                <c:pt idx="38">
                  <c:v>13.19241</c:v>
                </c:pt>
                <c:pt idx="39">
                  <c:v>13.40664</c:v>
                </c:pt>
                <c:pt idx="40">
                  <c:v>13.59937</c:v>
                </c:pt>
                <c:pt idx="41">
                  <c:v>13.79204</c:v>
                </c:pt>
                <c:pt idx="42">
                  <c:v>13.96325</c:v>
                </c:pt>
                <c:pt idx="43">
                  <c:v>14.15595</c:v>
                </c:pt>
                <c:pt idx="44">
                  <c:v>14.3057</c:v>
                </c:pt>
                <c:pt idx="45">
                  <c:v>14.47688</c:v>
                </c:pt>
                <c:pt idx="46">
                  <c:v>14.60502</c:v>
                </c:pt>
                <c:pt idx="47">
                  <c:v>14.77626</c:v>
                </c:pt>
                <c:pt idx="48">
                  <c:v>14.94744</c:v>
                </c:pt>
                <c:pt idx="49">
                  <c:v>15.07571</c:v>
                </c:pt>
                <c:pt idx="50">
                  <c:v>15.26841</c:v>
                </c:pt>
                <c:pt idx="51">
                  <c:v>15.43968</c:v>
                </c:pt>
              </c:numCache>
            </c:numRef>
          </c:xVal>
          <c:yVal>
            <c:numRef>
              <c:f>Pommier2018!$C$6:$C$57</c:f>
              <c:numCache>
                <c:formatCode>#,##0.00</c:formatCode>
                <c:ptCount val="52"/>
                <c:pt idx="0">
                  <c:v>2297.02756</c:v>
                </c:pt>
                <c:pt idx="1">
                  <c:v>2277.09055</c:v>
                </c:pt>
                <c:pt idx="2">
                  <c:v>2258.14951</c:v>
                </c:pt>
                <c:pt idx="3">
                  <c:v>2237.21665</c:v>
                </c:pt>
                <c:pt idx="4">
                  <c:v>2218.27842</c:v>
                </c:pt>
                <c:pt idx="5">
                  <c:v>2197.34556</c:v>
                </c:pt>
                <c:pt idx="6">
                  <c:v>2176.41416</c:v>
                </c:pt>
                <c:pt idx="7">
                  <c:v>2156.48008</c:v>
                </c:pt>
                <c:pt idx="8">
                  <c:v>2102.66147</c:v>
                </c:pt>
                <c:pt idx="9">
                  <c:v>2072.76316</c:v>
                </c:pt>
                <c:pt idx="10">
                  <c:v>2061.80027</c:v>
                </c:pt>
                <c:pt idx="11">
                  <c:v>2040.87021</c:v>
                </c:pt>
                <c:pt idx="12">
                  <c:v>2021.93491</c:v>
                </c:pt>
                <c:pt idx="13">
                  <c:v>2010.96909</c:v>
                </c:pt>
                <c:pt idx="14">
                  <c:v>1994.0239</c:v>
                </c:pt>
                <c:pt idx="15">
                  <c:v>1978.07188</c:v>
                </c:pt>
                <c:pt idx="16">
                  <c:v>1964.1085</c:v>
                </c:pt>
                <c:pt idx="17">
                  <c:v>1947.15488</c:v>
                </c:pt>
                <c:pt idx="18">
                  <c:v>1932.19004</c:v>
                </c:pt>
                <c:pt idx="19">
                  <c:v>1919.21396</c:v>
                </c:pt>
                <c:pt idx="20">
                  <c:v>1910.22275</c:v>
                </c:pt>
                <c:pt idx="21">
                  <c:v>1900.23154</c:v>
                </c:pt>
                <c:pt idx="22">
                  <c:v>1891.22605</c:v>
                </c:pt>
                <c:pt idx="23">
                  <c:v>1885.22532</c:v>
                </c:pt>
                <c:pt idx="24">
                  <c:v>1875.23398</c:v>
                </c:pt>
                <c:pt idx="25">
                  <c:v>1867.23435</c:v>
                </c:pt>
                <c:pt idx="26">
                  <c:v>1855.25425</c:v>
                </c:pt>
                <c:pt idx="27">
                  <c:v>1844.26987</c:v>
                </c:pt>
                <c:pt idx="28">
                  <c:v>1832.28977</c:v>
                </c:pt>
                <c:pt idx="29">
                  <c:v>1818.31931</c:v>
                </c:pt>
                <c:pt idx="30">
                  <c:v>1803.35728</c:v>
                </c:pt>
                <c:pt idx="31">
                  <c:v>1788.39536</c:v>
                </c:pt>
                <c:pt idx="32">
                  <c:v>1770.44297</c:v>
                </c:pt>
                <c:pt idx="33">
                  <c:v>1753.49351</c:v>
                </c:pt>
                <c:pt idx="34">
                  <c:v>1734.551</c:v>
                </c:pt>
                <c:pt idx="35">
                  <c:v>1714.61399</c:v>
                </c:pt>
                <c:pt idx="36">
                  <c:v>1694.67844</c:v>
                </c:pt>
                <c:pt idx="37">
                  <c:v>1673.74705</c:v>
                </c:pt>
                <c:pt idx="38">
                  <c:v>1653.81577</c:v>
                </c:pt>
                <c:pt idx="39">
                  <c:v>1631.89292</c:v>
                </c:pt>
                <c:pt idx="40">
                  <c:v>1609.97129</c:v>
                </c:pt>
                <c:pt idx="41">
                  <c:v>1586.05808</c:v>
                </c:pt>
                <c:pt idx="42">
                  <c:v>1563.14219</c:v>
                </c:pt>
                <c:pt idx="43">
                  <c:v>1540.22483</c:v>
                </c:pt>
                <c:pt idx="44">
                  <c:v>1518.30613</c:v>
                </c:pt>
                <c:pt idx="45">
                  <c:v>1494.39426</c:v>
                </c:pt>
                <c:pt idx="46">
                  <c:v>1468.49363</c:v>
                </c:pt>
                <c:pt idx="47">
                  <c:v>1446.57358</c:v>
                </c:pt>
                <c:pt idx="48">
                  <c:v>1422.66172</c:v>
                </c:pt>
                <c:pt idx="49">
                  <c:v>1400.74448</c:v>
                </c:pt>
                <c:pt idx="50">
                  <c:v>1377.82712</c:v>
                </c:pt>
                <c:pt idx="51">
                  <c:v>1356.90293</c:v>
                </c:pt>
              </c:numCache>
            </c:numRef>
          </c:yVal>
          <c:smooth val="1"/>
        </c:ser>
        <c:ser>
          <c:idx val="1"/>
          <c:order val="1"/>
          <c:tx>
            <c:v>data</c:v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Pommier2018!$E$17:$E$20</c:f>
              <c:numCache>
                <c:formatCode>General</c:formatCode>
                <c:ptCount val="4"/>
                <c:pt idx="0">
                  <c:v>1.95255</c:v>
                </c:pt>
                <c:pt idx="1">
                  <c:v>3.74206</c:v>
                </c:pt>
                <c:pt idx="2">
                  <c:v>6.82532</c:v>
                </c:pt>
                <c:pt idx="3">
                  <c:v>10.51233</c:v>
                </c:pt>
              </c:numCache>
            </c:numRef>
          </c:xVal>
          <c:yVal>
            <c:numRef>
              <c:f>Pommier2018!$G$17:$G$20</c:f>
              <c:numCache>
                <c:formatCode>#,##0.00</c:formatCode>
                <c:ptCount val="4"/>
                <c:pt idx="0">
                  <c:v>2131.77415</c:v>
                </c:pt>
                <c:pt idx="1">
                  <c:v>2037.20139</c:v>
                </c:pt>
                <c:pt idx="2">
                  <c:v>1871.94211</c:v>
                </c:pt>
                <c:pt idx="3">
                  <c:v>1673.82883</c:v>
                </c:pt>
              </c:numCache>
            </c:numRef>
          </c:yVal>
          <c:smooth val="1"/>
        </c:ser>
        <c:ser>
          <c:idx val="3"/>
          <c:order val="2"/>
          <c:tx>
            <c:v>14 GPa Buono</c:v>
          </c:tx>
          <c:marker>
            <c:symbol val="none"/>
          </c:marker>
          <c:xVal>
            <c:numRef>
              <c:f>Buono2011!$B$4:$B$33</c:f>
              <c:numCache>
                <c:formatCode>0.00E+00</c:formatCode>
                <c:ptCount val="30"/>
                <c:pt idx="0" formatCode="General">
                  <c:v>0.0</c:v>
                </c:pt>
                <c:pt idx="1">
                  <c:v>0.6235765442</c:v>
                </c:pt>
                <c:pt idx="2">
                  <c:v>1.0589424655</c:v>
                </c:pt>
                <c:pt idx="3">
                  <c:v>1.6088779821</c:v>
                </c:pt>
                <c:pt idx="4">
                  <c:v>2.4337776091</c:v>
                </c:pt>
                <c:pt idx="5">
                  <c:v>3.258680884</c:v>
                </c:pt>
                <c:pt idx="6">
                  <c:v>4.243978674</c:v>
                </c:pt>
                <c:pt idx="7">
                  <c:v>5.000151865</c:v>
                </c:pt>
                <c:pt idx="8">
                  <c:v>5.939595552</c:v>
                </c:pt>
                <c:pt idx="9">
                  <c:v>6.879075718</c:v>
                </c:pt>
                <c:pt idx="10">
                  <c:v>7.88728232</c:v>
                </c:pt>
                <c:pt idx="11">
                  <c:v>8.368476808999998</c:v>
                </c:pt>
                <c:pt idx="12">
                  <c:v>9.078832376</c:v>
                </c:pt>
                <c:pt idx="13">
                  <c:v>9.766242651999998</c:v>
                </c:pt>
                <c:pt idx="14">
                  <c:v>10.339072389</c:v>
                </c:pt>
                <c:pt idx="15">
                  <c:v>11.049427956</c:v>
                </c:pt>
                <c:pt idx="16">
                  <c:v>11.897236395</c:v>
                </c:pt>
                <c:pt idx="17">
                  <c:v>12.974205912</c:v>
                </c:pt>
                <c:pt idx="18">
                  <c:v>13.501218025</c:v>
                </c:pt>
                <c:pt idx="19">
                  <c:v>13.93659489</c:v>
                </c:pt>
                <c:pt idx="20">
                  <c:v>14.578151063</c:v>
                </c:pt>
                <c:pt idx="21">
                  <c:v>15.173926091</c:v>
                </c:pt>
                <c:pt idx="22">
                  <c:v>15.700938204</c:v>
                </c:pt>
                <c:pt idx="23">
                  <c:v>16.296713232</c:v>
                </c:pt>
                <c:pt idx="24">
                  <c:v>16.800816533</c:v>
                </c:pt>
                <c:pt idx="25">
                  <c:v>17.442409185</c:v>
                </c:pt>
                <c:pt idx="26">
                  <c:v>17.923603674</c:v>
                </c:pt>
                <c:pt idx="27">
                  <c:v>18.404798163</c:v>
                </c:pt>
                <c:pt idx="28">
                  <c:v>18.771412113</c:v>
                </c:pt>
                <c:pt idx="29">
                  <c:v>19.160971354</c:v>
                </c:pt>
              </c:numCache>
            </c:numRef>
          </c:xVal>
          <c:yVal>
            <c:numRef>
              <c:f>Buono2011!$C$4:$C$33</c:f>
              <c:numCache>
                <c:formatCode>#,##0.00</c:formatCode>
                <c:ptCount val="30"/>
                <c:pt idx="0">
                  <c:v>2133.39038</c:v>
                </c:pt>
                <c:pt idx="1">
                  <c:v>2102.64722</c:v>
                </c:pt>
                <c:pt idx="2">
                  <c:v>2076.00342</c:v>
                </c:pt>
                <c:pt idx="3">
                  <c:v>2046.28528</c:v>
                </c:pt>
                <c:pt idx="4">
                  <c:v>2009.39368</c:v>
                </c:pt>
                <c:pt idx="5">
                  <c:v>1976.6012</c:v>
                </c:pt>
                <c:pt idx="6">
                  <c:v>1943.80872</c:v>
                </c:pt>
                <c:pt idx="7">
                  <c:v>1918.18958</c:v>
                </c:pt>
                <c:pt idx="8">
                  <c:v>1887.44666</c:v>
                </c:pt>
                <c:pt idx="9">
                  <c:v>1855.67896</c:v>
                </c:pt>
                <c:pt idx="10">
                  <c:v>1821.86169</c:v>
                </c:pt>
                <c:pt idx="11">
                  <c:v>1801.36633</c:v>
                </c:pt>
                <c:pt idx="12">
                  <c:v>1775.74719</c:v>
                </c:pt>
                <c:pt idx="13">
                  <c:v>1746.02905</c:v>
                </c:pt>
                <c:pt idx="14">
                  <c:v>1719.38513</c:v>
                </c:pt>
                <c:pt idx="15">
                  <c:v>1685.56787</c:v>
                </c:pt>
                <c:pt idx="16">
                  <c:v>1642.52771</c:v>
                </c:pt>
                <c:pt idx="17">
                  <c:v>1580.01709</c:v>
                </c:pt>
                <c:pt idx="18">
                  <c:v>1547.22461</c:v>
                </c:pt>
                <c:pt idx="19">
                  <c:v>1519.55591</c:v>
                </c:pt>
                <c:pt idx="20">
                  <c:v>1476.51575</c:v>
                </c:pt>
                <c:pt idx="21">
                  <c:v>1437.57471</c:v>
                </c:pt>
                <c:pt idx="22">
                  <c:v>1397.60889</c:v>
                </c:pt>
                <c:pt idx="23">
                  <c:v>1354.56873</c:v>
                </c:pt>
                <c:pt idx="24">
                  <c:v>1315.62769</c:v>
                </c:pt>
                <c:pt idx="25">
                  <c:v>1268.48853</c:v>
                </c:pt>
                <c:pt idx="26">
                  <c:v>1229.54736</c:v>
                </c:pt>
                <c:pt idx="27">
                  <c:v>1192.65588</c:v>
                </c:pt>
                <c:pt idx="28">
                  <c:v>1160.88818</c:v>
                </c:pt>
                <c:pt idx="29">
                  <c:v>1135.26904</c:v>
                </c:pt>
              </c:numCache>
            </c:numRef>
          </c:yVal>
          <c:smooth val="1"/>
        </c:ser>
        <c:ser>
          <c:idx val="4"/>
          <c:order val="3"/>
          <c:tx>
            <c:v>14 GPa Chen</c:v>
          </c:tx>
          <c:marker>
            <c:symbol val="none"/>
          </c:marker>
          <c:xVal>
            <c:numRef>
              <c:f>'2018'!$B$5:$B$24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18.27</c:v>
                </c:pt>
              </c:numCache>
            </c:numRef>
          </c:xVal>
          <c:yVal>
            <c:numRef>
              <c:f>'2018'!$C$5:$C$24</c:f>
              <c:numCache>
                <c:formatCode>General</c:formatCode>
                <c:ptCount val="20"/>
                <c:pt idx="0">
                  <c:v>2246.766591</c:v>
                </c:pt>
                <c:pt idx="1">
                  <c:v>2071.0</c:v>
                </c:pt>
                <c:pt idx="2">
                  <c:v>1954.0</c:v>
                </c:pt>
                <c:pt idx="3">
                  <c:v>1863.0</c:v>
                </c:pt>
                <c:pt idx="4">
                  <c:v>1793.0</c:v>
                </c:pt>
                <c:pt idx="5">
                  <c:v>1743.0</c:v>
                </c:pt>
                <c:pt idx="6">
                  <c:v>1708.0</c:v>
                </c:pt>
                <c:pt idx="7">
                  <c:v>1685.0</c:v>
                </c:pt>
                <c:pt idx="8">
                  <c:v>1669.0</c:v>
                </c:pt>
                <c:pt idx="9">
                  <c:v>1658.0</c:v>
                </c:pt>
                <c:pt idx="10">
                  <c:v>1648.0</c:v>
                </c:pt>
                <c:pt idx="11">
                  <c:v>1635.0</c:v>
                </c:pt>
                <c:pt idx="12">
                  <c:v>1615.0</c:v>
                </c:pt>
                <c:pt idx="13">
                  <c:v>1585.0</c:v>
                </c:pt>
                <c:pt idx="14">
                  <c:v>1542.0</c:v>
                </c:pt>
                <c:pt idx="15">
                  <c:v>1482.0</c:v>
                </c:pt>
                <c:pt idx="16">
                  <c:v>1400.0</c:v>
                </c:pt>
                <c:pt idx="17">
                  <c:v>1294.0</c:v>
                </c:pt>
                <c:pt idx="18">
                  <c:v>1160.0</c:v>
                </c:pt>
                <c:pt idx="19">
                  <c:v>1119.0</c:v>
                </c:pt>
              </c:numCache>
            </c:numRef>
          </c:yVal>
          <c:smooth val="1"/>
        </c:ser>
        <c:ser>
          <c:idx val="2"/>
          <c:order val="4"/>
          <c:tx>
            <c:v>new interp</c:v>
          </c:tx>
          <c:marker>
            <c:symbol val="diamond"/>
            <c:size val="5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0494950491703559"/>
                  <c:y val="-0.000747521400814211"/>
                </c:manualLayout>
              </c:layout>
              <c:numFmt formatCode="General" sourceLinked="0"/>
            </c:trendlineLbl>
          </c:trendline>
          <c:xVal>
            <c:numRef>
              <c:f>Pommier2018!$F$26:$F$43</c:f>
              <c:numCache>
                <c:formatCode>General</c:formatCode>
                <c:ptCount val="18"/>
                <c:pt idx="0" formatCode="#,##0.0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 formatCode="0.0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 formatCode="0.0">
                  <c:v>16.26449</c:v>
                </c:pt>
              </c:numCache>
            </c:numRef>
          </c:xVal>
          <c:yVal>
            <c:numRef>
              <c:f>Pommier2018!$G$26:$G$43</c:f>
              <c:numCache>
                <c:formatCode>#,##0.00</c:formatCode>
                <c:ptCount val="18"/>
                <c:pt idx="0" formatCode="General">
                  <c:v>2369.152935</c:v>
                </c:pt>
                <c:pt idx="1">
                  <c:v>2233.91</c:v>
                </c:pt>
                <c:pt idx="2">
                  <c:v>2140.99</c:v>
                </c:pt>
                <c:pt idx="3">
                  <c:v>2063.16</c:v>
                </c:pt>
                <c:pt idx="4">
                  <c:v>1998.03</c:v>
                </c:pt>
                <c:pt idx="5">
                  <c:v>1943.24</c:v>
                </c:pt>
                <c:pt idx="6">
                  <c:v>1896.39</c:v>
                </c:pt>
                <c:pt idx="7">
                  <c:v>1855.1</c:v>
                </c:pt>
                <c:pt idx="8">
                  <c:v>1816.99</c:v>
                </c:pt>
                <c:pt idx="9">
                  <c:v>1779.69</c:v>
                </c:pt>
                <c:pt idx="10">
                  <c:v>1740.8</c:v>
                </c:pt>
                <c:pt idx="11">
                  <c:v>1697.95</c:v>
                </c:pt>
                <c:pt idx="12" formatCode="0">
                  <c:v>1648.76</c:v>
                </c:pt>
                <c:pt idx="13">
                  <c:v>1590.84</c:v>
                </c:pt>
                <c:pt idx="14" formatCode="General">
                  <c:v>1521.82</c:v>
                </c:pt>
                <c:pt idx="15">
                  <c:v>1439.31</c:v>
                </c:pt>
                <c:pt idx="16" formatCode="0">
                  <c:v>1312.5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124056"/>
        <c:axId val="2097498584"/>
      </c:scatterChart>
      <c:valAx>
        <c:axId val="2104124056"/>
        <c:scaling>
          <c:orientation val="minMax"/>
          <c:max val="20.0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097498584"/>
        <c:crosses val="autoZero"/>
        <c:crossBetween val="midCat"/>
      </c:valAx>
      <c:valAx>
        <c:axId val="2097498584"/>
        <c:scaling>
          <c:orientation val="minMax"/>
          <c:min val="1000.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0412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85145007945"/>
          <c:y val="0.0292134831460674"/>
          <c:w val="0.836300899253433"/>
          <c:h val="0.913827833318588"/>
        </c:manualLayout>
      </c:layout>
      <c:scatterChart>
        <c:scatterStyle val="lineMarker"/>
        <c:varyColors val="0"/>
        <c:ser>
          <c:idx val="1"/>
          <c:order val="0"/>
          <c:tx>
            <c:v>stewart data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</c:spPr>
          </c:marker>
          <c:xVal>
            <c:numRef>
              <c:f>(stewart2007!$A$9,stewart2007!$A$11)</c:f>
              <c:numCache>
                <c:formatCode>General</c:formatCode>
                <c:ptCount val="2"/>
                <c:pt idx="0">
                  <c:v>7.12488</c:v>
                </c:pt>
                <c:pt idx="1">
                  <c:v>12.01398</c:v>
                </c:pt>
              </c:numCache>
            </c:numRef>
          </c:xVal>
          <c:yVal>
            <c:numRef>
              <c:f>(stewart2007!$B$9,stewart2007!$B$11,stewart2007!$B$7)</c:f>
              <c:numCache>
                <c:formatCode>#,##0.00</c:formatCode>
                <c:ptCount val="3"/>
                <c:pt idx="0">
                  <c:v>1973.53613</c:v>
                </c:pt>
                <c:pt idx="1">
                  <c:v>1873.71045</c:v>
                </c:pt>
                <c:pt idx="2">
                  <c:v>1316.69592</c:v>
                </c:pt>
              </c:numCache>
            </c:numRef>
          </c:yVal>
          <c:smooth val="0"/>
        </c:ser>
        <c:ser>
          <c:idx val="0"/>
          <c:order val="1"/>
          <c:tx>
            <c:v>stewart fit</c:v>
          </c:tx>
          <c:spPr>
            <a:ln w="2540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stewart2007!$R$4:$R$28</c:f>
              <c:numCache>
                <c:formatCode>General</c:formatCode>
                <c:ptCount val="25"/>
                <c:pt idx="0">
                  <c:v>0.04569</c:v>
                </c:pt>
                <c:pt idx="1">
                  <c:v>0.92749</c:v>
                </c:pt>
                <c:pt idx="2">
                  <c:v>1.75046</c:v>
                </c:pt>
                <c:pt idx="3">
                  <c:v>2.78904</c:v>
                </c:pt>
                <c:pt idx="4">
                  <c:v>3.78837</c:v>
                </c:pt>
                <c:pt idx="5">
                  <c:v>4.92485</c:v>
                </c:pt>
                <c:pt idx="6">
                  <c:v>6.12002</c:v>
                </c:pt>
                <c:pt idx="7">
                  <c:v>7.17804</c:v>
                </c:pt>
                <c:pt idx="8">
                  <c:v>8.25561</c:v>
                </c:pt>
                <c:pt idx="9">
                  <c:v>9.31352</c:v>
                </c:pt>
                <c:pt idx="10">
                  <c:v>10.2538</c:v>
                </c:pt>
                <c:pt idx="11">
                  <c:v>11.35058</c:v>
                </c:pt>
                <c:pt idx="12">
                  <c:v>12.03603</c:v>
                </c:pt>
                <c:pt idx="13">
                  <c:v>12.52548</c:v>
                </c:pt>
                <c:pt idx="14">
                  <c:v>12.91704</c:v>
                </c:pt>
                <c:pt idx="15">
                  <c:v>13.40639</c:v>
                </c:pt>
                <c:pt idx="16">
                  <c:v>13.93467</c:v>
                </c:pt>
                <c:pt idx="17">
                  <c:v>14.26725</c:v>
                </c:pt>
                <c:pt idx="18">
                  <c:v>14.6585</c:v>
                </c:pt>
                <c:pt idx="19">
                  <c:v>15.0105</c:v>
                </c:pt>
                <c:pt idx="20">
                  <c:v>15.34285</c:v>
                </c:pt>
                <c:pt idx="21">
                  <c:v>15.65577</c:v>
                </c:pt>
                <c:pt idx="22">
                  <c:v>15.9294</c:v>
                </c:pt>
                <c:pt idx="23">
                  <c:v>16.22278</c:v>
                </c:pt>
                <c:pt idx="24">
                  <c:v>16.41827</c:v>
                </c:pt>
              </c:numCache>
            </c:numRef>
          </c:xVal>
          <c:yVal>
            <c:numRef>
              <c:f>stewart2007!$S$4:$S$28</c:f>
              <c:numCache>
                <c:formatCode>#,##0.00</c:formatCode>
                <c:ptCount val="25"/>
                <c:pt idx="0">
                  <c:v>2316.54492</c:v>
                </c:pt>
                <c:pt idx="1">
                  <c:v>2288.05176</c:v>
                </c:pt>
                <c:pt idx="2">
                  <c:v>2259.56128</c:v>
                </c:pt>
                <c:pt idx="3">
                  <c:v>2227.13623</c:v>
                </c:pt>
                <c:pt idx="4">
                  <c:v>2192.75122</c:v>
                </c:pt>
                <c:pt idx="5">
                  <c:v>2153.4541</c:v>
                </c:pt>
                <c:pt idx="6">
                  <c:v>2107.28687</c:v>
                </c:pt>
                <c:pt idx="7">
                  <c:v>2066.03149</c:v>
                </c:pt>
                <c:pt idx="8">
                  <c:v>2021.83215</c:v>
                </c:pt>
                <c:pt idx="9">
                  <c:v>1975.67163</c:v>
                </c:pt>
                <c:pt idx="10">
                  <c:v>1929.51697</c:v>
                </c:pt>
                <c:pt idx="11">
                  <c:v>1865.69592</c:v>
                </c:pt>
                <c:pt idx="12">
                  <c:v>1823.47791</c:v>
                </c:pt>
                <c:pt idx="13">
                  <c:v>1785.1936</c:v>
                </c:pt>
                <c:pt idx="14">
                  <c:v>1754.76233</c:v>
                </c:pt>
                <c:pt idx="15">
                  <c:v>1711.57288</c:v>
                </c:pt>
                <c:pt idx="16">
                  <c:v>1653.66589</c:v>
                </c:pt>
                <c:pt idx="17">
                  <c:v>1615.38928</c:v>
                </c:pt>
                <c:pt idx="18">
                  <c:v>1569.2616</c:v>
                </c:pt>
                <c:pt idx="19">
                  <c:v>1521.17358</c:v>
                </c:pt>
                <c:pt idx="20">
                  <c:v>1471.12463</c:v>
                </c:pt>
                <c:pt idx="21">
                  <c:v>1429.90588</c:v>
                </c:pt>
                <c:pt idx="22">
                  <c:v>1384.76489</c:v>
                </c:pt>
                <c:pt idx="23">
                  <c:v>1347.47119</c:v>
                </c:pt>
                <c:pt idx="24">
                  <c:v>1317.04956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Pommier2018!$F$26:$F$42</c:f>
              <c:numCache>
                <c:formatCode>General</c:formatCode>
                <c:ptCount val="17"/>
                <c:pt idx="0" formatCode="#,##0.0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 formatCode="0.0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 formatCode="0.0">
                  <c:v>16.26449</c:v>
                </c:pt>
              </c:numCache>
            </c:numRef>
          </c:xVal>
          <c:yVal>
            <c:numRef>
              <c:f>Pommier2018!$G$26:$G$42</c:f>
              <c:numCache>
                <c:formatCode>#,##0.00</c:formatCode>
                <c:ptCount val="17"/>
                <c:pt idx="0" formatCode="General">
                  <c:v>2369.152935</c:v>
                </c:pt>
                <c:pt idx="1">
                  <c:v>2233.91</c:v>
                </c:pt>
                <c:pt idx="2">
                  <c:v>2140.99</c:v>
                </c:pt>
                <c:pt idx="3">
                  <c:v>2063.16</c:v>
                </c:pt>
                <c:pt idx="4">
                  <c:v>1998.03</c:v>
                </c:pt>
                <c:pt idx="5">
                  <c:v>1943.24</c:v>
                </c:pt>
                <c:pt idx="6">
                  <c:v>1896.39</c:v>
                </c:pt>
                <c:pt idx="7">
                  <c:v>1855.1</c:v>
                </c:pt>
                <c:pt idx="8">
                  <c:v>1816.99</c:v>
                </c:pt>
                <c:pt idx="9">
                  <c:v>1779.69</c:v>
                </c:pt>
                <c:pt idx="10">
                  <c:v>1740.8</c:v>
                </c:pt>
                <c:pt idx="11">
                  <c:v>1697.95</c:v>
                </c:pt>
                <c:pt idx="12" formatCode="0">
                  <c:v>1648.76</c:v>
                </c:pt>
                <c:pt idx="13">
                  <c:v>1590.84</c:v>
                </c:pt>
                <c:pt idx="14" formatCode="General">
                  <c:v>1521.82</c:v>
                </c:pt>
                <c:pt idx="15">
                  <c:v>1439.31</c:v>
                </c:pt>
                <c:pt idx="16" formatCode="0">
                  <c:v>1312.5</c:v>
                </c:pt>
              </c:numCache>
            </c:numRef>
          </c:yVal>
          <c:smooth val="1"/>
        </c:ser>
        <c:ser>
          <c:idx val="3"/>
          <c:order val="3"/>
          <c:tx>
            <c:v>14</c:v>
          </c:tx>
          <c:spPr>
            <a:ln w="12700"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'2018'!$B$5:$B$24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18.27</c:v>
                </c:pt>
              </c:numCache>
            </c:numRef>
          </c:xVal>
          <c:yVal>
            <c:numRef>
              <c:f>'2018'!$C$5:$C$24</c:f>
              <c:numCache>
                <c:formatCode>General</c:formatCode>
                <c:ptCount val="20"/>
                <c:pt idx="0">
                  <c:v>2246.766591</c:v>
                </c:pt>
                <c:pt idx="1">
                  <c:v>2071.0</c:v>
                </c:pt>
                <c:pt idx="2">
                  <c:v>1954.0</c:v>
                </c:pt>
                <c:pt idx="3">
                  <c:v>1863.0</c:v>
                </c:pt>
                <c:pt idx="4">
                  <c:v>1793.0</c:v>
                </c:pt>
                <c:pt idx="5">
                  <c:v>1743.0</c:v>
                </c:pt>
                <c:pt idx="6">
                  <c:v>1708.0</c:v>
                </c:pt>
                <c:pt idx="7">
                  <c:v>1685.0</c:v>
                </c:pt>
                <c:pt idx="8">
                  <c:v>1669.0</c:v>
                </c:pt>
                <c:pt idx="9">
                  <c:v>1658.0</c:v>
                </c:pt>
                <c:pt idx="10">
                  <c:v>1648.0</c:v>
                </c:pt>
                <c:pt idx="11">
                  <c:v>1635.0</c:v>
                </c:pt>
                <c:pt idx="12">
                  <c:v>1615.0</c:v>
                </c:pt>
                <c:pt idx="13">
                  <c:v>1585.0</c:v>
                </c:pt>
                <c:pt idx="14">
                  <c:v>1542.0</c:v>
                </c:pt>
                <c:pt idx="15">
                  <c:v>1482.0</c:v>
                </c:pt>
                <c:pt idx="16">
                  <c:v>1400.0</c:v>
                </c:pt>
                <c:pt idx="17">
                  <c:v>1294.0</c:v>
                </c:pt>
                <c:pt idx="18">
                  <c:v>1160.0</c:v>
                </c:pt>
                <c:pt idx="19">
                  <c:v>1119.0</c:v>
                </c:pt>
              </c:numCache>
            </c:numRef>
          </c:yVal>
          <c:smooth val="1"/>
        </c:ser>
        <c:ser>
          <c:idx val="4"/>
          <c:order val="4"/>
          <c:tx>
            <c:v>new 23 GPa Stewart</c:v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stewart2007!$B$29:$B$45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 formatCode="0.0">
                  <c:v>15.56753</c:v>
                </c:pt>
              </c:numCache>
            </c:numRef>
          </c:xVal>
          <c:yVal>
            <c:numRef>
              <c:f>stewart2007!$C$29:$C$45</c:f>
              <c:numCache>
                <c:formatCode>#,##0.00</c:formatCode>
                <c:ptCount val="17"/>
                <c:pt idx="0" formatCode="General">
                  <c:v>2424.289494</c:v>
                </c:pt>
                <c:pt idx="1">
                  <c:v>2339.267</c:v>
                </c:pt>
                <c:pt idx="2">
                  <c:v>2256.912</c:v>
                </c:pt>
                <c:pt idx="3">
                  <c:v>2192.041</c:v>
                </c:pt>
                <c:pt idx="4">
                  <c:v>2141.06</c:v>
                </c:pt>
                <c:pt idx="5">
                  <c:v>2100.375</c:v>
                </c:pt>
                <c:pt idx="6">
                  <c:v>2066.392</c:v>
                </c:pt>
                <c:pt idx="7">
                  <c:v>2035.517</c:v>
                </c:pt>
                <c:pt idx="8">
                  <c:v>2004.156</c:v>
                </c:pt>
                <c:pt idx="9">
                  <c:v>1968.715</c:v>
                </c:pt>
                <c:pt idx="10">
                  <c:v>1925.6</c:v>
                </c:pt>
                <c:pt idx="11">
                  <c:v>1871.217</c:v>
                </c:pt>
                <c:pt idx="12">
                  <c:v>1801.972</c:v>
                </c:pt>
                <c:pt idx="13">
                  <c:v>1714.271</c:v>
                </c:pt>
                <c:pt idx="14">
                  <c:v>1604.52</c:v>
                </c:pt>
                <c:pt idx="15">
                  <c:v>1469.125</c:v>
                </c:pt>
                <c:pt idx="16" formatCode="0">
                  <c:v>1355.205</c:v>
                </c:pt>
              </c:numCache>
            </c:numRef>
          </c:yVal>
          <c:smooth val="1"/>
        </c:ser>
        <c:ser>
          <c:idx val="5"/>
          <c:order val="5"/>
          <c:tx>
            <c:v>to "fit"</c:v>
          </c:tx>
          <c:spPr>
            <a:ln w="47625">
              <a:noFill/>
            </a:ln>
          </c:spPr>
          <c:marker>
            <c:symbol val="triangle"/>
            <c:size val="9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00327122300242346"/>
                  <c:y val="0.046561797752809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stewart2007!$A$19:$A$24</c:f>
              <c:numCache>
                <c:formatCode>General</c:formatCode>
                <c:ptCount val="6"/>
                <c:pt idx="0">
                  <c:v>0.0</c:v>
                </c:pt>
                <c:pt idx="1">
                  <c:v>3.5</c:v>
                </c:pt>
                <c:pt idx="2">
                  <c:v>4.0</c:v>
                </c:pt>
                <c:pt idx="3">
                  <c:v>9.7</c:v>
                </c:pt>
                <c:pt idx="4">
                  <c:v>8.0</c:v>
                </c:pt>
                <c:pt idx="5">
                  <c:v>12.4</c:v>
                </c:pt>
              </c:numCache>
            </c:numRef>
          </c:xVal>
          <c:yVal>
            <c:numRef>
              <c:f>stewart2007!$B$19:$B$24</c:f>
              <c:numCache>
                <c:formatCode>#,##0.00</c:formatCode>
                <c:ptCount val="6"/>
                <c:pt idx="0">
                  <c:v>2666.437375</c:v>
                </c:pt>
                <c:pt idx="1">
                  <c:v>2370.0</c:v>
                </c:pt>
                <c:pt idx="4">
                  <c:v>2080.0</c:v>
                </c:pt>
                <c:pt idx="5" formatCode="General">
                  <c:v>1597.0</c:v>
                </c:pt>
              </c:numCache>
            </c:numRef>
          </c:yVal>
          <c:smooth val="0"/>
        </c:ser>
        <c:ser>
          <c:idx val="6"/>
          <c:order val="6"/>
          <c:tx>
            <c:v>40 GPa Stewart fit</c:v>
          </c:tx>
          <c:spPr>
            <a:ln w="25400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stewart2007!$U$4:$U$32</c:f>
              <c:numCache>
                <c:formatCode>General</c:formatCode>
                <c:ptCount val="29"/>
                <c:pt idx="0">
                  <c:v>-0.01959</c:v>
                </c:pt>
                <c:pt idx="1">
                  <c:v>0.43103</c:v>
                </c:pt>
                <c:pt idx="2">
                  <c:v>1.01881</c:v>
                </c:pt>
                <c:pt idx="3">
                  <c:v>1.58699</c:v>
                </c:pt>
                <c:pt idx="4">
                  <c:v>2.46865</c:v>
                </c:pt>
                <c:pt idx="5">
                  <c:v>3.15439</c:v>
                </c:pt>
                <c:pt idx="6">
                  <c:v>3.80094</c:v>
                </c:pt>
                <c:pt idx="7">
                  <c:v>4.48668</c:v>
                </c:pt>
                <c:pt idx="8">
                  <c:v>5.05486</c:v>
                </c:pt>
                <c:pt idx="9">
                  <c:v>5.58386</c:v>
                </c:pt>
                <c:pt idx="10">
                  <c:v>6.09326</c:v>
                </c:pt>
                <c:pt idx="11">
                  <c:v>6.58307</c:v>
                </c:pt>
                <c:pt idx="12">
                  <c:v>7.07288</c:v>
                </c:pt>
                <c:pt idx="13">
                  <c:v>7.64107</c:v>
                </c:pt>
                <c:pt idx="14">
                  <c:v>8.05251</c:v>
                </c:pt>
                <c:pt idx="15">
                  <c:v>8.50313</c:v>
                </c:pt>
                <c:pt idx="16">
                  <c:v>9.09091</c:v>
                </c:pt>
                <c:pt idx="17">
                  <c:v>9.40439</c:v>
                </c:pt>
                <c:pt idx="18">
                  <c:v>9.73746</c:v>
                </c:pt>
                <c:pt idx="19">
                  <c:v>10.12931</c:v>
                </c:pt>
                <c:pt idx="20">
                  <c:v>10.40361</c:v>
                </c:pt>
                <c:pt idx="21">
                  <c:v>10.73668</c:v>
                </c:pt>
                <c:pt idx="22">
                  <c:v>11.01097</c:v>
                </c:pt>
                <c:pt idx="23">
                  <c:v>11.24608</c:v>
                </c:pt>
                <c:pt idx="24">
                  <c:v>11.42241</c:v>
                </c:pt>
                <c:pt idx="25">
                  <c:v>11.67712</c:v>
                </c:pt>
                <c:pt idx="26">
                  <c:v>11.93182</c:v>
                </c:pt>
                <c:pt idx="27">
                  <c:v>12.02978</c:v>
                </c:pt>
                <c:pt idx="28">
                  <c:v>12.20611</c:v>
                </c:pt>
              </c:numCache>
            </c:numRef>
          </c:xVal>
          <c:yVal>
            <c:numRef>
              <c:f>stewart2007!$V$4:$V$32</c:f>
              <c:numCache>
                <c:formatCode>#,##0.00</c:formatCode>
                <c:ptCount val="29"/>
                <c:pt idx="0">
                  <c:v>2500.98047</c:v>
                </c:pt>
                <c:pt idx="1">
                  <c:v>2485.29419</c:v>
                </c:pt>
                <c:pt idx="2">
                  <c:v>2460.78442</c:v>
                </c:pt>
                <c:pt idx="3">
                  <c:v>2437.25488</c:v>
                </c:pt>
                <c:pt idx="4">
                  <c:v>2400.0</c:v>
                </c:pt>
                <c:pt idx="5">
                  <c:v>2368.62744</c:v>
                </c:pt>
                <c:pt idx="6">
                  <c:v>2339.21558</c:v>
                </c:pt>
                <c:pt idx="7">
                  <c:v>2304.90186</c:v>
                </c:pt>
                <c:pt idx="8">
                  <c:v>2275.49023</c:v>
                </c:pt>
                <c:pt idx="9">
                  <c:v>2244.11768</c:v>
                </c:pt>
                <c:pt idx="10">
                  <c:v>2215.68628</c:v>
                </c:pt>
                <c:pt idx="11">
                  <c:v>2184.31372</c:v>
                </c:pt>
                <c:pt idx="12">
                  <c:v>2153.92163</c:v>
                </c:pt>
                <c:pt idx="13">
                  <c:v>2114.70581</c:v>
                </c:pt>
                <c:pt idx="14">
                  <c:v>2085.29419</c:v>
                </c:pt>
                <c:pt idx="15">
                  <c:v>2048.03931</c:v>
                </c:pt>
                <c:pt idx="16">
                  <c:v>2002.94116</c:v>
                </c:pt>
                <c:pt idx="17">
                  <c:v>1972.54907</c:v>
                </c:pt>
                <c:pt idx="18">
                  <c:v>1938.23535</c:v>
                </c:pt>
                <c:pt idx="19">
                  <c:v>1899.01965</c:v>
                </c:pt>
                <c:pt idx="20">
                  <c:v>1868.62744</c:v>
                </c:pt>
                <c:pt idx="21">
                  <c:v>1828.4314</c:v>
                </c:pt>
                <c:pt idx="22">
                  <c:v>1794.11768</c:v>
                </c:pt>
                <c:pt idx="23">
                  <c:v>1757.84314</c:v>
                </c:pt>
                <c:pt idx="24">
                  <c:v>1723.52942</c:v>
                </c:pt>
                <c:pt idx="25">
                  <c:v>1674.50977</c:v>
                </c:pt>
                <c:pt idx="26">
                  <c:v>1620.58826</c:v>
                </c:pt>
                <c:pt idx="27">
                  <c:v>1587.25488</c:v>
                </c:pt>
                <c:pt idx="28">
                  <c:v>1514.70593</c:v>
                </c:pt>
              </c:numCache>
            </c:numRef>
          </c:yVal>
          <c:smooth val="0"/>
        </c:ser>
        <c:ser>
          <c:idx val="7"/>
          <c:order val="7"/>
          <c:tx>
            <c:v>new 40 GPa Stewart</c:v>
          </c:tx>
          <c:spPr>
            <a:ln w="47625">
              <a:solidFill>
                <a:schemeClr val="accent6">
                  <a:lumMod val="75000"/>
                </a:schemeClr>
              </a:solidFill>
            </a:ln>
          </c:spPr>
          <c:xVal>
            <c:numRef>
              <c:f>stewart2007!$F$29:$F$42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 formatCode="0.0">
                  <c:v>12.43069</c:v>
                </c:pt>
              </c:numCache>
            </c:numRef>
          </c:xVal>
          <c:yVal>
            <c:numRef>
              <c:f>stewart2007!$G$29:$G$42</c:f>
              <c:numCache>
                <c:formatCode>#,##0.00</c:formatCode>
                <c:ptCount val="14"/>
                <c:pt idx="0" formatCode="General">
                  <c:v>2666.437375</c:v>
                </c:pt>
                <c:pt idx="1">
                  <c:v>2564.6178</c:v>
                </c:pt>
                <c:pt idx="2">
                  <c:v>2478.3516</c:v>
                </c:pt>
                <c:pt idx="3">
                  <c:v>2403.912</c:v>
                </c:pt>
                <c:pt idx="4">
                  <c:v>2337.6096</c:v>
                </c:pt>
                <c:pt idx="5">
                  <c:v>2275.755</c:v>
                </c:pt>
                <c:pt idx="6">
                  <c:v>2214.6588</c:v>
                </c:pt>
                <c:pt idx="7">
                  <c:v>2150.6316</c:v>
                </c:pt>
                <c:pt idx="8">
                  <c:v>2079.984</c:v>
                </c:pt>
                <c:pt idx="9">
                  <c:v>1999.0266</c:v>
                </c:pt>
                <c:pt idx="10">
                  <c:v>1904.07</c:v>
                </c:pt>
                <c:pt idx="11">
                  <c:v>1791.4248</c:v>
                </c:pt>
                <c:pt idx="12">
                  <c:v>1657.4016</c:v>
                </c:pt>
                <c:pt idx="13" formatCode="0">
                  <c:v>1597.2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221000"/>
        <c:axId val="-2137298072"/>
      </c:scatterChart>
      <c:valAx>
        <c:axId val="2104221000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7298072"/>
        <c:crosses val="autoZero"/>
        <c:crossBetween val="midCat"/>
      </c:valAx>
      <c:valAx>
        <c:axId val="-2137298072"/>
        <c:scaling>
          <c:orientation val="minMax"/>
          <c:min val="1000.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04221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586636366057"/>
          <c:y val="0.0947603291161638"/>
          <c:w val="0.274533994975543"/>
          <c:h val="0.40617128196054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23</a:t>
            </a:r>
            <a:r>
              <a:rPr lang="en-US" baseline="0"/>
              <a:t> GPa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585145007945"/>
          <c:y val="0.0292134831460674"/>
          <c:w val="0.836300899253433"/>
          <c:h val="0.913827833318588"/>
        </c:manualLayout>
      </c:layout>
      <c:scatterChart>
        <c:scatterStyle val="lineMarker"/>
        <c:varyColors val="0"/>
        <c:ser>
          <c:idx val="1"/>
          <c:order val="0"/>
          <c:tx>
            <c:v>stewart data</c:v>
          </c:tx>
          <c:spPr>
            <a:ln w="47625">
              <a:noFill/>
            </a:ln>
          </c:spPr>
          <c:marker>
            <c:symbol val="diamond"/>
            <c:size val="9"/>
          </c:marker>
          <c:xVal>
            <c:numRef>
              <c:f>(stewart2007!$A$9,stewart2007!$A$11)</c:f>
              <c:numCache>
                <c:formatCode>General</c:formatCode>
                <c:ptCount val="2"/>
                <c:pt idx="0">
                  <c:v>7.12488</c:v>
                </c:pt>
                <c:pt idx="1">
                  <c:v>12.01398</c:v>
                </c:pt>
              </c:numCache>
            </c:numRef>
          </c:xVal>
          <c:yVal>
            <c:numRef>
              <c:f>(stewart2007!$B$9,stewart2007!$B$11,stewart2007!$B$7)</c:f>
              <c:numCache>
                <c:formatCode>#,##0.00</c:formatCode>
                <c:ptCount val="3"/>
                <c:pt idx="0">
                  <c:v>1973.53613</c:v>
                </c:pt>
                <c:pt idx="1">
                  <c:v>1873.71045</c:v>
                </c:pt>
                <c:pt idx="2">
                  <c:v>1316.69592</c:v>
                </c:pt>
              </c:numCache>
            </c:numRef>
          </c:yVal>
          <c:smooth val="0"/>
        </c:ser>
        <c:ser>
          <c:idx val="0"/>
          <c:order val="1"/>
          <c:tx>
            <c:v>stewart fit</c:v>
          </c:tx>
          <c:spPr>
            <a:ln w="2540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stewart2007!$R$4:$R$28</c:f>
              <c:numCache>
                <c:formatCode>General</c:formatCode>
                <c:ptCount val="25"/>
                <c:pt idx="0">
                  <c:v>0.04569</c:v>
                </c:pt>
                <c:pt idx="1">
                  <c:v>0.92749</c:v>
                </c:pt>
                <c:pt idx="2">
                  <c:v>1.75046</c:v>
                </c:pt>
                <c:pt idx="3">
                  <c:v>2.78904</c:v>
                </c:pt>
                <c:pt idx="4">
                  <c:v>3.78837</c:v>
                </c:pt>
                <c:pt idx="5">
                  <c:v>4.92485</c:v>
                </c:pt>
                <c:pt idx="6">
                  <c:v>6.12002</c:v>
                </c:pt>
                <c:pt idx="7">
                  <c:v>7.17804</c:v>
                </c:pt>
                <c:pt idx="8">
                  <c:v>8.25561</c:v>
                </c:pt>
                <c:pt idx="9">
                  <c:v>9.31352</c:v>
                </c:pt>
                <c:pt idx="10">
                  <c:v>10.2538</c:v>
                </c:pt>
                <c:pt idx="11">
                  <c:v>11.35058</c:v>
                </c:pt>
                <c:pt idx="12">
                  <c:v>12.03603</c:v>
                </c:pt>
                <c:pt idx="13">
                  <c:v>12.52548</c:v>
                </c:pt>
                <c:pt idx="14">
                  <c:v>12.91704</c:v>
                </c:pt>
                <c:pt idx="15">
                  <c:v>13.40639</c:v>
                </c:pt>
                <c:pt idx="16">
                  <c:v>13.93467</c:v>
                </c:pt>
                <c:pt idx="17">
                  <c:v>14.26725</c:v>
                </c:pt>
                <c:pt idx="18">
                  <c:v>14.6585</c:v>
                </c:pt>
                <c:pt idx="19">
                  <c:v>15.0105</c:v>
                </c:pt>
                <c:pt idx="20">
                  <c:v>15.34285</c:v>
                </c:pt>
                <c:pt idx="21">
                  <c:v>15.65577</c:v>
                </c:pt>
                <c:pt idx="22">
                  <c:v>15.9294</c:v>
                </c:pt>
                <c:pt idx="23">
                  <c:v>16.22278</c:v>
                </c:pt>
                <c:pt idx="24">
                  <c:v>16.41827</c:v>
                </c:pt>
              </c:numCache>
            </c:numRef>
          </c:xVal>
          <c:yVal>
            <c:numRef>
              <c:f>stewart2007!$S$4:$S$28</c:f>
              <c:numCache>
                <c:formatCode>#,##0.00</c:formatCode>
                <c:ptCount val="25"/>
                <c:pt idx="0">
                  <c:v>2316.54492</c:v>
                </c:pt>
                <c:pt idx="1">
                  <c:v>2288.05176</c:v>
                </c:pt>
                <c:pt idx="2">
                  <c:v>2259.56128</c:v>
                </c:pt>
                <c:pt idx="3">
                  <c:v>2227.13623</c:v>
                </c:pt>
                <c:pt idx="4">
                  <c:v>2192.75122</c:v>
                </c:pt>
                <c:pt idx="5">
                  <c:v>2153.4541</c:v>
                </c:pt>
                <c:pt idx="6">
                  <c:v>2107.28687</c:v>
                </c:pt>
                <c:pt idx="7">
                  <c:v>2066.03149</c:v>
                </c:pt>
                <c:pt idx="8">
                  <c:v>2021.83215</c:v>
                </c:pt>
                <c:pt idx="9">
                  <c:v>1975.67163</c:v>
                </c:pt>
                <c:pt idx="10">
                  <c:v>1929.51697</c:v>
                </c:pt>
                <c:pt idx="11">
                  <c:v>1865.69592</c:v>
                </c:pt>
                <c:pt idx="12">
                  <c:v>1823.47791</c:v>
                </c:pt>
                <c:pt idx="13">
                  <c:v>1785.1936</c:v>
                </c:pt>
                <c:pt idx="14">
                  <c:v>1754.76233</c:v>
                </c:pt>
                <c:pt idx="15">
                  <c:v>1711.57288</c:v>
                </c:pt>
                <c:pt idx="16">
                  <c:v>1653.66589</c:v>
                </c:pt>
                <c:pt idx="17">
                  <c:v>1615.38928</c:v>
                </c:pt>
                <c:pt idx="18">
                  <c:v>1569.2616</c:v>
                </c:pt>
                <c:pt idx="19">
                  <c:v>1521.17358</c:v>
                </c:pt>
                <c:pt idx="20">
                  <c:v>1471.12463</c:v>
                </c:pt>
                <c:pt idx="21">
                  <c:v>1429.90588</c:v>
                </c:pt>
                <c:pt idx="22">
                  <c:v>1384.76489</c:v>
                </c:pt>
                <c:pt idx="23">
                  <c:v>1347.47119</c:v>
                </c:pt>
                <c:pt idx="24">
                  <c:v>1317.04956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Pommier2018!$F$26:$F$42</c:f>
              <c:numCache>
                <c:formatCode>General</c:formatCode>
                <c:ptCount val="17"/>
                <c:pt idx="0" formatCode="#,##0.0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 formatCode="0.0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 formatCode="0.0">
                  <c:v>16.26449</c:v>
                </c:pt>
              </c:numCache>
            </c:numRef>
          </c:xVal>
          <c:yVal>
            <c:numRef>
              <c:f>Pommier2018!$G$26:$G$42</c:f>
              <c:numCache>
                <c:formatCode>#,##0.00</c:formatCode>
                <c:ptCount val="17"/>
                <c:pt idx="0" formatCode="General">
                  <c:v>2369.152935</c:v>
                </c:pt>
                <c:pt idx="1">
                  <c:v>2233.91</c:v>
                </c:pt>
                <c:pt idx="2">
                  <c:v>2140.99</c:v>
                </c:pt>
                <c:pt idx="3">
                  <c:v>2063.16</c:v>
                </c:pt>
                <c:pt idx="4">
                  <c:v>1998.03</c:v>
                </c:pt>
                <c:pt idx="5">
                  <c:v>1943.24</c:v>
                </c:pt>
                <c:pt idx="6">
                  <c:v>1896.39</c:v>
                </c:pt>
                <c:pt idx="7">
                  <c:v>1855.1</c:v>
                </c:pt>
                <c:pt idx="8">
                  <c:v>1816.99</c:v>
                </c:pt>
                <c:pt idx="9">
                  <c:v>1779.69</c:v>
                </c:pt>
                <c:pt idx="10">
                  <c:v>1740.8</c:v>
                </c:pt>
                <c:pt idx="11">
                  <c:v>1697.95</c:v>
                </c:pt>
                <c:pt idx="12" formatCode="0">
                  <c:v>1648.76</c:v>
                </c:pt>
                <c:pt idx="13">
                  <c:v>1590.84</c:v>
                </c:pt>
                <c:pt idx="14" formatCode="General">
                  <c:v>1521.82</c:v>
                </c:pt>
                <c:pt idx="15">
                  <c:v>1439.31</c:v>
                </c:pt>
                <c:pt idx="16" formatCode="0">
                  <c:v>1312.5</c:v>
                </c:pt>
              </c:numCache>
            </c:numRef>
          </c:yVal>
          <c:smooth val="1"/>
        </c:ser>
        <c:ser>
          <c:idx val="3"/>
          <c:order val="3"/>
          <c:tx>
            <c:v>14</c:v>
          </c:tx>
          <c:spPr>
            <a:ln w="12700"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'2018'!$B$5:$B$24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18.27</c:v>
                </c:pt>
              </c:numCache>
            </c:numRef>
          </c:xVal>
          <c:yVal>
            <c:numRef>
              <c:f>'2018'!$C$5:$C$24</c:f>
              <c:numCache>
                <c:formatCode>General</c:formatCode>
                <c:ptCount val="20"/>
                <c:pt idx="0">
                  <c:v>2246.766591</c:v>
                </c:pt>
                <c:pt idx="1">
                  <c:v>2071.0</c:v>
                </c:pt>
                <c:pt idx="2">
                  <c:v>1954.0</c:v>
                </c:pt>
                <c:pt idx="3">
                  <c:v>1863.0</c:v>
                </c:pt>
                <c:pt idx="4">
                  <c:v>1793.0</c:v>
                </c:pt>
                <c:pt idx="5">
                  <c:v>1743.0</c:v>
                </c:pt>
                <c:pt idx="6">
                  <c:v>1708.0</c:v>
                </c:pt>
                <c:pt idx="7">
                  <c:v>1685.0</c:v>
                </c:pt>
                <c:pt idx="8">
                  <c:v>1669.0</c:v>
                </c:pt>
                <c:pt idx="9">
                  <c:v>1658.0</c:v>
                </c:pt>
                <c:pt idx="10">
                  <c:v>1648.0</c:v>
                </c:pt>
                <c:pt idx="11">
                  <c:v>1635.0</c:v>
                </c:pt>
                <c:pt idx="12">
                  <c:v>1615.0</c:v>
                </c:pt>
                <c:pt idx="13">
                  <c:v>1585.0</c:v>
                </c:pt>
                <c:pt idx="14">
                  <c:v>1542.0</c:v>
                </c:pt>
                <c:pt idx="15">
                  <c:v>1482.0</c:v>
                </c:pt>
                <c:pt idx="16">
                  <c:v>1400.0</c:v>
                </c:pt>
                <c:pt idx="17">
                  <c:v>1294.0</c:v>
                </c:pt>
                <c:pt idx="18">
                  <c:v>1160.0</c:v>
                </c:pt>
                <c:pt idx="19">
                  <c:v>1119.0</c:v>
                </c:pt>
              </c:numCache>
            </c:numRef>
          </c:yVal>
          <c:smooth val="1"/>
        </c:ser>
        <c:ser>
          <c:idx val="4"/>
          <c:order val="4"/>
          <c:tx>
            <c:v>new Stewart</c:v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stewart2007!$B$29:$B$45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 formatCode="0.0">
                  <c:v>15.56753</c:v>
                </c:pt>
              </c:numCache>
            </c:numRef>
          </c:xVal>
          <c:yVal>
            <c:numRef>
              <c:f>stewart2007!$C$29:$C$45</c:f>
              <c:numCache>
                <c:formatCode>#,##0.00</c:formatCode>
                <c:ptCount val="17"/>
                <c:pt idx="0" formatCode="General">
                  <c:v>2424.289494</c:v>
                </c:pt>
                <c:pt idx="1">
                  <c:v>2339.267</c:v>
                </c:pt>
                <c:pt idx="2">
                  <c:v>2256.912</c:v>
                </c:pt>
                <c:pt idx="3">
                  <c:v>2192.041</c:v>
                </c:pt>
                <c:pt idx="4">
                  <c:v>2141.06</c:v>
                </c:pt>
                <c:pt idx="5">
                  <c:v>2100.375</c:v>
                </c:pt>
                <c:pt idx="6">
                  <c:v>2066.392</c:v>
                </c:pt>
                <c:pt idx="7">
                  <c:v>2035.517</c:v>
                </c:pt>
                <c:pt idx="8">
                  <c:v>2004.156</c:v>
                </c:pt>
                <c:pt idx="9">
                  <c:v>1968.715</c:v>
                </c:pt>
                <c:pt idx="10">
                  <c:v>1925.6</c:v>
                </c:pt>
                <c:pt idx="11">
                  <c:v>1871.217</c:v>
                </c:pt>
                <c:pt idx="12">
                  <c:v>1801.972</c:v>
                </c:pt>
                <c:pt idx="13">
                  <c:v>1714.271</c:v>
                </c:pt>
                <c:pt idx="14">
                  <c:v>1604.52</c:v>
                </c:pt>
                <c:pt idx="15">
                  <c:v>1469.125</c:v>
                </c:pt>
                <c:pt idx="16" formatCode="0">
                  <c:v>1355.205</c:v>
                </c:pt>
              </c:numCache>
            </c:numRef>
          </c:yVal>
          <c:smooth val="1"/>
        </c:ser>
        <c:ser>
          <c:idx val="5"/>
          <c:order val="5"/>
          <c:tx>
            <c:v>to "fit"</c:v>
          </c:tx>
          <c:spPr>
            <a:ln w="47625">
              <a:noFill/>
            </a:ln>
          </c:spPr>
          <c:marker>
            <c:symbol val="plus"/>
            <c:size val="9"/>
          </c:marker>
          <c:xVal>
            <c:numRef>
              <c:f>stewart2007!$A$19:$A$24</c:f>
              <c:numCache>
                <c:formatCode>General</c:formatCode>
                <c:ptCount val="6"/>
                <c:pt idx="0">
                  <c:v>0.0</c:v>
                </c:pt>
                <c:pt idx="1">
                  <c:v>3.5</c:v>
                </c:pt>
                <c:pt idx="2">
                  <c:v>4.0</c:v>
                </c:pt>
                <c:pt idx="3">
                  <c:v>9.7</c:v>
                </c:pt>
                <c:pt idx="4">
                  <c:v>8.0</c:v>
                </c:pt>
                <c:pt idx="5">
                  <c:v>12.4</c:v>
                </c:pt>
              </c:numCache>
            </c:numRef>
          </c:xVal>
          <c:yVal>
            <c:numRef>
              <c:f>stewart2007!$B$19:$B$24</c:f>
              <c:numCache>
                <c:formatCode>#,##0.00</c:formatCode>
                <c:ptCount val="6"/>
                <c:pt idx="0">
                  <c:v>2666.437375</c:v>
                </c:pt>
                <c:pt idx="1">
                  <c:v>2370.0</c:v>
                </c:pt>
                <c:pt idx="4">
                  <c:v>2080.0</c:v>
                </c:pt>
                <c:pt idx="5" formatCode="General">
                  <c:v>1597.0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65880"/>
        <c:axId val="-2135734568"/>
      </c:scatterChart>
      <c:valAx>
        <c:axId val="214296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5734568"/>
        <c:crosses val="autoZero"/>
        <c:crossBetween val="midCat"/>
      </c:valAx>
      <c:valAx>
        <c:axId val="-2135734568"/>
        <c:scaling>
          <c:orientation val="minMax"/>
          <c:min val="1000.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4296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85145007945"/>
          <c:y val="0.0292134831460674"/>
          <c:w val="0.836300899253433"/>
          <c:h val="0.913827833318588"/>
        </c:manualLayout>
      </c:layout>
      <c:scatterChart>
        <c:scatterStyle val="lineMarker"/>
        <c:varyColors val="0"/>
        <c:ser>
          <c:idx val="1"/>
          <c:order val="0"/>
          <c:tx>
            <c:v>stewart data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accent1"/>
              </a:solidFill>
            </c:spPr>
          </c:marker>
          <c:xVal>
            <c:numRef>
              <c:f>(stewart2007!$A$9,stewart2007!$A$11)</c:f>
              <c:numCache>
                <c:formatCode>General</c:formatCode>
                <c:ptCount val="2"/>
                <c:pt idx="0">
                  <c:v>7.12488</c:v>
                </c:pt>
                <c:pt idx="1">
                  <c:v>12.01398</c:v>
                </c:pt>
              </c:numCache>
            </c:numRef>
          </c:xVal>
          <c:yVal>
            <c:numRef>
              <c:f>(stewart2007!$B$9,stewart2007!$B$11,stewart2007!$B$7)</c:f>
              <c:numCache>
                <c:formatCode>#,##0.00</c:formatCode>
                <c:ptCount val="3"/>
                <c:pt idx="0">
                  <c:v>1973.53613</c:v>
                </c:pt>
                <c:pt idx="1">
                  <c:v>1873.71045</c:v>
                </c:pt>
                <c:pt idx="2">
                  <c:v>1316.69592</c:v>
                </c:pt>
              </c:numCache>
            </c:numRef>
          </c:yVal>
          <c:smooth val="0"/>
        </c:ser>
        <c:ser>
          <c:idx val="0"/>
          <c:order val="1"/>
          <c:tx>
            <c:v>stewart fit</c:v>
          </c:tx>
          <c:spPr>
            <a:ln w="2540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stewart2007!$R$4:$R$28</c:f>
              <c:numCache>
                <c:formatCode>General</c:formatCode>
                <c:ptCount val="25"/>
                <c:pt idx="0">
                  <c:v>0.04569</c:v>
                </c:pt>
                <c:pt idx="1">
                  <c:v>0.92749</c:v>
                </c:pt>
                <c:pt idx="2">
                  <c:v>1.75046</c:v>
                </c:pt>
                <c:pt idx="3">
                  <c:v>2.78904</c:v>
                </c:pt>
                <c:pt idx="4">
                  <c:v>3.78837</c:v>
                </c:pt>
                <c:pt idx="5">
                  <c:v>4.92485</c:v>
                </c:pt>
                <c:pt idx="6">
                  <c:v>6.12002</c:v>
                </c:pt>
                <c:pt idx="7">
                  <c:v>7.17804</c:v>
                </c:pt>
                <c:pt idx="8">
                  <c:v>8.25561</c:v>
                </c:pt>
                <c:pt idx="9">
                  <c:v>9.31352</c:v>
                </c:pt>
                <c:pt idx="10">
                  <c:v>10.2538</c:v>
                </c:pt>
                <c:pt idx="11">
                  <c:v>11.35058</c:v>
                </c:pt>
                <c:pt idx="12">
                  <c:v>12.03603</c:v>
                </c:pt>
                <c:pt idx="13">
                  <c:v>12.52548</c:v>
                </c:pt>
                <c:pt idx="14">
                  <c:v>12.91704</c:v>
                </c:pt>
                <c:pt idx="15">
                  <c:v>13.40639</c:v>
                </c:pt>
                <c:pt idx="16">
                  <c:v>13.93467</c:v>
                </c:pt>
                <c:pt idx="17">
                  <c:v>14.26725</c:v>
                </c:pt>
                <c:pt idx="18">
                  <c:v>14.6585</c:v>
                </c:pt>
                <c:pt idx="19">
                  <c:v>15.0105</c:v>
                </c:pt>
                <c:pt idx="20">
                  <c:v>15.34285</c:v>
                </c:pt>
                <c:pt idx="21">
                  <c:v>15.65577</c:v>
                </c:pt>
                <c:pt idx="22">
                  <c:v>15.9294</c:v>
                </c:pt>
                <c:pt idx="23">
                  <c:v>16.22278</c:v>
                </c:pt>
                <c:pt idx="24">
                  <c:v>16.41827</c:v>
                </c:pt>
              </c:numCache>
            </c:numRef>
          </c:xVal>
          <c:yVal>
            <c:numRef>
              <c:f>stewart2007!$S$4:$S$28</c:f>
              <c:numCache>
                <c:formatCode>#,##0.00</c:formatCode>
                <c:ptCount val="25"/>
                <c:pt idx="0">
                  <c:v>2316.54492</c:v>
                </c:pt>
                <c:pt idx="1">
                  <c:v>2288.05176</c:v>
                </c:pt>
                <c:pt idx="2">
                  <c:v>2259.56128</c:v>
                </c:pt>
                <c:pt idx="3">
                  <c:v>2227.13623</c:v>
                </c:pt>
                <c:pt idx="4">
                  <c:v>2192.75122</c:v>
                </c:pt>
                <c:pt idx="5">
                  <c:v>2153.4541</c:v>
                </c:pt>
                <c:pt idx="6">
                  <c:v>2107.28687</c:v>
                </c:pt>
                <c:pt idx="7">
                  <c:v>2066.03149</c:v>
                </c:pt>
                <c:pt idx="8">
                  <c:v>2021.83215</c:v>
                </c:pt>
                <c:pt idx="9">
                  <c:v>1975.67163</c:v>
                </c:pt>
                <c:pt idx="10">
                  <c:v>1929.51697</c:v>
                </c:pt>
                <c:pt idx="11">
                  <c:v>1865.69592</c:v>
                </c:pt>
                <c:pt idx="12">
                  <c:v>1823.47791</c:v>
                </c:pt>
                <c:pt idx="13">
                  <c:v>1785.1936</c:v>
                </c:pt>
                <c:pt idx="14">
                  <c:v>1754.76233</c:v>
                </c:pt>
                <c:pt idx="15">
                  <c:v>1711.57288</c:v>
                </c:pt>
                <c:pt idx="16">
                  <c:v>1653.66589</c:v>
                </c:pt>
                <c:pt idx="17">
                  <c:v>1615.38928</c:v>
                </c:pt>
                <c:pt idx="18">
                  <c:v>1569.2616</c:v>
                </c:pt>
                <c:pt idx="19">
                  <c:v>1521.17358</c:v>
                </c:pt>
                <c:pt idx="20">
                  <c:v>1471.12463</c:v>
                </c:pt>
                <c:pt idx="21">
                  <c:v>1429.90588</c:v>
                </c:pt>
                <c:pt idx="22">
                  <c:v>1384.76489</c:v>
                </c:pt>
                <c:pt idx="23">
                  <c:v>1347.47119</c:v>
                </c:pt>
                <c:pt idx="24">
                  <c:v>1317.04956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spPr>
            <a:ln w="4762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Pommier2018!$F$26:$F$42</c:f>
              <c:numCache>
                <c:formatCode>General</c:formatCode>
                <c:ptCount val="17"/>
                <c:pt idx="0" formatCode="#,##0.0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 formatCode="0.0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 formatCode="0.0">
                  <c:v>16.26449</c:v>
                </c:pt>
              </c:numCache>
            </c:numRef>
          </c:xVal>
          <c:yVal>
            <c:numRef>
              <c:f>Pommier2018!$G$26:$G$42</c:f>
              <c:numCache>
                <c:formatCode>#,##0.00</c:formatCode>
                <c:ptCount val="17"/>
                <c:pt idx="0" formatCode="General">
                  <c:v>2369.152935</c:v>
                </c:pt>
                <c:pt idx="1">
                  <c:v>2233.91</c:v>
                </c:pt>
                <c:pt idx="2">
                  <c:v>2140.99</c:v>
                </c:pt>
                <c:pt idx="3">
                  <c:v>2063.16</c:v>
                </c:pt>
                <c:pt idx="4">
                  <c:v>1998.03</c:v>
                </c:pt>
                <c:pt idx="5">
                  <c:v>1943.24</c:v>
                </c:pt>
                <c:pt idx="6">
                  <c:v>1896.39</c:v>
                </c:pt>
                <c:pt idx="7">
                  <c:v>1855.1</c:v>
                </c:pt>
                <c:pt idx="8">
                  <c:v>1816.99</c:v>
                </c:pt>
                <c:pt idx="9">
                  <c:v>1779.69</c:v>
                </c:pt>
                <c:pt idx="10">
                  <c:v>1740.8</c:v>
                </c:pt>
                <c:pt idx="11">
                  <c:v>1697.95</c:v>
                </c:pt>
                <c:pt idx="12" formatCode="0">
                  <c:v>1648.76</c:v>
                </c:pt>
                <c:pt idx="13">
                  <c:v>1590.84</c:v>
                </c:pt>
                <c:pt idx="14" formatCode="General">
                  <c:v>1521.82</c:v>
                </c:pt>
                <c:pt idx="15">
                  <c:v>1439.31</c:v>
                </c:pt>
                <c:pt idx="16" formatCode="0">
                  <c:v>1312.5</c:v>
                </c:pt>
              </c:numCache>
            </c:numRef>
          </c:yVal>
          <c:smooth val="1"/>
        </c:ser>
        <c:ser>
          <c:idx val="3"/>
          <c:order val="3"/>
          <c:tx>
            <c:v>14</c:v>
          </c:tx>
          <c:spPr>
            <a:ln w="12700"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'2018'!$B$5:$B$24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18.27</c:v>
                </c:pt>
              </c:numCache>
            </c:numRef>
          </c:xVal>
          <c:yVal>
            <c:numRef>
              <c:f>'2018'!$C$5:$C$24</c:f>
              <c:numCache>
                <c:formatCode>General</c:formatCode>
                <c:ptCount val="20"/>
                <c:pt idx="0">
                  <c:v>2246.766591</c:v>
                </c:pt>
                <c:pt idx="1">
                  <c:v>2071.0</c:v>
                </c:pt>
                <c:pt idx="2">
                  <c:v>1954.0</c:v>
                </c:pt>
                <c:pt idx="3">
                  <c:v>1863.0</c:v>
                </c:pt>
                <c:pt idx="4">
                  <c:v>1793.0</c:v>
                </c:pt>
                <c:pt idx="5">
                  <c:v>1743.0</c:v>
                </c:pt>
                <c:pt idx="6">
                  <c:v>1708.0</c:v>
                </c:pt>
                <c:pt idx="7">
                  <c:v>1685.0</c:v>
                </c:pt>
                <c:pt idx="8">
                  <c:v>1669.0</c:v>
                </c:pt>
                <c:pt idx="9">
                  <c:v>1658.0</c:v>
                </c:pt>
                <c:pt idx="10">
                  <c:v>1648.0</c:v>
                </c:pt>
                <c:pt idx="11">
                  <c:v>1635.0</c:v>
                </c:pt>
                <c:pt idx="12">
                  <c:v>1615.0</c:v>
                </c:pt>
                <c:pt idx="13">
                  <c:v>1585.0</c:v>
                </c:pt>
                <c:pt idx="14">
                  <c:v>1542.0</c:v>
                </c:pt>
                <c:pt idx="15">
                  <c:v>1482.0</c:v>
                </c:pt>
                <c:pt idx="16">
                  <c:v>1400.0</c:v>
                </c:pt>
                <c:pt idx="17">
                  <c:v>1294.0</c:v>
                </c:pt>
                <c:pt idx="18">
                  <c:v>1160.0</c:v>
                </c:pt>
                <c:pt idx="19">
                  <c:v>1119.0</c:v>
                </c:pt>
              </c:numCache>
            </c:numRef>
          </c:yVal>
          <c:smooth val="1"/>
        </c:ser>
        <c:ser>
          <c:idx val="4"/>
          <c:order val="4"/>
          <c:tx>
            <c:v>new 23 GPa Stewart</c:v>
          </c:tx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stewart2007!$B$29:$B$45</c:f>
              <c:numCache>
                <c:formatCode>General</c:formatCode>
                <c:ptCount val="1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 formatCode="0.0">
                  <c:v>15.56753</c:v>
                </c:pt>
              </c:numCache>
            </c:numRef>
          </c:xVal>
          <c:yVal>
            <c:numRef>
              <c:f>stewart2007!$C$29:$C$45</c:f>
              <c:numCache>
                <c:formatCode>#,##0.00</c:formatCode>
                <c:ptCount val="17"/>
                <c:pt idx="0" formatCode="General">
                  <c:v>2424.289494</c:v>
                </c:pt>
                <c:pt idx="1">
                  <c:v>2339.267</c:v>
                </c:pt>
                <c:pt idx="2">
                  <c:v>2256.912</c:v>
                </c:pt>
                <c:pt idx="3">
                  <c:v>2192.041</c:v>
                </c:pt>
                <c:pt idx="4">
                  <c:v>2141.06</c:v>
                </c:pt>
                <c:pt idx="5">
                  <c:v>2100.375</c:v>
                </c:pt>
                <c:pt idx="6">
                  <c:v>2066.392</c:v>
                </c:pt>
                <c:pt idx="7">
                  <c:v>2035.517</c:v>
                </c:pt>
                <c:pt idx="8">
                  <c:v>2004.156</c:v>
                </c:pt>
                <c:pt idx="9">
                  <c:v>1968.715</c:v>
                </c:pt>
                <c:pt idx="10">
                  <c:v>1925.6</c:v>
                </c:pt>
                <c:pt idx="11">
                  <c:v>1871.217</c:v>
                </c:pt>
                <c:pt idx="12">
                  <c:v>1801.972</c:v>
                </c:pt>
                <c:pt idx="13">
                  <c:v>1714.271</c:v>
                </c:pt>
                <c:pt idx="14">
                  <c:v>1604.52</c:v>
                </c:pt>
                <c:pt idx="15">
                  <c:v>1469.125</c:v>
                </c:pt>
                <c:pt idx="16" formatCode="0">
                  <c:v>1355.205</c:v>
                </c:pt>
              </c:numCache>
            </c:numRef>
          </c:yVal>
          <c:smooth val="1"/>
        </c:ser>
        <c:ser>
          <c:idx val="5"/>
          <c:order val="5"/>
          <c:tx>
            <c:v>21 GPa</c:v>
          </c:tx>
          <c:spPr>
            <a:ln w="47625">
              <a:noFill/>
            </a:ln>
          </c:spPr>
          <c:xVal>
            <c:numRef>
              <c:f>'Fei2000'!$B$14:$B$19</c:f>
              <c:numCache>
                <c:formatCode>General</c:formatCode>
                <c:ptCount val="6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 formatCode="0.0">
                  <c:v>16.0</c:v>
                </c:pt>
              </c:numCache>
            </c:numRef>
          </c:xVal>
          <c:yVal>
            <c:numRef>
              <c:f>'Fei2000'!$C$14:$C$19</c:f>
              <c:numCache>
                <c:formatCode>General</c:formatCode>
                <c:ptCount val="6"/>
                <c:pt idx="0">
                  <c:v>2387.970962</c:v>
                </c:pt>
                <c:pt idx="1">
                  <c:v>2185.0</c:v>
                </c:pt>
                <c:pt idx="2">
                  <c:v>2081.0</c:v>
                </c:pt>
                <c:pt idx="3">
                  <c:v>1949.0</c:v>
                </c:pt>
                <c:pt idx="4">
                  <c:v>1758.0</c:v>
                </c:pt>
                <c:pt idx="5" formatCode="0">
                  <c:v>1327.0</c:v>
                </c:pt>
              </c:numCache>
            </c:numRef>
          </c:yVal>
          <c:smooth val="0"/>
        </c:ser>
        <c:ser>
          <c:idx val="6"/>
          <c:order val="6"/>
          <c:tx>
            <c:v>Fei constraints</c:v>
          </c:tx>
          <c:spPr>
            <a:ln w="47625">
              <a:noFill/>
            </a:ln>
          </c:spPr>
          <c:marker>
            <c:symbol val="triangle"/>
            <c:size val="9"/>
          </c:marker>
          <c:xVal>
            <c:numRef>
              <c:f>('Fei2000'!$B$8,'Fei2000'!$B$10)</c:f>
              <c:numCache>
                <c:formatCode>General</c:formatCode>
                <c:ptCount val="2"/>
                <c:pt idx="0">
                  <c:v>14.29</c:v>
                </c:pt>
                <c:pt idx="1">
                  <c:v>15.43864</c:v>
                </c:pt>
              </c:numCache>
            </c:numRef>
          </c:xVal>
          <c:yVal>
            <c:numRef>
              <c:f>('Fei2000'!$C$8,'Fei2000'!$C$10)</c:f>
              <c:numCache>
                <c:formatCode>#,##0.00</c:formatCode>
                <c:ptCount val="2"/>
                <c:pt idx="0">
                  <c:v>1523.15</c:v>
                </c:pt>
                <c:pt idx="1">
                  <c:v>1353.07664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60776"/>
        <c:axId val="-2133483992"/>
      </c:scatterChart>
      <c:valAx>
        <c:axId val="2142560776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83992"/>
        <c:crosses val="autoZero"/>
        <c:crossBetween val="midCat"/>
      </c:valAx>
      <c:valAx>
        <c:axId val="-2133483992"/>
        <c:scaling>
          <c:orientation val="minMax"/>
          <c:min val="1000.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142560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4586636366057"/>
          <c:y val="0.0947603291161638"/>
          <c:w val="0.274533994975543"/>
          <c:h val="0.31591099708042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'Fei2000'!$S$11:$S$31</c:f>
              <c:numCache>
                <c:formatCode>General</c:formatCode>
                <c:ptCount val="21"/>
                <c:pt idx="0">
                  <c:v>16.0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24.0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29.0</c:v>
                </c:pt>
                <c:pt idx="14">
                  <c:v>30.0</c:v>
                </c:pt>
                <c:pt idx="15">
                  <c:v>31.0</c:v>
                </c:pt>
                <c:pt idx="16">
                  <c:v>32.0</c:v>
                </c:pt>
                <c:pt idx="17">
                  <c:v>33.0</c:v>
                </c:pt>
                <c:pt idx="18">
                  <c:v>34.0</c:v>
                </c:pt>
                <c:pt idx="19">
                  <c:v>35.0</c:v>
                </c:pt>
                <c:pt idx="20">
                  <c:v>36.0</c:v>
                </c:pt>
              </c:numCache>
            </c:numRef>
          </c:xVal>
          <c:yVal>
            <c:numRef>
              <c:f>'Fei2000'!$T$11:$T$31</c:f>
              <c:numCache>
                <c:formatCode>General</c:formatCode>
                <c:ptCount val="21"/>
                <c:pt idx="0">
                  <c:v>1327.0</c:v>
                </c:pt>
                <c:pt idx="1">
                  <c:v>1390.0</c:v>
                </c:pt>
                <c:pt idx="2">
                  <c:v>1420.0</c:v>
                </c:pt>
                <c:pt idx="3">
                  <c:v>1443.0</c:v>
                </c:pt>
                <c:pt idx="4">
                  <c:v>1454.0</c:v>
                </c:pt>
                <c:pt idx="5">
                  <c:v>1461.0</c:v>
                </c:pt>
                <c:pt idx="6">
                  <c:v>1467.0</c:v>
                </c:pt>
                <c:pt idx="7">
                  <c:v>1472.0</c:v>
                </c:pt>
                <c:pt idx="8">
                  <c:v>1475.0</c:v>
                </c:pt>
                <c:pt idx="9">
                  <c:v>1480.0</c:v>
                </c:pt>
                <c:pt idx="10">
                  <c:v>1532.0</c:v>
                </c:pt>
                <c:pt idx="11">
                  <c:v>1586.0</c:v>
                </c:pt>
                <c:pt idx="12">
                  <c:v>1637.0</c:v>
                </c:pt>
                <c:pt idx="13">
                  <c:v>1685.0</c:v>
                </c:pt>
                <c:pt idx="14">
                  <c:v>1731.0</c:v>
                </c:pt>
                <c:pt idx="15">
                  <c:v>1775.0</c:v>
                </c:pt>
                <c:pt idx="16">
                  <c:v>1818.0</c:v>
                </c:pt>
                <c:pt idx="17">
                  <c:v>1859.0</c:v>
                </c:pt>
                <c:pt idx="18">
                  <c:v>1898.0</c:v>
                </c:pt>
                <c:pt idx="19">
                  <c:v>1937.0</c:v>
                </c:pt>
                <c:pt idx="20">
                  <c:v>1974.0</c:v>
                </c:pt>
              </c:numCache>
            </c:numRef>
          </c:yVal>
          <c:smooth val="1"/>
        </c:ser>
        <c:ser>
          <c:idx val="1"/>
          <c:order val="1"/>
          <c:tx>
            <c:v>Fei data</c:v>
          </c:tx>
          <c:spPr>
            <a:ln>
              <a:noFill/>
            </a:ln>
          </c:spPr>
          <c:marker>
            <c:symbol val="star"/>
            <c:size val="5"/>
          </c:marker>
          <c:xVal>
            <c:numRef>
              <c:f>'Fei2000'!$A$25:$A$29</c:f>
              <c:numCache>
                <c:formatCode>General</c:formatCode>
                <c:ptCount val="5"/>
                <c:pt idx="0">
                  <c:v>15.48139</c:v>
                </c:pt>
                <c:pt idx="1">
                  <c:v>17.41194</c:v>
                </c:pt>
                <c:pt idx="2">
                  <c:v>25.48224</c:v>
                </c:pt>
                <c:pt idx="3">
                  <c:v>28.68196</c:v>
                </c:pt>
                <c:pt idx="4">
                  <c:v>36.29007</c:v>
                </c:pt>
              </c:numCache>
            </c:numRef>
          </c:xVal>
          <c:yVal>
            <c:numRef>
              <c:f>'Fei2000'!$B$25:$B$29</c:f>
              <c:numCache>
                <c:formatCode>#,##0.00</c:formatCode>
                <c:ptCount val="5"/>
                <c:pt idx="0">
                  <c:v>1374.88206</c:v>
                </c:pt>
                <c:pt idx="1">
                  <c:v>1426.39658</c:v>
                </c:pt>
                <c:pt idx="2">
                  <c:v>1523.87217</c:v>
                </c:pt>
                <c:pt idx="3">
                  <c:v>1676.76768</c:v>
                </c:pt>
                <c:pt idx="4">
                  <c:v>2000.29465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20840"/>
        <c:axId val="2093106616"/>
      </c:scatterChart>
      <c:valAx>
        <c:axId val="2103920840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2093106616"/>
        <c:crosses val="autoZero"/>
        <c:crossBetween val="midCat"/>
      </c:valAx>
      <c:valAx>
        <c:axId val="2093106616"/>
        <c:scaling>
          <c:orientation val="minMax"/>
          <c:min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392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41163700271"/>
          <c:y val="0.0326633165829146"/>
          <c:w val="0.839353365840211"/>
          <c:h val="0.903651723182843"/>
        </c:manualLayout>
      </c:layout>
      <c:scatterChart>
        <c:scatterStyle val="smoothMarker"/>
        <c:varyColors val="0"/>
        <c:ser>
          <c:idx val="0"/>
          <c:order val="0"/>
          <c:tx>
            <c:v>Komabayashi2010b</c:v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0613864829396325"/>
                  <c:y val="-0.0919918343540391"/>
                </c:manualLayout>
              </c:layout>
              <c:numFmt formatCode="#,##0.000000" sourceLinked="0"/>
            </c:trendlineLbl>
          </c:trendline>
          <c:xVal>
            <c:numRef>
              <c:f>Fe_melt!$A$4:$A$28</c:f>
              <c:numCache>
                <c:formatCode>General</c:formatCode>
                <c:ptCount val="25"/>
                <c:pt idx="0">
                  <c:v>6.17021</c:v>
                </c:pt>
                <c:pt idx="1">
                  <c:v>8.29787</c:v>
                </c:pt>
                <c:pt idx="2">
                  <c:v>11.06383</c:v>
                </c:pt>
                <c:pt idx="3">
                  <c:v>12.76596</c:v>
                </c:pt>
                <c:pt idx="4">
                  <c:v>15.53191</c:v>
                </c:pt>
                <c:pt idx="5">
                  <c:v>18.7234</c:v>
                </c:pt>
                <c:pt idx="6">
                  <c:v>21.06383</c:v>
                </c:pt>
                <c:pt idx="7">
                  <c:v>24.68085</c:v>
                </c:pt>
                <c:pt idx="8">
                  <c:v>28.08511</c:v>
                </c:pt>
                <c:pt idx="9">
                  <c:v>31.2766</c:v>
                </c:pt>
                <c:pt idx="10">
                  <c:v>35.10638</c:v>
                </c:pt>
                <c:pt idx="11">
                  <c:v>39.78724</c:v>
                </c:pt>
                <c:pt idx="12">
                  <c:v>43.61702</c:v>
                </c:pt>
                <c:pt idx="13">
                  <c:v>48.51064</c:v>
                </c:pt>
                <c:pt idx="14">
                  <c:v>52.12766</c:v>
                </c:pt>
                <c:pt idx="15">
                  <c:v>55.95745</c:v>
                </c:pt>
                <c:pt idx="16">
                  <c:v>60.21276</c:v>
                </c:pt>
                <c:pt idx="17">
                  <c:v>65.31915</c:v>
                </c:pt>
                <c:pt idx="18">
                  <c:v>69.3617</c:v>
                </c:pt>
                <c:pt idx="19">
                  <c:v>73.61702</c:v>
                </c:pt>
                <c:pt idx="20">
                  <c:v>77.87233999999999</c:v>
                </c:pt>
                <c:pt idx="21">
                  <c:v>81.70213</c:v>
                </c:pt>
                <c:pt idx="22">
                  <c:v>85.10638</c:v>
                </c:pt>
                <c:pt idx="23">
                  <c:v>88.93617</c:v>
                </c:pt>
                <c:pt idx="24">
                  <c:v>91.48936</c:v>
                </c:pt>
              </c:numCache>
            </c:numRef>
          </c:xVal>
          <c:yVal>
            <c:numRef>
              <c:f>Fe_melt!$B$4:$B$28</c:f>
              <c:numCache>
                <c:formatCode>#,##0.00</c:formatCode>
                <c:ptCount val="25"/>
                <c:pt idx="0">
                  <c:v>2047.35913</c:v>
                </c:pt>
                <c:pt idx="1">
                  <c:v>2117.78174</c:v>
                </c:pt>
                <c:pt idx="2">
                  <c:v>2175.0</c:v>
                </c:pt>
                <c:pt idx="3">
                  <c:v>2227.81689</c:v>
                </c:pt>
                <c:pt idx="4">
                  <c:v>2289.43652</c:v>
                </c:pt>
                <c:pt idx="5">
                  <c:v>2346.65503</c:v>
                </c:pt>
                <c:pt idx="6">
                  <c:v>2399.47192</c:v>
                </c:pt>
                <c:pt idx="7">
                  <c:v>2452.28882</c:v>
                </c:pt>
                <c:pt idx="8">
                  <c:v>2509.50708</c:v>
                </c:pt>
                <c:pt idx="9">
                  <c:v>2557.92261</c:v>
                </c:pt>
                <c:pt idx="10">
                  <c:v>2601.93652</c:v>
                </c:pt>
                <c:pt idx="11">
                  <c:v>2659.15503</c:v>
                </c:pt>
                <c:pt idx="12">
                  <c:v>2698.76758</c:v>
                </c:pt>
                <c:pt idx="13">
                  <c:v>2747.18311</c:v>
                </c:pt>
                <c:pt idx="14">
                  <c:v>2764.78882</c:v>
                </c:pt>
                <c:pt idx="15">
                  <c:v>2795.59863</c:v>
                </c:pt>
                <c:pt idx="16">
                  <c:v>2822.00708</c:v>
                </c:pt>
                <c:pt idx="17">
                  <c:v>2839.61279</c:v>
                </c:pt>
                <c:pt idx="18">
                  <c:v>2852.81689</c:v>
                </c:pt>
                <c:pt idx="19">
                  <c:v>2857.21826</c:v>
                </c:pt>
                <c:pt idx="20">
                  <c:v>2861.61963</c:v>
                </c:pt>
                <c:pt idx="21">
                  <c:v>2861.61963</c:v>
                </c:pt>
                <c:pt idx="22">
                  <c:v>2852.81689</c:v>
                </c:pt>
                <c:pt idx="23">
                  <c:v>2844.01416</c:v>
                </c:pt>
                <c:pt idx="24">
                  <c:v>2835.21118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Fe_melt!$A$4:$A$28</c:f>
              <c:numCache>
                <c:formatCode>General</c:formatCode>
                <c:ptCount val="25"/>
                <c:pt idx="0">
                  <c:v>6.17021</c:v>
                </c:pt>
                <c:pt idx="1">
                  <c:v>8.29787</c:v>
                </c:pt>
                <c:pt idx="2">
                  <c:v>11.06383</c:v>
                </c:pt>
                <c:pt idx="3">
                  <c:v>12.76596</c:v>
                </c:pt>
                <c:pt idx="4">
                  <c:v>15.53191</c:v>
                </c:pt>
                <c:pt idx="5">
                  <c:v>18.7234</c:v>
                </c:pt>
                <c:pt idx="6">
                  <c:v>21.06383</c:v>
                </c:pt>
                <c:pt idx="7">
                  <c:v>24.68085</c:v>
                </c:pt>
                <c:pt idx="8">
                  <c:v>28.08511</c:v>
                </c:pt>
                <c:pt idx="9">
                  <c:v>31.2766</c:v>
                </c:pt>
                <c:pt idx="10">
                  <c:v>35.10638</c:v>
                </c:pt>
                <c:pt idx="11">
                  <c:v>39.78724</c:v>
                </c:pt>
                <c:pt idx="12">
                  <c:v>43.61702</c:v>
                </c:pt>
                <c:pt idx="13">
                  <c:v>48.51064</c:v>
                </c:pt>
                <c:pt idx="14">
                  <c:v>52.12766</c:v>
                </c:pt>
                <c:pt idx="15">
                  <c:v>55.95745</c:v>
                </c:pt>
                <c:pt idx="16">
                  <c:v>60.21276</c:v>
                </c:pt>
                <c:pt idx="17">
                  <c:v>65.31915</c:v>
                </c:pt>
                <c:pt idx="18">
                  <c:v>69.3617</c:v>
                </c:pt>
                <c:pt idx="19">
                  <c:v>73.61702</c:v>
                </c:pt>
                <c:pt idx="20">
                  <c:v>77.87233999999999</c:v>
                </c:pt>
                <c:pt idx="21">
                  <c:v>81.70213</c:v>
                </c:pt>
                <c:pt idx="22">
                  <c:v>85.10638</c:v>
                </c:pt>
                <c:pt idx="23">
                  <c:v>88.93617</c:v>
                </c:pt>
                <c:pt idx="24">
                  <c:v>91.48936</c:v>
                </c:pt>
              </c:numCache>
            </c:numRef>
          </c:xVal>
          <c:yVal>
            <c:numRef>
              <c:f>Fe_melt!$C$4:$C$28</c:f>
              <c:numCache>
                <c:formatCode>General</c:formatCode>
                <c:ptCount val="25"/>
                <c:pt idx="0">
                  <c:v>2061.53451381337</c:v>
                </c:pt>
                <c:pt idx="1">
                  <c:v>2114.82479192483</c:v>
                </c:pt>
                <c:pt idx="2">
                  <c:v>2180.777986735777</c:v>
                </c:pt>
                <c:pt idx="3">
                  <c:v>2219.530707188927</c:v>
                </c:pt>
                <c:pt idx="4">
                  <c:v>2279.584022308524</c:v>
                </c:pt>
                <c:pt idx="5">
                  <c:v>2344.483252291942</c:v>
                </c:pt>
                <c:pt idx="6">
                  <c:v>2389.15711689215</c:v>
                </c:pt>
                <c:pt idx="7">
                  <c:v>2453.473498096545</c:v>
                </c:pt>
                <c:pt idx="8">
                  <c:v>2508.916870262321</c:v>
                </c:pt>
                <c:pt idx="9">
                  <c:v>2556.557810198934</c:v>
                </c:pt>
                <c:pt idx="10">
                  <c:v>2608.375978278986</c:v>
                </c:pt>
                <c:pt idx="11">
                  <c:v>2664.097462287916</c:v>
                </c:pt>
                <c:pt idx="12">
                  <c:v>2703.731460279317</c:v>
                </c:pt>
                <c:pt idx="13">
                  <c:v>2746.960950539347</c:v>
                </c:pt>
                <c:pt idx="14">
                  <c:v>2773.823637153593</c:v>
                </c:pt>
                <c:pt idx="15">
                  <c:v>2797.789136956778</c:v>
                </c:pt>
                <c:pt idx="16">
                  <c:v>2819.288298375747</c:v>
                </c:pt>
                <c:pt idx="17">
                  <c:v>2838.386905097713</c:v>
                </c:pt>
                <c:pt idx="18">
                  <c:v>2848.657754996286</c:v>
                </c:pt>
                <c:pt idx="19">
                  <c:v>2855.159885087232</c:v>
                </c:pt>
                <c:pt idx="20">
                  <c:v>2857.5495397101</c:v>
                </c:pt>
                <c:pt idx="21">
                  <c:v>2856.442368777944</c:v>
                </c:pt>
                <c:pt idx="22">
                  <c:v>2853.058448694813</c:v>
                </c:pt>
                <c:pt idx="23">
                  <c:v>2846.758990778127</c:v>
                </c:pt>
                <c:pt idx="24">
                  <c:v>2841.200982689249</c:v>
                </c:pt>
              </c:numCache>
            </c:numRef>
          </c:yVal>
          <c:smooth val="1"/>
        </c:ser>
        <c:ser>
          <c:idx val="2"/>
          <c:order val="2"/>
          <c:tx>
            <c:v>Stewart (Boehler)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(Fe_melt!$A$34,Fe_melt!$A$35)</c:f>
              <c:numCache>
                <c:formatCode>General</c:formatCode>
                <c:ptCount val="2"/>
                <c:pt idx="0">
                  <c:v>23.0</c:v>
                </c:pt>
                <c:pt idx="1">
                  <c:v>40.0</c:v>
                </c:pt>
              </c:numCache>
            </c:numRef>
          </c:xVal>
          <c:yVal>
            <c:numRef>
              <c:f>(Fe_melt!$B$34,Fe_melt!$B$35)</c:f>
              <c:numCache>
                <c:formatCode>#,##0.00</c:formatCode>
                <c:ptCount val="2"/>
                <c:pt idx="0">
                  <c:v>2314.58545</c:v>
                </c:pt>
                <c:pt idx="1">
                  <c:v>2502.79492</c:v>
                </c:pt>
              </c:numCache>
            </c:numRef>
          </c:yVal>
          <c:smooth val="1"/>
        </c:ser>
        <c:ser>
          <c:idx val="3"/>
          <c:order val="3"/>
          <c:tx>
            <c:v>Pommier2018</c:v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Fe_melt!$A$39</c:f>
              <c:numCache>
                <c:formatCode>General</c:formatCode>
                <c:ptCount val="1"/>
                <c:pt idx="0">
                  <c:v>20.0</c:v>
                </c:pt>
              </c:numCache>
            </c:numRef>
          </c:xVal>
          <c:yVal>
            <c:numRef>
              <c:f>Fe_melt!$B$39</c:f>
              <c:numCache>
                <c:formatCode>#,##0.00</c:formatCode>
                <c:ptCount val="1"/>
                <c:pt idx="0">
                  <c:v>2297.02756</c:v>
                </c:pt>
              </c:numCache>
            </c:numRef>
          </c:yVal>
          <c:smooth val="1"/>
        </c:ser>
        <c:ser>
          <c:idx val="4"/>
          <c:order val="4"/>
          <c:tx>
            <c:v>Anzellini2013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Fe_melt!$A$43:$A$45</c:f>
              <c:numCache>
                <c:formatCode>General</c:formatCode>
                <c:ptCount val="3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</c:numCache>
            </c:numRef>
          </c:xVal>
          <c:yVal>
            <c:numRef>
              <c:f>Fe_melt!$B$43:$B$45</c:f>
              <c:numCache>
                <c:formatCode>General</c:formatCode>
                <c:ptCount val="3"/>
                <c:pt idx="0">
                  <c:v>2387.273292890943</c:v>
                </c:pt>
                <c:pt idx="1">
                  <c:v>2610.455709918318</c:v>
                </c:pt>
                <c:pt idx="2">
                  <c:v>2809.992067279015</c:v>
                </c:pt>
              </c:numCache>
            </c:numRef>
          </c:yVal>
          <c:smooth val="1"/>
        </c:ser>
        <c:ser>
          <c:idx val="5"/>
          <c:order val="5"/>
          <c:tx>
            <c:v>Andrault2009</c:v>
          </c:tx>
          <c:marker>
            <c:symbol val="none"/>
          </c:marker>
          <c:xVal>
            <c:numRef>
              <c:f>Fe_melt!$D$34:$D$35</c:f>
              <c:numCache>
                <c:formatCode>General</c:formatCode>
                <c:ptCount val="2"/>
                <c:pt idx="0">
                  <c:v>18.5</c:v>
                </c:pt>
                <c:pt idx="1">
                  <c:v>20.6</c:v>
                </c:pt>
              </c:numCache>
            </c:numRef>
          </c:xVal>
          <c:yVal>
            <c:numRef>
              <c:f>Fe_melt!$E$34:$E$35</c:f>
              <c:numCache>
                <c:formatCode>General</c:formatCode>
                <c:ptCount val="2"/>
                <c:pt idx="0">
                  <c:v>2220.0</c:v>
                </c:pt>
                <c:pt idx="1">
                  <c:v>2270.0</c:v>
                </c:pt>
              </c:numCache>
            </c:numRef>
          </c:yVal>
          <c:smooth val="1"/>
        </c:ser>
        <c:ser>
          <c:idx val="6"/>
          <c:order val="6"/>
          <c:tx>
            <c:v>Buono2011</c:v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Fe_melt!$D$39</c:f>
              <c:numCache>
                <c:formatCode>General</c:formatCode>
                <c:ptCount val="1"/>
                <c:pt idx="0">
                  <c:v>6.0</c:v>
                </c:pt>
              </c:numCache>
            </c:numRef>
          </c:xVal>
          <c:yVal>
            <c:numRef>
              <c:f>Fe_melt!$E$39</c:f>
              <c:numCache>
                <c:formatCode>General</c:formatCode>
                <c:ptCount val="1"/>
                <c:pt idx="0">
                  <c:v>2078.0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98776"/>
        <c:axId val="2094929864"/>
      </c:scatterChart>
      <c:valAx>
        <c:axId val="209479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29864"/>
        <c:crosses val="autoZero"/>
        <c:crossBetween val="midCat"/>
      </c:valAx>
      <c:valAx>
        <c:axId val="2094929864"/>
        <c:scaling>
          <c:orientation val="minMax"/>
          <c:min val="1900.0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2094798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093326448948"/>
          <c:y val="0.0284775465498357"/>
          <c:w val="0.82364201196162"/>
          <c:h val="0.855100689084182"/>
        </c:manualLayout>
      </c:layout>
      <c:scatterChart>
        <c:scatterStyle val="smoothMarker"/>
        <c:varyColors val="0"/>
        <c:ser>
          <c:idx val="0"/>
          <c:order val="0"/>
          <c:tx>
            <c:v>Morard2008</c:v>
          </c:tx>
          <c:marker>
            <c:symbol val="none"/>
          </c:marker>
          <c:trendline>
            <c:trendlineType val="poly"/>
            <c:order val="4"/>
            <c:backward val="5.0"/>
            <c:dispRSqr val="0"/>
            <c:dispEq val="1"/>
            <c:trendlineLbl>
              <c:layout>
                <c:manualLayout>
                  <c:x val="0.14028036659352"/>
                  <c:y val="0.0270276237376133"/>
                </c:manualLayout>
              </c:layout>
              <c:numFmt formatCode="#,##0.000000000" sourceLinked="0"/>
            </c:trendlineLbl>
          </c:trendline>
          <c:xVal>
            <c:numRef>
              <c:f>eutectic!$F$32:$F$57</c:f>
              <c:numCache>
                <c:formatCode>General</c:formatCode>
                <c:ptCount val="26"/>
                <c:pt idx="0">
                  <c:v>27.02365</c:v>
                </c:pt>
                <c:pt idx="1">
                  <c:v>28.33394</c:v>
                </c:pt>
                <c:pt idx="2">
                  <c:v>29.4622</c:v>
                </c:pt>
                <c:pt idx="3">
                  <c:v>30.7725</c:v>
                </c:pt>
                <c:pt idx="4">
                  <c:v>32.15565</c:v>
                </c:pt>
                <c:pt idx="5">
                  <c:v>33.61156</c:v>
                </c:pt>
                <c:pt idx="6">
                  <c:v>34.99477</c:v>
                </c:pt>
                <c:pt idx="7">
                  <c:v>36.15953</c:v>
                </c:pt>
                <c:pt idx="8">
                  <c:v>37.43356</c:v>
                </c:pt>
                <c:pt idx="9">
                  <c:v>38.74395</c:v>
                </c:pt>
                <c:pt idx="10">
                  <c:v>40.018</c:v>
                </c:pt>
                <c:pt idx="11">
                  <c:v>41.40125</c:v>
                </c:pt>
                <c:pt idx="12">
                  <c:v>42.60244</c:v>
                </c:pt>
                <c:pt idx="13">
                  <c:v>43.98578</c:v>
                </c:pt>
                <c:pt idx="14">
                  <c:v>45.25983</c:v>
                </c:pt>
                <c:pt idx="15">
                  <c:v>46.64313</c:v>
                </c:pt>
                <c:pt idx="16">
                  <c:v>47.95361</c:v>
                </c:pt>
                <c:pt idx="17">
                  <c:v>49.26409</c:v>
                </c:pt>
                <c:pt idx="18">
                  <c:v>50.57463</c:v>
                </c:pt>
                <c:pt idx="19">
                  <c:v>53.19571</c:v>
                </c:pt>
                <c:pt idx="20">
                  <c:v>54.57907</c:v>
                </c:pt>
                <c:pt idx="21">
                  <c:v>55.85318</c:v>
                </c:pt>
                <c:pt idx="22">
                  <c:v>57.16373</c:v>
                </c:pt>
                <c:pt idx="23">
                  <c:v>58.58355</c:v>
                </c:pt>
                <c:pt idx="24">
                  <c:v>59.82127</c:v>
                </c:pt>
                <c:pt idx="25">
                  <c:v>61.31395</c:v>
                </c:pt>
              </c:numCache>
            </c:numRef>
          </c:xVal>
          <c:yVal>
            <c:numRef>
              <c:f>eutectic!$G$32:$G$57</c:f>
              <c:numCache>
                <c:formatCode>General</c:formatCode>
                <c:ptCount val="26"/>
                <c:pt idx="0">
                  <c:v>14.41104</c:v>
                </c:pt>
                <c:pt idx="1">
                  <c:v>14.21788</c:v>
                </c:pt>
                <c:pt idx="2">
                  <c:v>14.03547</c:v>
                </c:pt>
                <c:pt idx="3">
                  <c:v>13.85303</c:v>
                </c:pt>
                <c:pt idx="4">
                  <c:v>13.68129</c:v>
                </c:pt>
                <c:pt idx="5">
                  <c:v>13.48811</c:v>
                </c:pt>
                <c:pt idx="6">
                  <c:v>13.34852</c:v>
                </c:pt>
                <c:pt idx="7">
                  <c:v>13.20898</c:v>
                </c:pt>
                <c:pt idx="8">
                  <c:v>13.09085</c:v>
                </c:pt>
                <c:pt idx="9">
                  <c:v>12.95128</c:v>
                </c:pt>
                <c:pt idx="10">
                  <c:v>12.84387</c:v>
                </c:pt>
                <c:pt idx="11">
                  <c:v>12.72573</c:v>
                </c:pt>
                <c:pt idx="12">
                  <c:v>12.5969</c:v>
                </c:pt>
                <c:pt idx="13">
                  <c:v>12.52162</c:v>
                </c:pt>
                <c:pt idx="14">
                  <c:v>12.41421</c:v>
                </c:pt>
                <c:pt idx="15">
                  <c:v>12.3175</c:v>
                </c:pt>
                <c:pt idx="16">
                  <c:v>12.22081</c:v>
                </c:pt>
                <c:pt idx="17">
                  <c:v>12.12411</c:v>
                </c:pt>
                <c:pt idx="18">
                  <c:v>12.05957</c:v>
                </c:pt>
                <c:pt idx="19">
                  <c:v>11.91976</c:v>
                </c:pt>
                <c:pt idx="20">
                  <c:v>11.85521</c:v>
                </c:pt>
                <c:pt idx="21">
                  <c:v>11.77995</c:v>
                </c:pt>
                <c:pt idx="22">
                  <c:v>11.71541</c:v>
                </c:pt>
                <c:pt idx="23">
                  <c:v>11.67229</c:v>
                </c:pt>
                <c:pt idx="24">
                  <c:v>11.60775</c:v>
                </c:pt>
                <c:pt idx="25">
                  <c:v>11.58605</c:v>
                </c:pt>
              </c:numCache>
            </c:numRef>
          </c:yVal>
          <c:smooth val="1"/>
        </c:ser>
        <c:ser>
          <c:idx val="1"/>
          <c:order val="1"/>
          <c:tx>
            <c:v>Fei</c:v>
          </c:tx>
          <c:spPr>
            <a:ln>
              <a:noFill/>
            </a:ln>
          </c:spPr>
          <c:marker>
            <c:symbol val="square"/>
            <c:size val="5"/>
          </c:marker>
          <c:xVal>
            <c:numRef>
              <c:f>(eutectic!$F$60,eutectic!$A$12)</c:f>
              <c:numCache>
                <c:formatCode>General</c:formatCode>
                <c:ptCount val="2"/>
                <c:pt idx="0">
                  <c:v>24.07582</c:v>
                </c:pt>
                <c:pt idx="1">
                  <c:v>21.0</c:v>
                </c:pt>
              </c:numCache>
            </c:numRef>
          </c:xVal>
          <c:yVal>
            <c:numRef>
              <c:f>(eutectic!$G$60,eutectic!$B$12)</c:f>
              <c:numCache>
                <c:formatCode>General</c:formatCode>
                <c:ptCount val="2"/>
                <c:pt idx="0">
                  <c:v>14.99035</c:v>
                </c:pt>
                <c:pt idx="1">
                  <c:v>15.43864</c:v>
                </c:pt>
              </c:numCache>
            </c:numRef>
          </c:yVal>
          <c:smooth val="1"/>
        </c:ser>
        <c:ser>
          <c:idx val="2"/>
          <c:order val="2"/>
          <c:tx>
            <c:v>Stewart2007</c:v>
          </c:tx>
          <c:marker>
            <c:symbol val="square"/>
            <c:size val="5"/>
          </c:marker>
          <c:xVal>
            <c:numRef>
              <c:f>eutectic!$A$10:$A$11</c:f>
              <c:numCache>
                <c:formatCode>General</c:formatCode>
                <c:ptCount val="2"/>
                <c:pt idx="0">
                  <c:v>23.0</c:v>
                </c:pt>
                <c:pt idx="1">
                  <c:v>40.0</c:v>
                </c:pt>
              </c:numCache>
            </c:numRef>
          </c:xVal>
          <c:yVal>
            <c:numRef>
              <c:f>eutectic!$B$10:$B$11</c:f>
              <c:numCache>
                <c:formatCode>General</c:formatCode>
                <c:ptCount val="2"/>
                <c:pt idx="0">
                  <c:v>16.3625</c:v>
                </c:pt>
                <c:pt idx="1">
                  <c:v>12.20864</c:v>
                </c:pt>
              </c:numCache>
            </c:numRef>
          </c:yVal>
          <c:smooth val="1"/>
        </c:ser>
        <c:ser>
          <c:idx val="3"/>
          <c:order val="3"/>
          <c:tx>
            <c:v>Chen2008</c:v>
          </c:tx>
          <c:marker>
            <c:symbol val="square"/>
            <c:size val="5"/>
          </c:marker>
          <c:xVal>
            <c:numRef>
              <c:f>eutectic!$A$13</c:f>
              <c:numCache>
                <c:formatCode>General</c:formatCode>
                <c:ptCount val="1"/>
                <c:pt idx="0">
                  <c:v>14.0</c:v>
                </c:pt>
              </c:numCache>
            </c:numRef>
          </c:xVal>
          <c:yVal>
            <c:numRef>
              <c:f>eutectic!$B$13</c:f>
              <c:numCache>
                <c:formatCode>General</c:formatCode>
                <c:ptCount val="1"/>
                <c:pt idx="0">
                  <c:v>18.27</c:v>
                </c:pt>
              </c:numCache>
            </c:numRef>
          </c:yVal>
          <c:smooth val="1"/>
        </c:ser>
        <c:ser>
          <c:idx val="4"/>
          <c:order val="4"/>
          <c:tx>
            <c:v>Buono2011</c:v>
          </c:tx>
          <c:marker>
            <c:symbol val="diamond"/>
            <c:size val="5"/>
          </c:marker>
          <c:xVal>
            <c:numRef>
              <c:f>eutectic!$A$14</c:f>
              <c:numCache>
                <c:formatCode>General</c:formatCode>
                <c:ptCount val="1"/>
                <c:pt idx="0">
                  <c:v>14.0</c:v>
                </c:pt>
              </c:numCache>
            </c:numRef>
          </c:xVal>
          <c:yVal>
            <c:numRef>
              <c:f>eutectic!$B$14</c:f>
              <c:numCache>
                <c:formatCode>General</c:formatCode>
                <c:ptCount val="1"/>
                <c:pt idx="0">
                  <c:v>19.2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eutectic!$D$15</c:f>
              <c:strCache>
                <c:ptCount val="1"/>
                <c:pt idx="0">
                  <c:v>Chudinovskikh2007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</c:marker>
          <c:xVal>
            <c:numRef>
              <c:f>eutectic!$A$15:$A$17</c:f>
              <c:numCache>
                <c:formatCode>General</c:formatCode>
                <c:ptCount val="3"/>
                <c:pt idx="0">
                  <c:v>32.2</c:v>
                </c:pt>
                <c:pt idx="1">
                  <c:v>34.5</c:v>
                </c:pt>
                <c:pt idx="2">
                  <c:v>41.8</c:v>
                </c:pt>
              </c:numCache>
            </c:numRef>
          </c:xVal>
          <c:yVal>
            <c:numRef>
              <c:f>eutectic!$B$15:$B$17</c:f>
              <c:numCache>
                <c:formatCode>General</c:formatCode>
                <c:ptCount val="3"/>
                <c:pt idx="0">
                  <c:v>13.2</c:v>
                </c:pt>
                <c:pt idx="1">
                  <c:v>13.5</c:v>
                </c:pt>
                <c:pt idx="2">
                  <c:v>11.8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eutectic!$D$18</c:f>
              <c:strCache>
                <c:ptCount val="1"/>
                <c:pt idx="0">
                  <c:v>Andrault2009</c:v>
                </c:pt>
              </c:strCache>
            </c:strRef>
          </c:tx>
          <c:marker>
            <c:symbol val="diamond"/>
            <c:size val="7"/>
          </c:marker>
          <c:xVal>
            <c:numRef>
              <c:f>eutectic!$A$18</c:f>
              <c:numCache>
                <c:formatCode>General</c:formatCode>
                <c:ptCount val="1"/>
                <c:pt idx="0">
                  <c:v>18.5</c:v>
                </c:pt>
              </c:numCache>
            </c:numRef>
          </c:xVal>
          <c:yVal>
            <c:numRef>
              <c:f>eutectic!$B$18</c:f>
              <c:numCache>
                <c:formatCode>General</c:formatCode>
                <c:ptCount val="1"/>
                <c:pt idx="0">
                  <c:v>14.5</c:v>
                </c:pt>
              </c:numCache>
            </c:numRef>
          </c:yVal>
          <c:smooth val="1"/>
        </c:ser>
        <c:ser>
          <c:idx val="7"/>
          <c:order val="7"/>
          <c:tx>
            <c:v>to "fit"</c:v>
          </c:tx>
          <c:spPr>
            <a:ln>
              <a:noFill/>
            </a:ln>
          </c:spPr>
          <c:marker>
            <c:symbol val="plus"/>
            <c:size val="5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43425670151887"/>
                  <c:y val="-0.23425188226061"/>
                </c:manualLayout>
              </c:layout>
              <c:numFmt formatCode="#,##0.00000" sourceLinked="0"/>
            </c:trendlineLbl>
          </c:trendline>
          <c:xVal>
            <c:numRef>
              <c:f>(eutectic!$A$10:$A$12,eutectic!$A$15:$A$17,eutectic!$A$21:$A$22)</c:f>
              <c:numCache>
                <c:formatCode>General</c:formatCode>
                <c:ptCount val="8"/>
                <c:pt idx="0">
                  <c:v>23.0</c:v>
                </c:pt>
                <c:pt idx="1">
                  <c:v>40.0</c:v>
                </c:pt>
                <c:pt idx="2">
                  <c:v>21.0</c:v>
                </c:pt>
                <c:pt idx="3">
                  <c:v>32.2</c:v>
                </c:pt>
                <c:pt idx="4">
                  <c:v>34.5</c:v>
                </c:pt>
                <c:pt idx="5">
                  <c:v>41.8</c:v>
                </c:pt>
                <c:pt idx="6">
                  <c:v>34.64764</c:v>
                </c:pt>
                <c:pt idx="7">
                  <c:v>42.12489</c:v>
                </c:pt>
              </c:numCache>
            </c:numRef>
          </c:xVal>
          <c:yVal>
            <c:numRef>
              <c:f>(eutectic!$B$10:$B$12,eutectic!$B$15:$B$17,eutectic!$B$21:$B$22)</c:f>
              <c:numCache>
                <c:formatCode>General</c:formatCode>
                <c:ptCount val="8"/>
                <c:pt idx="0">
                  <c:v>16.3625</c:v>
                </c:pt>
                <c:pt idx="1">
                  <c:v>12.20864</c:v>
                </c:pt>
                <c:pt idx="2">
                  <c:v>15.43864</c:v>
                </c:pt>
                <c:pt idx="3">
                  <c:v>13.2</c:v>
                </c:pt>
                <c:pt idx="4">
                  <c:v>13.5</c:v>
                </c:pt>
                <c:pt idx="5">
                  <c:v>11.8</c:v>
                </c:pt>
                <c:pt idx="6">
                  <c:v>13.39988</c:v>
                </c:pt>
                <c:pt idx="7">
                  <c:v>12.65082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2184"/>
        <c:axId val="2140098936"/>
      </c:scatterChart>
      <c:valAx>
        <c:axId val="214002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Pressure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098936"/>
        <c:crosses val="autoZero"/>
        <c:crossBetween val="midCat"/>
      </c:valAx>
      <c:valAx>
        <c:axId val="2140098936"/>
        <c:scaling>
          <c:orientation val="minMax"/>
          <c:min val="1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wt%</a:t>
                </a:r>
                <a:r>
                  <a:rPr lang="en-US" sz="1400" baseline="0"/>
                  <a:t> 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022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289918678198"/>
          <c:y val="0.0747548533432225"/>
          <c:w val="0.243186437760854"/>
          <c:h val="0.43993238523169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image" Target="../media/image4.jpg"/><Relationship Id="rId2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5</xdr:row>
      <xdr:rowOff>63500</xdr:rowOff>
    </xdr:from>
    <xdr:to>
      <xdr:col>21</xdr:col>
      <xdr:colOff>488950</xdr:colOff>
      <xdr:row>37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35</xdr:row>
      <xdr:rowOff>120650</xdr:rowOff>
    </xdr:from>
    <xdr:to>
      <xdr:col>12</xdr:col>
      <xdr:colOff>209550</xdr:colOff>
      <xdr:row>50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4</xdr:row>
      <xdr:rowOff>83947</xdr:rowOff>
    </xdr:from>
    <xdr:to>
      <xdr:col>17</xdr:col>
      <xdr:colOff>622300</xdr:colOff>
      <xdr:row>40</xdr:row>
      <xdr:rowOff>168148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8700" y="845947"/>
          <a:ext cx="7721600" cy="6942201"/>
        </a:xfrm>
        <a:prstGeom prst="rect">
          <a:avLst/>
        </a:prstGeom>
      </xdr:spPr>
    </xdr:pic>
    <xdr:clientData/>
  </xdr:twoCellAnchor>
  <xdr:twoCellAnchor>
    <xdr:from>
      <xdr:col>9</xdr:col>
      <xdr:colOff>82550</xdr:colOff>
      <xdr:row>21</xdr:row>
      <xdr:rowOff>57150</xdr:rowOff>
    </xdr:from>
    <xdr:to>
      <xdr:col>18</xdr:col>
      <xdr:colOff>50800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3</xdr:row>
      <xdr:rowOff>50296</xdr:rowOff>
    </xdr:from>
    <xdr:to>
      <xdr:col>16</xdr:col>
      <xdr:colOff>254000</xdr:colOff>
      <xdr:row>28</xdr:row>
      <xdr:rowOff>63499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3300" y="621796"/>
          <a:ext cx="7378700" cy="4775703"/>
        </a:xfrm>
        <a:prstGeom prst="rect">
          <a:avLst/>
        </a:prstGeom>
      </xdr:spPr>
    </xdr:pic>
    <xdr:clientData/>
  </xdr:twoCellAnchor>
  <xdr:twoCellAnchor>
    <xdr:from>
      <xdr:col>7</xdr:col>
      <xdr:colOff>749300</xdr:colOff>
      <xdr:row>21</xdr:row>
      <xdr:rowOff>177800</xdr:rowOff>
    </xdr:from>
    <xdr:to>
      <xdr:col>14</xdr:col>
      <xdr:colOff>603250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36</xdr:row>
      <xdr:rowOff>0</xdr:rowOff>
    </xdr:from>
    <xdr:to>
      <xdr:col>22</xdr:col>
      <xdr:colOff>44450</xdr:colOff>
      <xdr:row>65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240051</xdr:colOff>
      <xdr:row>1</xdr:row>
      <xdr:rowOff>124026</xdr:rowOff>
    </xdr:from>
    <xdr:to>
      <xdr:col>17</xdr:col>
      <xdr:colOff>482600</xdr:colOff>
      <xdr:row>40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7551" y="314526"/>
          <a:ext cx="10148549" cy="7330874"/>
        </a:xfrm>
        <a:prstGeom prst="rect">
          <a:avLst/>
        </a:prstGeom>
      </xdr:spPr>
    </xdr:pic>
    <xdr:clientData/>
  </xdr:twoCellAnchor>
  <xdr:twoCellAnchor>
    <xdr:from>
      <xdr:col>7</xdr:col>
      <xdr:colOff>215900</xdr:colOff>
      <xdr:row>28</xdr:row>
      <xdr:rowOff>88900</xdr:rowOff>
    </xdr:from>
    <xdr:to>
      <xdr:col>14</xdr:col>
      <xdr:colOff>69850</xdr:colOff>
      <xdr:row>58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30</xdr:row>
      <xdr:rowOff>114300</xdr:rowOff>
    </xdr:from>
    <xdr:to>
      <xdr:col>20</xdr:col>
      <xdr:colOff>647700</xdr:colOff>
      <xdr:row>54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0</xdr:rowOff>
    </xdr:from>
    <xdr:to>
      <xdr:col>10</xdr:col>
      <xdr:colOff>749300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711200</xdr:colOff>
      <xdr:row>0</xdr:row>
      <xdr:rowOff>152400</xdr:rowOff>
    </xdr:from>
    <xdr:to>
      <xdr:col>34</xdr:col>
      <xdr:colOff>519481</xdr:colOff>
      <xdr:row>31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48700" y="152400"/>
          <a:ext cx="7237781" cy="5880100"/>
        </a:xfrm>
        <a:prstGeom prst="rect">
          <a:avLst/>
        </a:prstGeom>
      </xdr:spPr>
    </xdr:pic>
    <xdr:clientData/>
  </xdr:twoCellAnchor>
  <xdr:twoCellAnchor editAs="oneCell">
    <xdr:from>
      <xdr:col>16</xdr:col>
      <xdr:colOff>670914</xdr:colOff>
      <xdr:row>0</xdr:row>
      <xdr:rowOff>139700</xdr:rowOff>
    </xdr:from>
    <xdr:to>
      <xdr:col>25</xdr:col>
      <xdr:colOff>190499</xdr:colOff>
      <xdr:row>27</xdr:row>
      <xdr:rowOff>12699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78914" y="139700"/>
          <a:ext cx="6949085" cy="5016499"/>
        </a:xfrm>
        <a:prstGeom prst="rect">
          <a:avLst/>
        </a:prstGeom>
      </xdr:spPr>
    </xdr:pic>
    <xdr:clientData/>
  </xdr:twoCellAnchor>
  <xdr:twoCellAnchor editAs="oneCell">
    <xdr:from>
      <xdr:col>17</xdr:col>
      <xdr:colOff>292101</xdr:colOff>
      <xdr:row>28</xdr:row>
      <xdr:rowOff>0</xdr:rowOff>
    </xdr:from>
    <xdr:to>
      <xdr:col>25</xdr:col>
      <xdr:colOff>586855</xdr:colOff>
      <xdr:row>61</xdr:row>
      <xdr:rowOff>88900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25601" y="5334000"/>
          <a:ext cx="6898754" cy="6375400"/>
        </a:xfrm>
        <a:prstGeom prst="rect">
          <a:avLst/>
        </a:prstGeom>
      </xdr:spPr>
    </xdr:pic>
    <xdr:clientData/>
  </xdr:twoCellAnchor>
  <xdr:twoCellAnchor>
    <xdr:from>
      <xdr:col>9</xdr:col>
      <xdr:colOff>806450</xdr:colOff>
      <xdr:row>28</xdr:row>
      <xdr:rowOff>6350</xdr:rowOff>
    </xdr:from>
    <xdr:to>
      <xdr:col>17</xdr:col>
      <xdr:colOff>12700</xdr:colOff>
      <xdr:row>58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749300</xdr:colOff>
      <xdr:row>0</xdr:row>
      <xdr:rowOff>152400</xdr:rowOff>
    </xdr:from>
    <xdr:to>
      <xdr:col>16</xdr:col>
      <xdr:colOff>323850</xdr:colOff>
      <xdr:row>25</xdr:row>
      <xdr:rowOff>184150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762000</xdr:colOff>
      <xdr:row>3</xdr:row>
      <xdr:rowOff>154278</xdr:rowOff>
    </xdr:from>
    <xdr:to>
      <xdr:col>16</xdr:col>
      <xdr:colOff>317500</xdr:colOff>
      <xdr:row>33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0" y="725778"/>
          <a:ext cx="7810500" cy="5649622"/>
        </a:xfrm>
        <a:prstGeom prst="rect">
          <a:avLst/>
        </a:prstGeom>
      </xdr:spPr>
    </xdr:pic>
    <xdr:clientData/>
  </xdr:twoCellAnchor>
  <xdr:twoCellAnchor>
    <xdr:from>
      <xdr:col>4</xdr:col>
      <xdr:colOff>361950</xdr:colOff>
      <xdr:row>53</xdr:row>
      <xdr:rowOff>57150</xdr:rowOff>
    </xdr:from>
    <xdr:to>
      <xdr:col>9</xdr:col>
      <xdr:colOff>806450</xdr:colOff>
      <xdr:row>67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8"/>
  <sheetViews>
    <sheetView tabSelected="1" topLeftCell="A2" workbookViewId="0">
      <selection activeCell="F12" sqref="F12:G32"/>
    </sheetView>
  </sheetViews>
  <sheetFormatPr baseColWidth="10" defaultRowHeight="15" x14ac:dyDescent="0"/>
  <sheetData>
    <row r="3" spans="1:19">
      <c r="B3" t="s">
        <v>0</v>
      </c>
      <c r="F3" t="s">
        <v>3</v>
      </c>
      <c r="J3" t="s">
        <v>4</v>
      </c>
      <c r="N3" t="s">
        <v>34</v>
      </c>
      <c r="R3" t="s">
        <v>5</v>
      </c>
    </row>
    <row r="4" spans="1:19">
      <c r="B4" t="s">
        <v>2</v>
      </c>
      <c r="C4" t="s">
        <v>1</v>
      </c>
      <c r="F4" t="s">
        <v>2</v>
      </c>
      <c r="G4" t="s">
        <v>1</v>
      </c>
      <c r="J4" t="s">
        <v>2</v>
      </c>
      <c r="K4" t="s">
        <v>1</v>
      </c>
      <c r="N4" t="s">
        <v>2</v>
      </c>
      <c r="O4" t="s">
        <v>1</v>
      </c>
      <c r="R4" t="s">
        <v>2</v>
      </c>
      <c r="S4" t="s">
        <v>1</v>
      </c>
    </row>
    <row r="5" spans="1:19">
      <c r="A5">
        <v>14</v>
      </c>
      <c r="B5">
        <v>0</v>
      </c>
      <c r="C5">
        <f>0.000676*A5^3-0.262851*A5^2+28.742482*A5+1894.035695</f>
        <v>2246.7665910000001</v>
      </c>
      <c r="E5">
        <v>21</v>
      </c>
      <c r="F5">
        <v>0</v>
      </c>
      <c r="I5">
        <v>23</v>
      </c>
      <c r="J5">
        <v>0</v>
      </c>
      <c r="K5">
        <v>2424.2894940000001</v>
      </c>
      <c r="Q5">
        <v>40</v>
      </c>
      <c r="R5">
        <v>0</v>
      </c>
      <c r="S5">
        <v>2666.437375</v>
      </c>
    </row>
    <row r="6" spans="1:19">
      <c r="B6">
        <v>1</v>
      </c>
      <c r="C6">
        <v>2071</v>
      </c>
      <c r="F6">
        <v>3</v>
      </c>
      <c r="J6">
        <v>1</v>
      </c>
      <c r="K6">
        <v>2339.2669999999998</v>
      </c>
      <c r="R6">
        <v>1</v>
      </c>
      <c r="S6">
        <v>2564.6178</v>
      </c>
    </row>
    <row r="7" spans="1:19">
      <c r="B7">
        <v>2</v>
      </c>
      <c r="C7">
        <v>1954</v>
      </c>
      <c r="F7">
        <v>6</v>
      </c>
      <c r="J7">
        <v>2</v>
      </c>
      <c r="K7">
        <v>2256.9119999999998</v>
      </c>
      <c r="R7">
        <v>2</v>
      </c>
      <c r="S7">
        <v>2478.3516</v>
      </c>
    </row>
    <row r="8" spans="1:19">
      <c r="B8">
        <v>3</v>
      </c>
      <c r="C8">
        <v>1863</v>
      </c>
      <c r="F8">
        <v>9</v>
      </c>
      <c r="J8">
        <v>3</v>
      </c>
      <c r="K8">
        <v>2192.0409999999997</v>
      </c>
      <c r="R8">
        <v>3</v>
      </c>
      <c r="S8">
        <v>2403.9120000000003</v>
      </c>
    </row>
    <row r="9" spans="1:19">
      <c r="B9">
        <v>4</v>
      </c>
      <c r="C9">
        <v>1793</v>
      </c>
      <c r="F9">
        <v>12</v>
      </c>
      <c r="J9">
        <v>4</v>
      </c>
      <c r="K9">
        <v>2141.06</v>
      </c>
      <c r="R9">
        <v>4</v>
      </c>
      <c r="S9">
        <v>2337.6096000000002</v>
      </c>
    </row>
    <row r="10" spans="1:19">
      <c r="B10">
        <v>5</v>
      </c>
      <c r="C10">
        <v>1743</v>
      </c>
      <c r="F10">
        <v>15.4</v>
      </c>
      <c r="J10">
        <v>5</v>
      </c>
      <c r="K10">
        <v>2100.375</v>
      </c>
      <c r="R10">
        <v>5</v>
      </c>
      <c r="S10">
        <v>2275.7550000000001</v>
      </c>
    </row>
    <row r="11" spans="1:19">
      <c r="B11">
        <v>6</v>
      </c>
      <c r="C11">
        <v>1708</v>
      </c>
      <c r="F11">
        <v>15.4</v>
      </c>
      <c r="J11">
        <v>6</v>
      </c>
      <c r="K11">
        <v>2066.3919999999998</v>
      </c>
      <c r="R11">
        <v>6</v>
      </c>
      <c r="S11">
        <v>2214.6588000000002</v>
      </c>
    </row>
    <row r="12" spans="1:19">
      <c r="B12">
        <v>7</v>
      </c>
      <c r="C12">
        <v>1685</v>
      </c>
      <c r="F12">
        <v>16</v>
      </c>
      <c r="G12">
        <v>1327</v>
      </c>
      <c r="J12">
        <v>7</v>
      </c>
      <c r="K12">
        <v>2035.5169999999998</v>
      </c>
      <c r="N12">
        <v>14.1</v>
      </c>
      <c r="O12">
        <v>1455</v>
      </c>
      <c r="R12">
        <v>7</v>
      </c>
      <c r="S12">
        <v>2150.6316000000002</v>
      </c>
    </row>
    <row r="13" spans="1:19">
      <c r="B13">
        <v>8</v>
      </c>
      <c r="C13">
        <v>1669</v>
      </c>
      <c r="F13">
        <v>17</v>
      </c>
      <c r="G13">
        <v>1390</v>
      </c>
      <c r="J13">
        <v>8</v>
      </c>
      <c r="K13">
        <v>2004.1559999999999</v>
      </c>
      <c r="N13">
        <v>15</v>
      </c>
      <c r="O13">
        <v>1575</v>
      </c>
      <c r="R13">
        <v>8</v>
      </c>
      <c r="S13">
        <v>2079.9840000000004</v>
      </c>
    </row>
    <row r="14" spans="1:19">
      <c r="B14">
        <v>9</v>
      </c>
      <c r="C14">
        <v>1658</v>
      </c>
      <c r="F14">
        <v>18</v>
      </c>
      <c r="G14">
        <v>1420</v>
      </c>
      <c r="J14">
        <v>9</v>
      </c>
      <c r="K14">
        <v>1968.7149999999999</v>
      </c>
      <c r="N14">
        <v>16</v>
      </c>
      <c r="O14">
        <v>1646</v>
      </c>
      <c r="R14">
        <v>9</v>
      </c>
      <c r="S14">
        <v>1999.0266000000001</v>
      </c>
    </row>
    <row r="15" spans="1:19">
      <c r="B15">
        <v>10</v>
      </c>
      <c r="C15">
        <v>1648</v>
      </c>
      <c r="F15">
        <v>19</v>
      </c>
      <c r="G15">
        <v>1443</v>
      </c>
      <c r="J15">
        <v>10</v>
      </c>
      <c r="K15">
        <v>1925.6</v>
      </c>
      <c r="N15">
        <v>17</v>
      </c>
      <c r="O15">
        <v>1707</v>
      </c>
      <c r="R15">
        <v>10</v>
      </c>
      <c r="S15">
        <v>1904.0700000000002</v>
      </c>
    </row>
    <row r="16" spans="1:19">
      <c r="B16">
        <v>11</v>
      </c>
      <c r="C16">
        <v>1635</v>
      </c>
      <c r="F16">
        <v>20</v>
      </c>
      <c r="G16">
        <v>1454</v>
      </c>
      <c r="J16">
        <v>11</v>
      </c>
      <c r="K16">
        <v>1871.2169999999996</v>
      </c>
      <c r="N16">
        <v>18</v>
      </c>
      <c r="O16">
        <v>1759</v>
      </c>
      <c r="R16">
        <v>11</v>
      </c>
      <c r="S16">
        <v>1791.4248</v>
      </c>
    </row>
    <row r="17" spans="2:19">
      <c r="B17">
        <v>12</v>
      </c>
      <c r="C17">
        <v>1615</v>
      </c>
      <c r="F17">
        <v>21</v>
      </c>
      <c r="G17">
        <v>1461</v>
      </c>
      <c r="J17">
        <v>12</v>
      </c>
      <c r="K17">
        <v>1801.972</v>
      </c>
      <c r="N17">
        <v>19</v>
      </c>
      <c r="O17">
        <v>1804</v>
      </c>
      <c r="R17">
        <v>12</v>
      </c>
      <c r="S17">
        <v>1657.4016000000001</v>
      </c>
    </row>
    <row r="18" spans="2:19">
      <c r="B18">
        <v>13</v>
      </c>
      <c r="C18">
        <v>1585</v>
      </c>
      <c r="F18">
        <v>22</v>
      </c>
      <c r="G18">
        <v>1467</v>
      </c>
      <c r="J18">
        <v>13</v>
      </c>
      <c r="K18">
        <v>1714.271</v>
      </c>
      <c r="N18">
        <v>20</v>
      </c>
      <c r="O18">
        <v>1842</v>
      </c>
      <c r="R18">
        <v>12.43069</v>
      </c>
      <c r="S18">
        <v>1597.1999999999998</v>
      </c>
    </row>
    <row r="19" spans="2:19">
      <c r="B19">
        <v>14</v>
      </c>
      <c r="C19">
        <v>1542</v>
      </c>
      <c r="F19">
        <v>23</v>
      </c>
      <c r="G19">
        <v>1472</v>
      </c>
      <c r="J19">
        <v>14</v>
      </c>
      <c r="K19">
        <v>1604.52</v>
      </c>
      <c r="N19">
        <v>21</v>
      </c>
      <c r="O19">
        <v>1876</v>
      </c>
    </row>
    <row r="20" spans="2:19">
      <c r="B20">
        <v>15</v>
      </c>
      <c r="C20">
        <v>1482</v>
      </c>
      <c r="F20">
        <v>24</v>
      </c>
      <c r="G20">
        <v>1475</v>
      </c>
      <c r="J20">
        <v>15</v>
      </c>
      <c r="K20">
        <v>1469.1249999999998</v>
      </c>
      <c r="N20">
        <v>22</v>
      </c>
      <c r="O20">
        <v>1906</v>
      </c>
      <c r="R20">
        <v>13</v>
      </c>
      <c r="S20">
        <v>1647</v>
      </c>
    </row>
    <row r="21" spans="2:19">
      <c r="B21">
        <v>16</v>
      </c>
      <c r="C21">
        <v>1400</v>
      </c>
      <c r="F21">
        <v>25</v>
      </c>
      <c r="G21">
        <v>1480</v>
      </c>
      <c r="J21">
        <v>15.567530000000001</v>
      </c>
      <c r="K21">
        <v>1355.2049999999999</v>
      </c>
      <c r="N21">
        <v>23</v>
      </c>
      <c r="O21">
        <v>1934</v>
      </c>
      <c r="R21">
        <v>14</v>
      </c>
      <c r="S21">
        <v>1730</v>
      </c>
    </row>
    <row r="22" spans="2:19">
      <c r="B22">
        <v>17</v>
      </c>
      <c r="C22">
        <v>1294</v>
      </c>
      <c r="F22">
        <v>26</v>
      </c>
      <c r="G22">
        <v>1532</v>
      </c>
      <c r="N22">
        <v>24</v>
      </c>
      <c r="O22">
        <v>1958</v>
      </c>
      <c r="R22">
        <v>15</v>
      </c>
      <c r="S22">
        <v>1787</v>
      </c>
    </row>
    <row r="23" spans="2:19">
      <c r="B23">
        <v>18</v>
      </c>
      <c r="C23">
        <v>1160</v>
      </c>
      <c r="F23">
        <v>27</v>
      </c>
      <c r="G23">
        <v>1586</v>
      </c>
      <c r="J23">
        <v>15.6</v>
      </c>
      <c r="K23">
        <v>1355</v>
      </c>
      <c r="N23">
        <v>25</v>
      </c>
      <c r="O23">
        <v>1982</v>
      </c>
      <c r="R23">
        <v>16</v>
      </c>
      <c r="S23">
        <v>1833</v>
      </c>
    </row>
    <row r="24" spans="2:19">
      <c r="B24">
        <v>18.27</v>
      </c>
      <c r="C24">
        <v>1119</v>
      </c>
      <c r="F24">
        <v>28</v>
      </c>
      <c r="G24">
        <v>1637</v>
      </c>
      <c r="J24">
        <v>16</v>
      </c>
      <c r="K24">
        <v>1400</v>
      </c>
      <c r="N24">
        <v>26</v>
      </c>
      <c r="O24">
        <v>2003</v>
      </c>
      <c r="R24">
        <v>17</v>
      </c>
      <c r="S24">
        <v>1873</v>
      </c>
    </row>
    <row r="25" spans="2:19">
      <c r="F25">
        <v>29</v>
      </c>
      <c r="G25">
        <v>1685</v>
      </c>
      <c r="J25">
        <v>17</v>
      </c>
      <c r="K25">
        <v>1440</v>
      </c>
      <c r="N25">
        <v>27</v>
      </c>
      <c r="O25">
        <v>2023</v>
      </c>
      <c r="R25">
        <v>18</v>
      </c>
      <c r="S25">
        <v>1908</v>
      </c>
    </row>
    <row r="26" spans="2:19">
      <c r="B26">
        <v>19</v>
      </c>
      <c r="C26">
        <v>1144</v>
      </c>
      <c r="F26">
        <v>30</v>
      </c>
      <c r="G26">
        <v>1731</v>
      </c>
      <c r="J26">
        <v>18</v>
      </c>
      <c r="K26">
        <v>1461</v>
      </c>
      <c r="N26">
        <v>28</v>
      </c>
      <c r="O26">
        <v>2042</v>
      </c>
      <c r="R26">
        <v>19</v>
      </c>
      <c r="S26">
        <v>1941</v>
      </c>
    </row>
    <row r="27" spans="2:19">
      <c r="B27">
        <v>20</v>
      </c>
      <c r="C27">
        <v>1160</v>
      </c>
      <c r="F27">
        <v>31</v>
      </c>
      <c r="G27">
        <v>1775</v>
      </c>
      <c r="J27">
        <v>19</v>
      </c>
      <c r="K27">
        <v>1472</v>
      </c>
      <c r="N27">
        <v>29</v>
      </c>
      <c r="O27">
        <v>2060</v>
      </c>
      <c r="R27">
        <v>20</v>
      </c>
      <c r="S27">
        <v>1971</v>
      </c>
    </row>
    <row r="28" spans="2:19">
      <c r="B28">
        <v>20.8</v>
      </c>
      <c r="C28">
        <v>1173</v>
      </c>
      <c r="F28">
        <v>32</v>
      </c>
      <c r="G28">
        <v>1818</v>
      </c>
      <c r="J28">
        <v>20</v>
      </c>
      <c r="K28">
        <v>1482</v>
      </c>
      <c r="N28">
        <v>30</v>
      </c>
      <c r="O28">
        <v>2077</v>
      </c>
      <c r="R28">
        <v>21</v>
      </c>
      <c r="S28">
        <v>1999</v>
      </c>
    </row>
    <row r="29" spans="2:19">
      <c r="F29">
        <v>33</v>
      </c>
      <c r="G29">
        <v>1859</v>
      </c>
      <c r="J29">
        <v>21</v>
      </c>
      <c r="K29">
        <v>1492</v>
      </c>
      <c r="N29">
        <v>31</v>
      </c>
      <c r="O29">
        <v>2093</v>
      </c>
      <c r="R29">
        <v>22</v>
      </c>
      <c r="S29">
        <v>2026</v>
      </c>
    </row>
    <row r="30" spans="2:19">
      <c r="B30">
        <v>21</v>
      </c>
      <c r="C30">
        <v>1236</v>
      </c>
      <c r="F30">
        <v>34</v>
      </c>
      <c r="G30">
        <v>1898</v>
      </c>
      <c r="J30">
        <v>22</v>
      </c>
      <c r="K30">
        <v>1555</v>
      </c>
      <c r="N30">
        <v>32</v>
      </c>
      <c r="O30">
        <v>2109</v>
      </c>
      <c r="R30">
        <v>23</v>
      </c>
      <c r="S30">
        <v>2051</v>
      </c>
    </row>
    <row r="31" spans="2:19">
      <c r="B31">
        <v>22</v>
      </c>
      <c r="C31">
        <v>1394</v>
      </c>
      <c r="F31">
        <v>35</v>
      </c>
      <c r="G31">
        <v>1937</v>
      </c>
      <c r="J31">
        <v>23</v>
      </c>
      <c r="K31">
        <v>1614</v>
      </c>
      <c r="N31">
        <v>33</v>
      </c>
      <c r="O31">
        <v>2124</v>
      </c>
      <c r="R31">
        <v>24</v>
      </c>
      <c r="S31">
        <v>2075</v>
      </c>
    </row>
    <row r="32" spans="2:19">
      <c r="B32">
        <v>23</v>
      </c>
      <c r="C32">
        <v>1471</v>
      </c>
      <c r="F32">
        <v>36</v>
      </c>
      <c r="G32">
        <v>1974</v>
      </c>
      <c r="J32">
        <v>24</v>
      </c>
      <c r="K32">
        <v>1669</v>
      </c>
      <c r="N32">
        <v>34</v>
      </c>
      <c r="O32">
        <v>2138</v>
      </c>
      <c r="R32">
        <v>25</v>
      </c>
      <c r="S32">
        <v>2098</v>
      </c>
    </row>
    <row r="33" spans="2:19">
      <c r="B33">
        <v>24</v>
      </c>
      <c r="C33">
        <v>1528</v>
      </c>
      <c r="J33">
        <v>25</v>
      </c>
      <c r="K33">
        <v>1720</v>
      </c>
      <c r="N33">
        <v>35</v>
      </c>
      <c r="O33">
        <v>2151</v>
      </c>
      <c r="R33">
        <v>26</v>
      </c>
      <c r="S33">
        <v>2120</v>
      </c>
    </row>
    <row r="34" spans="2:19">
      <c r="B34">
        <v>25</v>
      </c>
      <c r="C34">
        <v>1576</v>
      </c>
      <c r="J34">
        <v>26</v>
      </c>
      <c r="K34">
        <v>1768</v>
      </c>
      <c r="N34">
        <v>36</v>
      </c>
      <c r="O34">
        <v>2164</v>
      </c>
      <c r="R34">
        <v>27</v>
      </c>
      <c r="S34">
        <v>2142</v>
      </c>
    </row>
    <row r="35" spans="2:19">
      <c r="B35">
        <v>26</v>
      </c>
      <c r="C35">
        <v>1618</v>
      </c>
      <c r="J35">
        <v>27</v>
      </c>
      <c r="K35">
        <v>1812</v>
      </c>
      <c r="R35">
        <v>28</v>
      </c>
      <c r="S35">
        <v>2162</v>
      </c>
    </row>
    <row r="36" spans="2:19">
      <c r="B36">
        <v>27</v>
      </c>
      <c r="C36">
        <v>1656</v>
      </c>
      <c r="J36">
        <v>28</v>
      </c>
      <c r="K36">
        <v>1852</v>
      </c>
      <c r="R36">
        <v>29</v>
      </c>
      <c r="S36">
        <v>2182</v>
      </c>
    </row>
    <row r="37" spans="2:19">
      <c r="B37">
        <v>28</v>
      </c>
      <c r="C37">
        <v>1690</v>
      </c>
      <c r="J37">
        <v>29</v>
      </c>
      <c r="K37">
        <v>1888</v>
      </c>
      <c r="R37">
        <v>30</v>
      </c>
      <c r="S37">
        <v>2202</v>
      </c>
    </row>
    <row r="38" spans="2:19">
      <c r="B38">
        <v>29</v>
      </c>
      <c r="C38">
        <v>1722</v>
      </c>
      <c r="J38">
        <v>30</v>
      </c>
      <c r="K38">
        <v>1921</v>
      </c>
      <c r="R38">
        <v>31</v>
      </c>
      <c r="S38">
        <v>2220</v>
      </c>
    </row>
    <row r="39" spans="2:19">
      <c r="B39">
        <v>30</v>
      </c>
      <c r="C39">
        <v>1752</v>
      </c>
      <c r="J39">
        <v>31</v>
      </c>
      <c r="K39">
        <v>1950</v>
      </c>
      <c r="R39">
        <v>32</v>
      </c>
      <c r="S39">
        <v>2239</v>
      </c>
    </row>
    <row r="40" spans="2:19">
      <c r="B40">
        <v>31</v>
      </c>
      <c r="C40">
        <v>1781</v>
      </c>
      <c r="J40">
        <v>32</v>
      </c>
      <c r="K40">
        <v>1976</v>
      </c>
      <c r="R40">
        <v>33</v>
      </c>
      <c r="S40">
        <v>2256</v>
      </c>
    </row>
    <row r="41" spans="2:19">
      <c r="B41">
        <v>32</v>
      </c>
      <c r="C41">
        <v>1808</v>
      </c>
      <c r="J41">
        <v>33</v>
      </c>
      <c r="K41">
        <v>1997</v>
      </c>
      <c r="R41">
        <v>34</v>
      </c>
      <c r="S41">
        <v>2274</v>
      </c>
    </row>
    <row r="42" spans="2:19">
      <c r="B42">
        <v>33</v>
      </c>
      <c r="C42">
        <v>1834</v>
      </c>
      <c r="F42" t="s">
        <v>15</v>
      </c>
      <c r="G42" t="s">
        <v>43</v>
      </c>
      <c r="H42" t="s">
        <v>6</v>
      </c>
      <c r="J42">
        <v>34</v>
      </c>
      <c r="K42">
        <v>2015</v>
      </c>
      <c r="R42">
        <v>35</v>
      </c>
      <c r="S42">
        <v>2291</v>
      </c>
    </row>
    <row r="43" spans="2:19">
      <c r="B43">
        <v>34</v>
      </c>
      <c r="C43">
        <v>1858</v>
      </c>
      <c r="F43">
        <v>14</v>
      </c>
      <c r="G43" s="5">
        <f>0.00239*F43^2-0.33509*F43+22.01029</f>
        <v>17.787470000000003</v>
      </c>
      <c r="H43" s="4">
        <f>14.235*F43+1027.8</f>
        <v>1227.0899999999999</v>
      </c>
      <c r="J43">
        <v>35</v>
      </c>
      <c r="K43">
        <v>2029</v>
      </c>
      <c r="R43">
        <v>36</v>
      </c>
      <c r="S43">
        <v>2308</v>
      </c>
    </row>
    <row r="44" spans="2:19">
      <c r="B44">
        <v>35</v>
      </c>
      <c r="C44">
        <v>1882</v>
      </c>
      <c r="F44">
        <v>20</v>
      </c>
      <c r="G44" s="5">
        <f t="shared" ref="G44:G48" si="0">0.00239*F44^2-0.33509*F44+22.01029</f>
        <v>16.264490000000002</v>
      </c>
      <c r="H44" s="4">
        <f t="shared" ref="H44:H48" si="1">14.235*F44+1027.8</f>
        <v>1312.5</v>
      </c>
      <c r="J44">
        <v>36</v>
      </c>
      <c r="K44">
        <v>2040</v>
      </c>
    </row>
    <row r="45" spans="2:19">
      <c r="B45">
        <v>36</v>
      </c>
      <c r="C45">
        <v>1905</v>
      </c>
      <c r="F45">
        <v>21</v>
      </c>
      <c r="G45" s="5">
        <f t="shared" si="0"/>
        <v>16.02739</v>
      </c>
      <c r="H45" s="4">
        <f t="shared" si="1"/>
        <v>1326.7349999999999</v>
      </c>
    </row>
    <row r="46" spans="2:19">
      <c r="F46">
        <v>23</v>
      </c>
      <c r="G46" s="5">
        <f t="shared" si="0"/>
        <v>15.567530000000001</v>
      </c>
      <c r="H46" s="4">
        <f t="shared" si="1"/>
        <v>1355.2049999999999</v>
      </c>
      <c r="J46">
        <v>14.29</v>
      </c>
      <c r="K46">
        <v>1250</v>
      </c>
    </row>
    <row r="47" spans="2:19">
      <c r="F47">
        <v>30</v>
      </c>
      <c r="G47" s="5">
        <f t="shared" si="0"/>
        <v>14.108590000000001</v>
      </c>
      <c r="H47" s="4">
        <f t="shared" si="1"/>
        <v>1454.85</v>
      </c>
    </row>
    <row r="48" spans="2:19">
      <c r="F48">
        <v>40</v>
      </c>
      <c r="G48" s="5">
        <f t="shared" si="0"/>
        <v>12.43069</v>
      </c>
      <c r="H48" s="4">
        <f t="shared" si="1"/>
        <v>1597.1999999999998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5"/>
  <sheetViews>
    <sheetView topLeftCell="D2" workbookViewId="0">
      <selection activeCell="A5" sqref="A5:B45"/>
    </sheetView>
  </sheetViews>
  <sheetFormatPr baseColWidth="10" defaultRowHeight="15" x14ac:dyDescent="0"/>
  <sheetData>
    <row r="3" spans="1:18">
      <c r="A3" t="s">
        <v>0</v>
      </c>
      <c r="E3" t="s">
        <v>3</v>
      </c>
      <c r="I3" t="s">
        <v>4</v>
      </c>
      <c r="M3" t="s">
        <v>34</v>
      </c>
      <c r="Q3" t="s">
        <v>5</v>
      </c>
    </row>
    <row r="4" spans="1:18">
      <c r="A4" t="s">
        <v>2</v>
      </c>
      <c r="B4" t="s">
        <v>1</v>
      </c>
      <c r="E4" t="s">
        <v>2</v>
      </c>
      <c r="F4" t="s">
        <v>1</v>
      </c>
      <c r="I4" t="s">
        <v>2</v>
      </c>
      <c r="J4" t="s">
        <v>1</v>
      </c>
      <c r="M4" t="s">
        <v>2</v>
      </c>
      <c r="N4" t="s">
        <v>1</v>
      </c>
      <c r="Q4" t="s">
        <v>2</v>
      </c>
      <c r="R4" t="s">
        <v>1</v>
      </c>
    </row>
    <row r="5" spans="1:18">
      <c r="A5">
        <v>0</v>
      </c>
      <c r="B5">
        <v>2219</v>
      </c>
      <c r="E5">
        <v>0</v>
      </c>
      <c r="F5">
        <v>2271</v>
      </c>
      <c r="I5">
        <v>0</v>
      </c>
      <c r="J5">
        <v>2308</v>
      </c>
      <c r="Q5">
        <v>0</v>
      </c>
      <c r="R5">
        <v>2498</v>
      </c>
    </row>
    <row r="6" spans="1:18">
      <c r="A6">
        <v>1</v>
      </c>
      <c r="B6">
        <v>2071</v>
      </c>
      <c r="E6">
        <v>3</v>
      </c>
      <c r="F6">
        <v>2185</v>
      </c>
      <c r="I6">
        <v>3</v>
      </c>
      <c r="J6">
        <v>2211</v>
      </c>
      <c r="Q6">
        <v>3</v>
      </c>
      <c r="R6">
        <v>2372</v>
      </c>
    </row>
    <row r="7" spans="1:18">
      <c r="A7">
        <v>2</v>
      </c>
      <c r="B7">
        <v>1954</v>
      </c>
      <c r="E7">
        <v>6</v>
      </c>
      <c r="F7">
        <v>2081</v>
      </c>
      <c r="I7">
        <v>6</v>
      </c>
      <c r="J7">
        <v>2106</v>
      </c>
      <c r="Q7">
        <v>6</v>
      </c>
      <c r="R7">
        <v>2215</v>
      </c>
    </row>
    <row r="8" spans="1:18">
      <c r="A8">
        <v>3</v>
      </c>
      <c r="B8">
        <v>1863</v>
      </c>
      <c r="E8">
        <v>9</v>
      </c>
      <c r="F8">
        <v>1949</v>
      </c>
      <c r="I8">
        <v>9</v>
      </c>
      <c r="J8">
        <v>1985</v>
      </c>
      <c r="Q8">
        <v>9</v>
      </c>
      <c r="R8">
        <v>1997</v>
      </c>
    </row>
    <row r="9" spans="1:18">
      <c r="A9">
        <v>4</v>
      </c>
      <c r="B9">
        <v>1793</v>
      </c>
      <c r="E9">
        <v>12</v>
      </c>
      <c r="F9">
        <v>1758</v>
      </c>
      <c r="I9">
        <v>12</v>
      </c>
      <c r="J9">
        <v>1819</v>
      </c>
      <c r="Q9">
        <v>12</v>
      </c>
      <c r="R9">
        <v>1565</v>
      </c>
    </row>
    <row r="10" spans="1:18">
      <c r="A10">
        <v>5</v>
      </c>
      <c r="B10">
        <v>1743</v>
      </c>
      <c r="E10">
        <v>15.4</v>
      </c>
      <c r="F10">
        <v>1348</v>
      </c>
      <c r="I10">
        <v>16</v>
      </c>
      <c r="J10">
        <v>1435</v>
      </c>
    </row>
    <row r="11" spans="1:18">
      <c r="A11">
        <v>6</v>
      </c>
      <c r="B11">
        <v>1708</v>
      </c>
      <c r="Q11">
        <v>13</v>
      </c>
      <c r="R11">
        <v>1647</v>
      </c>
    </row>
    <row r="12" spans="1:18">
      <c r="A12">
        <v>7</v>
      </c>
      <c r="B12">
        <v>1685</v>
      </c>
      <c r="E12">
        <v>16</v>
      </c>
      <c r="F12">
        <v>1370</v>
      </c>
      <c r="I12">
        <v>16</v>
      </c>
      <c r="J12">
        <v>1435</v>
      </c>
      <c r="M12">
        <v>14</v>
      </c>
      <c r="N12">
        <v>1500</v>
      </c>
      <c r="Q12">
        <v>14</v>
      </c>
      <c r="R12">
        <v>1730</v>
      </c>
    </row>
    <row r="13" spans="1:18">
      <c r="A13">
        <v>8</v>
      </c>
      <c r="B13">
        <v>1669</v>
      </c>
      <c r="E13">
        <v>17</v>
      </c>
      <c r="F13">
        <v>1405</v>
      </c>
      <c r="I13">
        <v>17</v>
      </c>
      <c r="J13">
        <v>1450</v>
      </c>
      <c r="M13">
        <v>15</v>
      </c>
      <c r="N13">
        <v>1575</v>
      </c>
      <c r="Q13">
        <v>15</v>
      </c>
      <c r="R13">
        <v>1787</v>
      </c>
    </row>
    <row r="14" spans="1:18">
      <c r="A14">
        <v>9</v>
      </c>
      <c r="B14">
        <v>1658</v>
      </c>
      <c r="E14">
        <v>18</v>
      </c>
      <c r="F14">
        <v>1428</v>
      </c>
      <c r="I14">
        <v>18</v>
      </c>
      <c r="J14">
        <v>1461</v>
      </c>
      <c r="M14">
        <v>16</v>
      </c>
      <c r="N14">
        <v>1646</v>
      </c>
      <c r="Q14">
        <v>16</v>
      </c>
      <c r="R14">
        <v>1833</v>
      </c>
    </row>
    <row r="15" spans="1:18">
      <c r="A15">
        <v>10</v>
      </c>
      <c r="B15">
        <v>1648</v>
      </c>
      <c r="E15">
        <v>19</v>
      </c>
      <c r="F15">
        <v>1443</v>
      </c>
      <c r="I15">
        <v>19</v>
      </c>
      <c r="J15">
        <v>1470</v>
      </c>
      <c r="M15">
        <v>17</v>
      </c>
      <c r="N15">
        <v>1707</v>
      </c>
      <c r="Q15">
        <v>17</v>
      </c>
      <c r="R15">
        <v>1873</v>
      </c>
    </row>
    <row r="16" spans="1:18">
      <c r="A16">
        <v>11</v>
      </c>
      <c r="B16">
        <v>1635</v>
      </c>
      <c r="E16">
        <v>20</v>
      </c>
      <c r="F16">
        <v>1454</v>
      </c>
      <c r="I16">
        <v>20</v>
      </c>
      <c r="J16">
        <v>1485</v>
      </c>
      <c r="M16">
        <v>18</v>
      </c>
      <c r="N16">
        <v>1759</v>
      </c>
      <c r="Q16">
        <v>18</v>
      </c>
      <c r="R16">
        <v>1908</v>
      </c>
    </row>
    <row r="17" spans="1:18">
      <c r="A17">
        <v>12</v>
      </c>
      <c r="B17">
        <v>1615</v>
      </c>
      <c r="E17">
        <v>21</v>
      </c>
      <c r="F17">
        <v>1461</v>
      </c>
      <c r="I17">
        <v>21</v>
      </c>
      <c r="J17">
        <v>1492</v>
      </c>
      <c r="M17">
        <v>19</v>
      </c>
      <c r="N17">
        <v>1804</v>
      </c>
      <c r="Q17">
        <v>19</v>
      </c>
      <c r="R17">
        <v>1941</v>
      </c>
    </row>
    <row r="18" spans="1:18">
      <c r="A18">
        <v>13</v>
      </c>
      <c r="B18">
        <v>1585</v>
      </c>
      <c r="E18">
        <v>22</v>
      </c>
      <c r="F18">
        <v>1467</v>
      </c>
      <c r="I18">
        <v>22</v>
      </c>
      <c r="J18">
        <v>1555</v>
      </c>
      <c r="M18">
        <v>20</v>
      </c>
      <c r="N18">
        <v>1842</v>
      </c>
      <c r="Q18">
        <v>20</v>
      </c>
      <c r="R18">
        <v>1971</v>
      </c>
    </row>
    <row r="19" spans="1:18">
      <c r="A19">
        <v>14</v>
      </c>
      <c r="B19">
        <v>1542</v>
      </c>
      <c r="E19">
        <v>23</v>
      </c>
      <c r="F19">
        <v>1472</v>
      </c>
      <c r="I19">
        <v>23</v>
      </c>
      <c r="J19">
        <v>1614</v>
      </c>
      <c r="M19">
        <v>21</v>
      </c>
      <c r="N19">
        <v>1876</v>
      </c>
      <c r="Q19">
        <v>21</v>
      </c>
      <c r="R19">
        <v>1999</v>
      </c>
    </row>
    <row r="20" spans="1:18">
      <c r="A20">
        <v>15</v>
      </c>
      <c r="B20">
        <v>1482</v>
      </c>
      <c r="E20">
        <v>24</v>
      </c>
      <c r="F20">
        <v>1477</v>
      </c>
      <c r="I20">
        <v>24</v>
      </c>
      <c r="J20">
        <v>1669</v>
      </c>
      <c r="M20">
        <v>22</v>
      </c>
      <c r="N20">
        <v>1906</v>
      </c>
      <c r="Q20">
        <v>22</v>
      </c>
      <c r="R20">
        <v>2026</v>
      </c>
    </row>
    <row r="21" spans="1:18">
      <c r="A21">
        <v>16</v>
      </c>
      <c r="B21">
        <v>1400</v>
      </c>
      <c r="E21">
        <v>25</v>
      </c>
      <c r="F21">
        <v>1480</v>
      </c>
      <c r="I21">
        <v>25</v>
      </c>
      <c r="J21">
        <v>1720</v>
      </c>
      <c r="M21">
        <v>23</v>
      </c>
      <c r="N21">
        <v>1934</v>
      </c>
      <c r="Q21">
        <v>23</v>
      </c>
      <c r="R21">
        <v>2051</v>
      </c>
    </row>
    <row r="22" spans="1:18">
      <c r="A22">
        <v>17</v>
      </c>
      <c r="B22">
        <v>1294</v>
      </c>
      <c r="E22">
        <v>26</v>
      </c>
      <c r="F22">
        <v>1532</v>
      </c>
      <c r="I22">
        <v>26</v>
      </c>
      <c r="J22">
        <v>1768</v>
      </c>
      <c r="M22">
        <v>24</v>
      </c>
      <c r="N22">
        <v>1958</v>
      </c>
      <c r="Q22">
        <v>24</v>
      </c>
      <c r="R22">
        <v>2075</v>
      </c>
    </row>
    <row r="23" spans="1:18">
      <c r="A23">
        <v>18</v>
      </c>
      <c r="B23">
        <v>1160</v>
      </c>
      <c r="E23">
        <v>27</v>
      </c>
      <c r="F23">
        <v>1586</v>
      </c>
      <c r="I23">
        <v>27</v>
      </c>
      <c r="J23">
        <v>1812</v>
      </c>
      <c r="M23">
        <v>25</v>
      </c>
      <c r="N23">
        <v>1982</v>
      </c>
      <c r="Q23">
        <v>25</v>
      </c>
      <c r="R23">
        <v>2098</v>
      </c>
    </row>
    <row r="24" spans="1:18">
      <c r="A24">
        <v>18.27</v>
      </c>
      <c r="B24">
        <v>1119</v>
      </c>
      <c r="E24">
        <v>28</v>
      </c>
      <c r="F24">
        <v>1637</v>
      </c>
      <c r="I24">
        <v>28</v>
      </c>
      <c r="J24">
        <v>1852</v>
      </c>
      <c r="M24">
        <v>26</v>
      </c>
      <c r="N24">
        <v>2003</v>
      </c>
      <c r="Q24">
        <v>26</v>
      </c>
      <c r="R24">
        <v>2120</v>
      </c>
    </row>
    <row r="25" spans="1:18">
      <c r="E25">
        <v>29</v>
      </c>
      <c r="F25">
        <v>1685</v>
      </c>
      <c r="I25">
        <v>29</v>
      </c>
      <c r="J25">
        <v>1888</v>
      </c>
      <c r="M25">
        <v>27</v>
      </c>
      <c r="N25">
        <v>2023</v>
      </c>
      <c r="Q25">
        <v>27</v>
      </c>
      <c r="R25">
        <v>2142</v>
      </c>
    </row>
    <row r="26" spans="1:18">
      <c r="A26">
        <v>19</v>
      </c>
      <c r="B26">
        <v>1144</v>
      </c>
      <c r="E26">
        <v>30</v>
      </c>
      <c r="F26">
        <v>1731</v>
      </c>
      <c r="I26">
        <v>30</v>
      </c>
      <c r="J26">
        <v>1921</v>
      </c>
      <c r="M26">
        <v>28</v>
      </c>
      <c r="N26">
        <v>2042</v>
      </c>
      <c r="Q26">
        <v>28</v>
      </c>
      <c r="R26">
        <v>2162</v>
      </c>
    </row>
    <row r="27" spans="1:18">
      <c r="A27">
        <v>20</v>
      </c>
      <c r="B27">
        <v>1160</v>
      </c>
      <c r="E27">
        <v>31</v>
      </c>
      <c r="F27">
        <v>1775</v>
      </c>
      <c r="I27">
        <v>31</v>
      </c>
      <c r="J27">
        <v>1950</v>
      </c>
      <c r="M27">
        <v>29</v>
      </c>
      <c r="N27">
        <v>2060</v>
      </c>
      <c r="Q27">
        <v>29</v>
      </c>
      <c r="R27">
        <v>2182</v>
      </c>
    </row>
    <row r="28" spans="1:18">
      <c r="A28">
        <v>20.8</v>
      </c>
      <c r="B28">
        <v>1173</v>
      </c>
      <c r="E28">
        <v>32</v>
      </c>
      <c r="F28">
        <v>1818</v>
      </c>
      <c r="I28">
        <v>32</v>
      </c>
      <c r="J28">
        <v>1976</v>
      </c>
      <c r="M28">
        <v>30</v>
      </c>
      <c r="N28">
        <v>2077</v>
      </c>
      <c r="Q28">
        <v>30</v>
      </c>
      <c r="R28">
        <v>2202</v>
      </c>
    </row>
    <row r="29" spans="1:18">
      <c r="E29">
        <v>33</v>
      </c>
      <c r="F29">
        <v>1859</v>
      </c>
      <c r="I29">
        <v>33</v>
      </c>
      <c r="J29">
        <v>1997</v>
      </c>
      <c r="M29">
        <v>31</v>
      </c>
      <c r="N29">
        <v>2093</v>
      </c>
      <c r="Q29">
        <v>31</v>
      </c>
      <c r="R29">
        <v>2220</v>
      </c>
    </row>
    <row r="30" spans="1:18">
      <c r="A30">
        <v>21</v>
      </c>
      <c r="B30">
        <v>1236</v>
      </c>
      <c r="E30">
        <v>34</v>
      </c>
      <c r="F30">
        <v>1898</v>
      </c>
      <c r="I30">
        <v>34</v>
      </c>
      <c r="J30">
        <v>2015</v>
      </c>
      <c r="M30">
        <v>32</v>
      </c>
      <c r="N30">
        <v>2109</v>
      </c>
      <c r="Q30">
        <v>32</v>
      </c>
      <c r="R30">
        <v>2239</v>
      </c>
    </row>
    <row r="31" spans="1:18">
      <c r="A31">
        <v>22</v>
      </c>
      <c r="B31">
        <v>1394</v>
      </c>
      <c r="E31">
        <v>35</v>
      </c>
      <c r="F31">
        <v>1937</v>
      </c>
      <c r="I31">
        <v>35</v>
      </c>
      <c r="J31">
        <v>2029</v>
      </c>
      <c r="M31">
        <v>33</v>
      </c>
      <c r="N31">
        <v>2124</v>
      </c>
      <c r="Q31">
        <v>33</v>
      </c>
      <c r="R31">
        <v>2256</v>
      </c>
    </row>
    <row r="32" spans="1:18">
      <c r="A32">
        <v>23</v>
      </c>
      <c r="B32">
        <v>1471</v>
      </c>
      <c r="E32">
        <v>36</v>
      </c>
      <c r="F32">
        <v>1974</v>
      </c>
      <c r="I32">
        <v>36</v>
      </c>
      <c r="J32">
        <v>2040</v>
      </c>
      <c r="M32">
        <v>34</v>
      </c>
      <c r="N32">
        <v>2138</v>
      </c>
      <c r="Q32">
        <v>34</v>
      </c>
      <c r="R32">
        <v>2274</v>
      </c>
    </row>
    <row r="33" spans="1:18">
      <c r="A33">
        <v>24</v>
      </c>
      <c r="B33">
        <v>1528</v>
      </c>
      <c r="M33">
        <v>35</v>
      </c>
      <c r="N33">
        <v>2151</v>
      </c>
      <c r="Q33">
        <v>35</v>
      </c>
      <c r="R33">
        <v>2291</v>
      </c>
    </row>
    <row r="34" spans="1:18">
      <c r="A34">
        <v>25</v>
      </c>
      <c r="B34">
        <v>1576</v>
      </c>
      <c r="M34">
        <v>36</v>
      </c>
      <c r="N34">
        <v>2164</v>
      </c>
      <c r="Q34">
        <v>36</v>
      </c>
      <c r="R34">
        <v>2308</v>
      </c>
    </row>
    <row r="35" spans="1:18">
      <c r="A35">
        <v>26</v>
      </c>
      <c r="B35">
        <v>1618</v>
      </c>
    </row>
    <row r="36" spans="1:18">
      <c r="A36">
        <v>27</v>
      </c>
      <c r="B36">
        <v>1656</v>
      </c>
    </row>
    <row r="37" spans="1:18">
      <c r="A37">
        <v>28</v>
      </c>
      <c r="B37">
        <v>1690</v>
      </c>
    </row>
    <row r="38" spans="1:18">
      <c r="A38">
        <v>29</v>
      </c>
      <c r="B38">
        <v>1722</v>
      </c>
    </row>
    <row r="39" spans="1:18">
      <c r="A39">
        <v>30</v>
      </c>
      <c r="B39">
        <v>1752</v>
      </c>
    </row>
    <row r="40" spans="1:18">
      <c r="A40">
        <v>31</v>
      </c>
      <c r="B40">
        <v>1781</v>
      </c>
    </row>
    <row r="41" spans="1:18">
      <c r="A41">
        <v>32</v>
      </c>
      <c r="B41">
        <v>1808</v>
      </c>
    </row>
    <row r="42" spans="1:18">
      <c r="A42">
        <v>33</v>
      </c>
      <c r="B42">
        <v>1834</v>
      </c>
    </row>
    <row r="43" spans="1:18">
      <c r="A43">
        <v>34</v>
      </c>
      <c r="B43">
        <v>1858</v>
      </c>
    </row>
    <row r="44" spans="1:18">
      <c r="A44">
        <v>35</v>
      </c>
      <c r="B44">
        <v>1882</v>
      </c>
    </row>
    <row r="45" spans="1:18">
      <c r="A45">
        <v>36</v>
      </c>
      <c r="B45">
        <v>1905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7"/>
  <sheetViews>
    <sheetView topLeftCell="A5" workbookViewId="0">
      <selection activeCell="F25" sqref="F25:G42"/>
    </sheetView>
  </sheetViews>
  <sheetFormatPr baseColWidth="10" defaultRowHeight="15" x14ac:dyDescent="0"/>
  <sheetData>
    <row r="3" spans="1:7">
      <c r="A3" t="s">
        <v>12</v>
      </c>
    </row>
    <row r="5" spans="1:7">
      <c r="A5" t="s">
        <v>10</v>
      </c>
      <c r="B5" t="s">
        <v>11</v>
      </c>
      <c r="C5" t="s">
        <v>21</v>
      </c>
    </row>
    <row r="6" spans="1:7">
      <c r="A6">
        <v>-0.17595</v>
      </c>
      <c r="B6" s="1">
        <v>2023.8775599999999</v>
      </c>
      <c r="C6" s="1">
        <f>B6+273.15</f>
        <v>2297.02756</v>
      </c>
      <c r="D6" s="1"/>
    </row>
    <row r="7" spans="1:7">
      <c r="A7">
        <v>0.12429</v>
      </c>
      <c r="B7" s="1">
        <v>2003.94055</v>
      </c>
      <c r="C7" s="1">
        <f t="shared" ref="C7:C57" si="0">B7+273.15</f>
        <v>2277.0905499999999</v>
      </c>
      <c r="D7" s="1"/>
    </row>
    <row r="8" spans="1:7">
      <c r="A8">
        <v>0.42455999999999999</v>
      </c>
      <c r="B8" s="1">
        <v>1984.9995100000001</v>
      </c>
      <c r="C8" s="1">
        <f>B8+273.15</f>
        <v>2258.1495100000002</v>
      </c>
      <c r="D8" s="1"/>
    </row>
    <row r="9" spans="1:7">
      <c r="A9">
        <v>0.72477999999999998</v>
      </c>
      <c r="B9" s="1">
        <v>1964.06665</v>
      </c>
      <c r="C9" s="1">
        <f t="shared" si="0"/>
        <v>2237.2166499999998</v>
      </c>
      <c r="D9" s="1"/>
    </row>
    <row r="10" spans="1:7">
      <c r="A10">
        <v>0.98207</v>
      </c>
      <c r="B10" s="1">
        <v>1945.12842</v>
      </c>
      <c r="C10" s="1">
        <f t="shared" si="0"/>
        <v>2218.2784200000001</v>
      </c>
      <c r="D10" s="1"/>
    </row>
    <row r="11" spans="1:7">
      <c r="A11">
        <v>1.2822800000000001</v>
      </c>
      <c r="B11" s="1">
        <v>1924.1955599999999</v>
      </c>
      <c r="C11" s="1">
        <f t="shared" si="0"/>
        <v>2197.3455599999998</v>
      </c>
      <c r="D11" s="1"/>
    </row>
    <row r="12" spans="1:7">
      <c r="A12">
        <v>1.56101</v>
      </c>
      <c r="B12" s="1">
        <v>1903.2641599999999</v>
      </c>
      <c r="C12" s="1">
        <f t="shared" si="0"/>
        <v>2176.4141599999998</v>
      </c>
      <c r="D12" s="1"/>
    </row>
    <row r="13" spans="1:7">
      <c r="A13">
        <v>1.8182700000000001</v>
      </c>
      <c r="B13" s="1">
        <v>1883.33008</v>
      </c>
      <c r="C13" s="1">
        <f t="shared" si="0"/>
        <v>2156.4800799999998</v>
      </c>
      <c r="D13" s="1"/>
    </row>
    <row r="14" spans="1:7">
      <c r="A14">
        <v>2.4613</v>
      </c>
      <c r="B14" s="1">
        <v>1829.5114699999999</v>
      </c>
      <c r="C14" s="1">
        <f t="shared" si="0"/>
        <v>2102.66147</v>
      </c>
      <c r="D14" s="1"/>
    </row>
    <row r="15" spans="1:7">
      <c r="A15">
        <v>2.8042199999999999</v>
      </c>
      <c r="B15" s="1">
        <v>1799.6131600000001</v>
      </c>
      <c r="C15" s="1">
        <f t="shared" si="0"/>
        <v>2072.76316</v>
      </c>
      <c r="D15" s="1"/>
      <c r="E15" t="s">
        <v>59</v>
      </c>
    </row>
    <row r="16" spans="1:7">
      <c r="A16">
        <v>2.93282</v>
      </c>
      <c r="B16" s="1">
        <v>1788.6502700000001</v>
      </c>
      <c r="C16" s="1">
        <f t="shared" si="0"/>
        <v>2061.8002700000002</v>
      </c>
      <c r="D16" s="1"/>
      <c r="E16" t="s">
        <v>10</v>
      </c>
      <c r="F16" t="s">
        <v>29</v>
      </c>
      <c r="G16" t="s">
        <v>21</v>
      </c>
    </row>
    <row r="17" spans="1:8">
      <c r="A17">
        <v>3.1900499999999998</v>
      </c>
      <c r="B17" s="1">
        <v>1767.72021</v>
      </c>
      <c r="C17" s="1">
        <f t="shared" si="0"/>
        <v>2040.87021</v>
      </c>
      <c r="D17" s="1"/>
      <c r="E17">
        <v>1.95255</v>
      </c>
      <c r="F17" s="1">
        <v>1858.6241500000001</v>
      </c>
      <c r="G17" s="1">
        <f>F17+273.15</f>
        <v>2131.7741500000002</v>
      </c>
      <c r="H17" t="s">
        <v>30</v>
      </c>
    </row>
    <row r="18" spans="1:8">
      <c r="A18">
        <v>3.4043700000000001</v>
      </c>
      <c r="B18" s="1">
        <v>1748.7849100000001</v>
      </c>
      <c r="C18" s="1">
        <f t="shared" si="0"/>
        <v>2021.9349099999999</v>
      </c>
      <c r="D18" s="1"/>
      <c r="E18">
        <v>3.7420599999999999</v>
      </c>
      <c r="F18" s="1">
        <v>1764.0513900000001</v>
      </c>
      <c r="G18" s="1">
        <f t="shared" ref="G18:G22" si="1">F18+273.15</f>
        <v>2037.2013900000002</v>
      </c>
      <c r="H18" t="s">
        <v>27</v>
      </c>
    </row>
    <row r="19" spans="1:8">
      <c r="A19">
        <v>3.5759500000000002</v>
      </c>
      <c r="B19" s="1">
        <v>1737.81909</v>
      </c>
      <c r="C19" s="1">
        <f t="shared" si="0"/>
        <v>2010.9690900000001</v>
      </c>
      <c r="D19" s="1"/>
      <c r="E19">
        <v>6.8253199999999996</v>
      </c>
      <c r="F19" s="1">
        <v>1598.7921100000001</v>
      </c>
      <c r="G19" s="1">
        <f t="shared" si="1"/>
        <v>1871.94211</v>
      </c>
      <c r="H19" t="s">
        <v>30</v>
      </c>
    </row>
    <row r="20" spans="1:8">
      <c r="A20">
        <v>3.8118099999999999</v>
      </c>
      <c r="B20" s="1">
        <v>1720.8739</v>
      </c>
      <c r="C20" s="1">
        <f t="shared" si="0"/>
        <v>1994.0239000000001</v>
      </c>
      <c r="D20" s="1"/>
      <c r="E20">
        <v>10.51233</v>
      </c>
      <c r="F20" s="1">
        <v>1400.6788300000001</v>
      </c>
      <c r="G20" s="1">
        <f t="shared" si="1"/>
        <v>1673.8288299999999</v>
      </c>
      <c r="H20" t="s">
        <v>30</v>
      </c>
    </row>
    <row r="21" spans="1:8">
      <c r="A21">
        <v>4.0906900000000004</v>
      </c>
      <c r="B21" s="1">
        <v>1704.9218800000001</v>
      </c>
      <c r="C21" s="1">
        <f t="shared" si="0"/>
        <v>1978.07188</v>
      </c>
      <c r="D21" s="1"/>
      <c r="E21">
        <v>34.783479999999997</v>
      </c>
      <c r="F21" s="1">
        <v>1603.5105000000001</v>
      </c>
      <c r="G21" s="1">
        <f t="shared" si="1"/>
        <v>1876.6605</v>
      </c>
      <c r="H21" t="s">
        <v>31</v>
      </c>
    </row>
    <row r="22" spans="1:8">
      <c r="A22">
        <v>4.4126099999999999</v>
      </c>
      <c r="B22" s="1">
        <v>1690.9585</v>
      </c>
      <c r="C22" s="1">
        <f t="shared" si="0"/>
        <v>1964.1084999999998</v>
      </c>
      <c r="D22" s="1"/>
      <c r="E22">
        <v>34.795670000000001</v>
      </c>
      <c r="F22" s="1">
        <v>1405.90625</v>
      </c>
      <c r="G22" s="1">
        <f t="shared" si="1"/>
        <v>1679.0562500000001</v>
      </c>
      <c r="H22" t="s">
        <v>32</v>
      </c>
    </row>
    <row r="23" spans="1:8">
      <c r="A23">
        <v>4.7774099999999997</v>
      </c>
      <c r="B23" s="1">
        <v>1674.00488</v>
      </c>
      <c r="C23" s="1">
        <f t="shared" si="0"/>
        <v>1947.15488</v>
      </c>
      <c r="D23" s="1"/>
    </row>
    <row r="24" spans="1:8">
      <c r="A24">
        <v>5.1852600000000004</v>
      </c>
      <c r="B24" s="1">
        <v>1659.0400400000001</v>
      </c>
      <c r="C24" s="1">
        <f t="shared" si="0"/>
        <v>1932.19004</v>
      </c>
      <c r="D24" s="1"/>
    </row>
    <row r="25" spans="1:8">
      <c r="A25">
        <v>5.6361499999999998</v>
      </c>
      <c r="B25" s="1">
        <v>1646.06396</v>
      </c>
      <c r="C25" s="1">
        <f t="shared" si="0"/>
        <v>1919.21396</v>
      </c>
      <c r="D25" s="1"/>
      <c r="E25" t="s">
        <v>35</v>
      </c>
      <c r="F25" t="s">
        <v>60</v>
      </c>
      <c r="G25" t="s">
        <v>6</v>
      </c>
    </row>
    <row r="26" spans="1:8">
      <c r="A26">
        <v>6.0656699999999999</v>
      </c>
      <c r="B26" s="1">
        <v>1637.07275</v>
      </c>
      <c r="C26" s="1">
        <f t="shared" si="0"/>
        <v>1910.2227499999999</v>
      </c>
      <c r="D26" s="1"/>
      <c r="E26">
        <v>20</v>
      </c>
      <c r="F26" s="10">
        <v>0</v>
      </c>
      <c r="G26" s="7">
        <f>0.000676*E26^3-0.262851*E26^2+28.742482*E26+1894.035695</f>
        <v>2369.1529350000001</v>
      </c>
      <c r="H26" t="s">
        <v>14</v>
      </c>
    </row>
    <row r="27" spans="1:8">
      <c r="A27">
        <v>6.5596300000000003</v>
      </c>
      <c r="B27" s="1">
        <v>1627.0815399999999</v>
      </c>
      <c r="C27" s="1">
        <f t="shared" si="0"/>
        <v>1900.2315399999998</v>
      </c>
      <c r="D27" s="1"/>
      <c r="E27">
        <v>20</v>
      </c>
      <c r="F27" s="7">
        <v>1</v>
      </c>
      <c r="G27" s="10">
        <v>2233.91</v>
      </c>
      <c r="H27" t="s">
        <v>30</v>
      </c>
    </row>
    <row r="28" spans="1:8">
      <c r="A28">
        <v>7.2040499999999996</v>
      </c>
      <c r="B28" s="1">
        <v>1618.0760499999999</v>
      </c>
      <c r="C28" s="1">
        <f t="shared" si="0"/>
        <v>1891.2260499999998</v>
      </c>
      <c r="D28" s="1"/>
      <c r="E28">
        <v>20</v>
      </c>
      <c r="F28" s="7">
        <v>2</v>
      </c>
      <c r="G28" s="10">
        <v>2140.9899999999998</v>
      </c>
      <c r="H28" t="s">
        <v>30</v>
      </c>
    </row>
    <row r="29" spans="1:8">
      <c r="A29">
        <v>7.5906900000000004</v>
      </c>
      <c r="B29" s="1">
        <v>1612.0753199999999</v>
      </c>
      <c r="C29" s="1">
        <f t="shared" si="0"/>
        <v>1885.22532</v>
      </c>
      <c r="D29" s="1"/>
      <c r="F29" s="7">
        <v>3</v>
      </c>
      <c r="G29" s="10">
        <v>2063.16</v>
      </c>
    </row>
    <row r="30" spans="1:8">
      <c r="A30">
        <v>8.0846499999999999</v>
      </c>
      <c r="B30" s="1">
        <v>1602.0839800000001</v>
      </c>
      <c r="C30" s="1">
        <f t="shared" si="0"/>
        <v>1875.23398</v>
      </c>
      <c r="D30" s="1"/>
      <c r="F30" s="7">
        <v>4</v>
      </c>
      <c r="G30" s="10">
        <v>1998.03</v>
      </c>
    </row>
    <row r="31" spans="1:8">
      <c r="A31">
        <v>8.5786700000000007</v>
      </c>
      <c r="B31" s="1">
        <v>1594.0843500000001</v>
      </c>
      <c r="C31" s="1">
        <f t="shared" si="0"/>
        <v>1867.2343500000002</v>
      </c>
      <c r="D31" s="1"/>
      <c r="F31" s="7">
        <v>5</v>
      </c>
      <c r="G31" s="10">
        <v>1943.24</v>
      </c>
    </row>
    <row r="32" spans="1:8">
      <c r="A32">
        <v>9.0295900000000007</v>
      </c>
      <c r="B32" s="1">
        <v>1582.1042500000001</v>
      </c>
      <c r="C32" s="1">
        <f t="shared" si="0"/>
        <v>1855.25425</v>
      </c>
      <c r="D32" s="1"/>
      <c r="E32">
        <v>20</v>
      </c>
      <c r="F32" s="7">
        <v>6</v>
      </c>
      <c r="G32" s="10">
        <v>1896.39</v>
      </c>
      <c r="H32" t="s">
        <v>30</v>
      </c>
    </row>
    <row r="33" spans="1:8">
      <c r="A33">
        <v>9.4805399999999995</v>
      </c>
      <c r="B33" s="1">
        <v>1571.11987</v>
      </c>
      <c r="C33" s="1">
        <f t="shared" si="0"/>
        <v>1844.2698700000001</v>
      </c>
      <c r="D33" s="1"/>
      <c r="F33" s="7">
        <v>7</v>
      </c>
      <c r="G33" s="10">
        <v>1855.1</v>
      </c>
    </row>
    <row r="34" spans="1:8">
      <c r="A34">
        <v>9.9314599999999995</v>
      </c>
      <c r="B34" s="1">
        <v>1559.13977</v>
      </c>
      <c r="C34" s="1">
        <f t="shared" si="0"/>
        <v>1832.2897699999999</v>
      </c>
      <c r="D34" s="1"/>
      <c r="F34" s="7">
        <v>8</v>
      </c>
      <c r="G34" s="10">
        <v>1816.99</v>
      </c>
    </row>
    <row r="35" spans="1:8">
      <c r="A35">
        <v>10.36082</v>
      </c>
      <c r="B35" s="1">
        <v>1545.16931</v>
      </c>
      <c r="C35" s="1">
        <f t="shared" si="0"/>
        <v>1818.3193099999999</v>
      </c>
      <c r="D35" s="1"/>
      <c r="F35" s="7">
        <v>9</v>
      </c>
      <c r="G35" s="10">
        <v>1779.69</v>
      </c>
    </row>
    <row r="36" spans="1:8">
      <c r="A36">
        <v>10.72569</v>
      </c>
      <c r="B36" s="1">
        <v>1530.2072800000001</v>
      </c>
      <c r="C36" s="1">
        <f t="shared" si="0"/>
        <v>1803.3572800000002</v>
      </c>
      <c r="D36" s="1"/>
      <c r="F36" s="7">
        <v>10</v>
      </c>
      <c r="G36" s="10">
        <v>1740.8</v>
      </c>
    </row>
    <row r="37" spans="1:8">
      <c r="A37">
        <v>11.09056</v>
      </c>
      <c r="B37" s="1">
        <v>1515.2453599999999</v>
      </c>
      <c r="C37" s="1">
        <f t="shared" si="0"/>
        <v>1788.39536</v>
      </c>
      <c r="D37" s="1"/>
      <c r="E37">
        <v>20</v>
      </c>
      <c r="F37" s="7">
        <v>11</v>
      </c>
      <c r="G37" s="10">
        <v>1697.95</v>
      </c>
      <c r="H37" t="s">
        <v>30</v>
      </c>
    </row>
    <row r="38" spans="1:8">
      <c r="A38">
        <v>11.49831</v>
      </c>
      <c r="B38" s="1">
        <v>1497.29297</v>
      </c>
      <c r="C38" s="1">
        <f t="shared" si="0"/>
        <v>1770.4429700000001</v>
      </c>
      <c r="D38" s="1"/>
      <c r="E38">
        <v>20</v>
      </c>
      <c r="F38" s="11">
        <v>12</v>
      </c>
      <c r="G38" s="12">
        <v>1648.76</v>
      </c>
    </row>
    <row r="39" spans="1:8">
      <c r="A39">
        <v>11.79865</v>
      </c>
      <c r="B39" s="1">
        <v>1480.3435099999999</v>
      </c>
      <c r="C39" s="1">
        <f t="shared" si="0"/>
        <v>1753.4935099999998</v>
      </c>
      <c r="D39" s="1"/>
      <c r="F39" s="7">
        <v>13</v>
      </c>
      <c r="G39" s="10">
        <v>1590.84</v>
      </c>
    </row>
    <row r="40" spans="1:8">
      <c r="A40">
        <v>12.12041</v>
      </c>
      <c r="B40" s="1">
        <v>1461.4010000000001</v>
      </c>
      <c r="C40" s="1">
        <f t="shared" si="0"/>
        <v>1734.5509999999999</v>
      </c>
      <c r="D40" s="1"/>
      <c r="F40" s="7">
        <v>14</v>
      </c>
      <c r="G40" s="7">
        <v>1521.82</v>
      </c>
    </row>
    <row r="41" spans="1:8">
      <c r="A41">
        <v>12.42065</v>
      </c>
      <c r="B41" s="1">
        <v>1441.46399</v>
      </c>
      <c r="C41" s="1">
        <f t="shared" si="0"/>
        <v>1714.6139899999998</v>
      </c>
      <c r="D41" s="1"/>
      <c r="F41" s="7">
        <v>15</v>
      </c>
      <c r="G41" s="10">
        <v>1439.31</v>
      </c>
    </row>
    <row r="42" spans="1:8">
      <c r="A42">
        <v>12.69941</v>
      </c>
      <c r="B42" s="1">
        <v>1421.52844</v>
      </c>
      <c r="C42" s="1">
        <f t="shared" si="0"/>
        <v>1694.6784400000001</v>
      </c>
      <c r="D42" s="1"/>
      <c r="E42">
        <v>20</v>
      </c>
      <c r="F42" s="11">
        <f t="shared" ref="F42" si="2">0.00239*E42^2-0.33509*E42+22.01029</f>
        <v>16.264490000000002</v>
      </c>
      <c r="G42" s="12">
        <f t="shared" ref="G42" si="3">14.235*E42+1027.8</f>
        <v>1312.5</v>
      </c>
      <c r="H42" t="s">
        <v>15</v>
      </c>
    </row>
    <row r="43" spans="1:8">
      <c r="A43">
        <v>12.97813</v>
      </c>
      <c r="B43" s="1">
        <v>1400.5970500000001</v>
      </c>
      <c r="C43" s="1">
        <f t="shared" si="0"/>
        <v>1673.7470499999999</v>
      </c>
      <c r="D43" s="1"/>
    </row>
    <row r="44" spans="1:8">
      <c r="A44">
        <v>13.192410000000001</v>
      </c>
      <c r="B44" s="1">
        <v>1380.6657700000001</v>
      </c>
      <c r="C44" s="1">
        <f t="shared" si="0"/>
        <v>1653.8157700000002</v>
      </c>
      <c r="D44" s="1"/>
    </row>
    <row r="45" spans="1:8">
      <c r="A45">
        <v>13.406639999999999</v>
      </c>
      <c r="B45" s="1">
        <v>1358.7429199999999</v>
      </c>
      <c r="C45" s="1">
        <f t="shared" si="0"/>
        <v>1631.8929199999998</v>
      </c>
      <c r="D45" s="1"/>
    </row>
    <row r="46" spans="1:8">
      <c r="A46">
        <v>13.59937</v>
      </c>
      <c r="B46" s="1">
        <v>1336.8212900000001</v>
      </c>
      <c r="C46" s="1">
        <f t="shared" si="0"/>
        <v>1609.97129</v>
      </c>
      <c r="D46" s="1"/>
    </row>
    <row r="47" spans="1:8">
      <c r="A47">
        <v>13.79204</v>
      </c>
      <c r="B47" s="1">
        <v>1312.9080799999999</v>
      </c>
      <c r="C47" s="1">
        <f t="shared" si="0"/>
        <v>1586.0580799999998</v>
      </c>
      <c r="D47" s="1"/>
    </row>
    <row r="48" spans="1:8">
      <c r="A48">
        <v>13.96325</v>
      </c>
      <c r="B48" s="1">
        <v>1289.9921899999999</v>
      </c>
      <c r="C48" s="1">
        <f t="shared" si="0"/>
        <v>1563.14219</v>
      </c>
      <c r="D48" s="1"/>
    </row>
    <row r="49" spans="1:4">
      <c r="A49">
        <v>14.155950000000001</v>
      </c>
      <c r="B49" s="1">
        <v>1267.07483</v>
      </c>
      <c r="C49" s="1">
        <f t="shared" si="0"/>
        <v>1540.2248300000001</v>
      </c>
      <c r="D49" s="1"/>
    </row>
    <row r="50" spans="1:4">
      <c r="A50">
        <v>14.3057</v>
      </c>
      <c r="B50" s="1">
        <v>1245.1561300000001</v>
      </c>
      <c r="C50" s="1">
        <f t="shared" si="0"/>
        <v>1518.3061299999999</v>
      </c>
      <c r="D50" s="1"/>
    </row>
    <row r="51" spans="1:4">
      <c r="A51">
        <v>14.47688</v>
      </c>
      <c r="B51" s="1">
        <v>1221.2442599999999</v>
      </c>
      <c r="C51" s="1">
        <f t="shared" si="0"/>
        <v>1494.39426</v>
      </c>
      <c r="D51" s="1"/>
    </row>
    <row r="52" spans="1:4">
      <c r="A52">
        <v>14.60502</v>
      </c>
      <c r="B52" s="1">
        <v>1195.3436300000001</v>
      </c>
      <c r="C52" s="1">
        <f t="shared" si="0"/>
        <v>1468.4936299999999</v>
      </c>
      <c r="D52" s="1"/>
    </row>
    <row r="53" spans="1:4">
      <c r="A53">
        <v>14.776260000000001</v>
      </c>
      <c r="B53" s="1">
        <v>1173.4235799999999</v>
      </c>
      <c r="C53" s="1">
        <f t="shared" si="0"/>
        <v>1446.5735799999998</v>
      </c>
      <c r="D53" s="1"/>
    </row>
    <row r="54" spans="1:4">
      <c r="A54">
        <v>14.94744</v>
      </c>
      <c r="B54" s="1">
        <v>1149.51172</v>
      </c>
      <c r="C54" s="1">
        <f t="shared" si="0"/>
        <v>1422.6617200000001</v>
      </c>
      <c r="D54" s="1"/>
    </row>
    <row r="55" spans="1:4">
      <c r="A55">
        <v>15.075710000000001</v>
      </c>
      <c r="B55" s="1">
        <v>1127.59448</v>
      </c>
      <c r="C55" s="1">
        <f t="shared" si="0"/>
        <v>1400.7444799999998</v>
      </c>
      <c r="D55" s="1"/>
    </row>
    <row r="56" spans="1:4">
      <c r="A56">
        <v>15.268409999999999</v>
      </c>
      <c r="B56" s="1">
        <v>1104.6771200000001</v>
      </c>
      <c r="C56" s="1">
        <f t="shared" si="0"/>
        <v>1377.8271199999999</v>
      </c>
      <c r="D56" s="1"/>
    </row>
    <row r="57" spans="1:4">
      <c r="A57">
        <v>15.439679999999999</v>
      </c>
      <c r="B57" s="1">
        <v>1083.7529300000001</v>
      </c>
      <c r="C57" s="1">
        <f t="shared" si="0"/>
        <v>1356.9029300000002</v>
      </c>
      <c r="D57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5"/>
  <sheetViews>
    <sheetView topLeftCell="A13" workbookViewId="0">
      <selection activeCell="F29" sqref="F29:G42"/>
    </sheetView>
  </sheetViews>
  <sheetFormatPr baseColWidth="10" defaultRowHeight="15" x14ac:dyDescent="0"/>
  <sheetData>
    <row r="2" spans="1:22">
      <c r="A2" t="s">
        <v>4</v>
      </c>
      <c r="E2" t="s">
        <v>5</v>
      </c>
      <c r="R2" t="s">
        <v>61</v>
      </c>
      <c r="U2" t="s">
        <v>62</v>
      </c>
    </row>
    <row r="3" spans="1:22">
      <c r="R3" t="s">
        <v>60</v>
      </c>
      <c r="S3" t="s">
        <v>1</v>
      </c>
    </row>
    <row r="4" spans="1:22">
      <c r="A4" t="s">
        <v>20</v>
      </c>
      <c r="B4" t="s">
        <v>21</v>
      </c>
      <c r="E4" t="s">
        <v>20</v>
      </c>
      <c r="F4" t="s">
        <v>21</v>
      </c>
      <c r="R4">
        <v>4.5690000000000001E-2</v>
      </c>
      <c r="S4" s="1">
        <v>2316.5449199999998</v>
      </c>
      <c r="U4">
        <v>-1.959E-2</v>
      </c>
      <c r="V4" s="1">
        <v>2500.98047</v>
      </c>
    </row>
    <row r="5" spans="1:22">
      <c r="A5">
        <v>-2.6079999999999999E-2</v>
      </c>
      <c r="B5" s="1">
        <v>2314.58545</v>
      </c>
      <c r="C5" t="s">
        <v>14</v>
      </c>
      <c r="E5">
        <v>-6.7159999999999997E-2</v>
      </c>
      <c r="F5" s="1">
        <v>2502.7949199999998</v>
      </c>
      <c r="R5">
        <v>0.92749000000000004</v>
      </c>
      <c r="S5" s="1">
        <v>2288.0517599999998</v>
      </c>
      <c r="U5">
        <v>0.43103000000000002</v>
      </c>
      <c r="V5" s="1">
        <v>2485.2941900000001</v>
      </c>
    </row>
    <row r="6" spans="1:22">
      <c r="A6">
        <v>1.3477600000000001</v>
      </c>
      <c r="B6" s="1">
        <v>1317.92139</v>
      </c>
      <c r="C6" t="s">
        <v>16</v>
      </c>
      <c r="E6">
        <v>1.65143</v>
      </c>
      <c r="F6" s="1">
        <v>1516.6518599999999</v>
      </c>
      <c r="R6">
        <v>1.7504599999999999</v>
      </c>
      <c r="S6" s="1">
        <v>2259.5612799999999</v>
      </c>
      <c r="U6">
        <v>1.01881</v>
      </c>
      <c r="V6" s="1">
        <v>2460.78442</v>
      </c>
    </row>
    <row r="7" spans="1:22">
      <c r="A7">
        <v>16.362500000000001</v>
      </c>
      <c r="B7" s="1">
        <v>1316.6959199999999</v>
      </c>
      <c r="C7" t="s">
        <v>15</v>
      </c>
      <c r="E7">
        <v>12.208640000000001</v>
      </c>
      <c r="F7" s="1">
        <v>1519.44067</v>
      </c>
      <c r="R7">
        <v>2.78904</v>
      </c>
      <c r="S7" s="1">
        <v>2227.1362300000001</v>
      </c>
      <c r="U7">
        <v>1.5869899999999999</v>
      </c>
      <c r="V7" s="1">
        <v>2437.25488</v>
      </c>
    </row>
    <row r="8" spans="1:22">
      <c r="A8">
        <v>0.39278999999999997</v>
      </c>
      <c r="B8" s="1">
        <v>1973.2059300000001</v>
      </c>
      <c r="C8" t="s">
        <v>17</v>
      </c>
      <c r="E8">
        <v>1.23817</v>
      </c>
      <c r="F8" s="1">
        <v>1553.8743899999999</v>
      </c>
      <c r="R8">
        <v>3.78837</v>
      </c>
      <c r="S8" s="1">
        <v>2192.7512200000001</v>
      </c>
      <c r="U8">
        <v>2.4686499999999998</v>
      </c>
      <c r="V8" s="1">
        <v>2400</v>
      </c>
    </row>
    <row r="9" spans="1:22">
      <c r="A9">
        <v>7.1248800000000001</v>
      </c>
      <c r="B9" s="10">
        <v>1973.53613</v>
      </c>
      <c r="C9" t="s">
        <v>18</v>
      </c>
      <c r="E9">
        <v>12.030889999999999</v>
      </c>
      <c r="F9" s="1">
        <v>1555.70129</v>
      </c>
      <c r="R9">
        <v>4.9248500000000002</v>
      </c>
      <c r="S9" s="1">
        <v>2153.4540999999999</v>
      </c>
      <c r="U9">
        <v>3.1543899999999998</v>
      </c>
      <c r="V9" s="1">
        <v>2368.6274400000002</v>
      </c>
    </row>
    <row r="10" spans="1:22">
      <c r="A10">
        <v>0.4733</v>
      </c>
      <c r="B10" s="1">
        <v>1871.1822500000001</v>
      </c>
      <c r="C10" t="s">
        <v>19</v>
      </c>
      <c r="E10">
        <v>0.80667999999999995</v>
      </c>
      <c r="F10" s="1">
        <v>1546.9777799999999</v>
      </c>
      <c r="R10">
        <v>6.1200200000000002</v>
      </c>
      <c r="S10" s="1">
        <v>2107.2868699999999</v>
      </c>
      <c r="U10">
        <v>3.8009400000000002</v>
      </c>
      <c r="V10" s="1">
        <v>2339.21558</v>
      </c>
    </row>
    <row r="11" spans="1:22">
      <c r="A11">
        <v>12.01398</v>
      </c>
      <c r="B11" s="1">
        <v>1873.71045</v>
      </c>
      <c r="C11" t="s">
        <v>18</v>
      </c>
      <c r="E11">
        <v>12.914149999999999</v>
      </c>
      <c r="F11" s="1">
        <v>1548.9078400000001</v>
      </c>
      <c r="R11">
        <v>7.1780400000000002</v>
      </c>
      <c r="S11" s="1">
        <v>2066.0314899999998</v>
      </c>
      <c r="U11">
        <v>4.4866799999999998</v>
      </c>
      <c r="V11" s="1">
        <v>2304.9018599999999</v>
      </c>
    </row>
    <row r="12" spans="1:22">
      <c r="A12" s="2">
        <v>0.57354000000000005</v>
      </c>
      <c r="B12" s="3">
        <v>1764.2543900000001</v>
      </c>
      <c r="C12" s="2" t="s">
        <v>19</v>
      </c>
      <c r="E12">
        <v>-3.4810000000000001E-2</v>
      </c>
      <c r="F12" s="1">
        <v>1473.3822</v>
      </c>
      <c r="R12">
        <v>8.2556100000000008</v>
      </c>
      <c r="S12" s="1">
        <v>2021.83215</v>
      </c>
      <c r="U12">
        <v>5.0548599999999997</v>
      </c>
      <c r="V12" s="1">
        <v>2275.4902299999999</v>
      </c>
    </row>
    <row r="13" spans="1:22">
      <c r="A13" s="2">
        <v>14.410600000000001</v>
      </c>
      <c r="B13" s="3">
        <v>1765.9140600000001</v>
      </c>
      <c r="C13" s="2" t="s">
        <v>18</v>
      </c>
      <c r="E13">
        <v>23.336400000000001</v>
      </c>
      <c r="F13" s="1">
        <v>1475.2152100000001</v>
      </c>
      <c r="R13">
        <v>9.3135200000000005</v>
      </c>
      <c r="S13" s="1">
        <v>1975.6716300000001</v>
      </c>
      <c r="U13">
        <v>5.5838599999999996</v>
      </c>
      <c r="V13" s="1">
        <v>2244.1176799999998</v>
      </c>
    </row>
    <row r="14" spans="1:22">
      <c r="R14">
        <v>10.2538</v>
      </c>
      <c r="S14" s="1">
        <v>1929.5169699999999</v>
      </c>
      <c r="U14">
        <v>6.0932599999999999</v>
      </c>
      <c r="V14" s="1">
        <v>2215.6862799999999</v>
      </c>
    </row>
    <row r="15" spans="1:22">
      <c r="R15">
        <v>11.350580000000001</v>
      </c>
      <c r="S15" s="1">
        <v>1865.6959199999999</v>
      </c>
      <c r="U15">
        <v>6.5830700000000002</v>
      </c>
      <c r="V15" s="1">
        <v>2184.3137200000001</v>
      </c>
    </row>
    <row r="16" spans="1:22">
      <c r="A16" t="s">
        <v>22</v>
      </c>
      <c r="R16">
        <v>12.03603</v>
      </c>
      <c r="S16" s="1">
        <v>1823.4779100000001</v>
      </c>
      <c r="U16">
        <v>7.0728799999999996</v>
      </c>
      <c r="V16" s="1">
        <v>2153.9216299999998</v>
      </c>
    </row>
    <row r="17" spans="1:22">
      <c r="R17">
        <v>12.52548</v>
      </c>
      <c r="S17" s="1">
        <v>1785.1936000000001</v>
      </c>
      <c r="U17">
        <v>7.64107</v>
      </c>
      <c r="V17" s="1">
        <v>2114.7058099999999</v>
      </c>
    </row>
    <row r="18" spans="1:22">
      <c r="R18">
        <v>12.91704</v>
      </c>
      <c r="S18" s="1">
        <v>1754.76233</v>
      </c>
      <c r="U18">
        <v>8.0525099999999998</v>
      </c>
      <c r="V18" s="1">
        <v>2085.2941900000001</v>
      </c>
    </row>
    <row r="19" spans="1:22">
      <c r="A19">
        <v>0</v>
      </c>
      <c r="B19" s="1">
        <v>2666.437375</v>
      </c>
      <c r="R19">
        <v>13.40639</v>
      </c>
      <c r="S19" s="1">
        <v>1711.5728799999999</v>
      </c>
      <c r="U19">
        <v>8.5031300000000005</v>
      </c>
      <c r="V19" s="1">
        <v>2048.0393100000001</v>
      </c>
    </row>
    <row r="20" spans="1:22">
      <c r="A20">
        <v>3.5</v>
      </c>
      <c r="B20" s="1">
        <v>2370</v>
      </c>
      <c r="R20">
        <v>13.934670000000001</v>
      </c>
      <c r="S20" s="1">
        <v>1653.66589</v>
      </c>
      <c r="U20">
        <v>9.0909099999999992</v>
      </c>
      <c r="V20" s="1">
        <v>2002.9411600000001</v>
      </c>
    </row>
    <row r="21" spans="1:22">
      <c r="A21">
        <v>4</v>
      </c>
      <c r="B21" s="10"/>
      <c r="R21">
        <v>14.267250000000001</v>
      </c>
      <c r="S21" s="1">
        <v>1615.3892800000001</v>
      </c>
      <c r="U21">
        <v>9.4043899999999994</v>
      </c>
      <c r="V21" s="1">
        <v>1972.54907</v>
      </c>
    </row>
    <row r="22" spans="1:22">
      <c r="A22">
        <v>9.6999999999999993</v>
      </c>
      <c r="B22" s="1"/>
      <c r="R22">
        <v>14.6585</v>
      </c>
      <c r="S22" s="1">
        <v>1569.2616</v>
      </c>
      <c r="U22">
        <v>9.7374600000000004</v>
      </c>
      <c r="V22" s="1">
        <v>1938.2353499999999</v>
      </c>
    </row>
    <row r="23" spans="1:22">
      <c r="A23">
        <v>8</v>
      </c>
      <c r="B23" s="1">
        <v>2080</v>
      </c>
      <c r="R23">
        <v>15.0105</v>
      </c>
      <c r="S23" s="1">
        <v>1521.1735799999999</v>
      </c>
      <c r="U23">
        <v>10.12931</v>
      </c>
      <c r="V23" s="1">
        <v>1899.01965</v>
      </c>
    </row>
    <row r="24" spans="1:22">
      <c r="A24">
        <v>12.4</v>
      </c>
      <c r="B24">
        <v>1597</v>
      </c>
      <c r="R24">
        <v>15.34285</v>
      </c>
      <c r="S24" s="1">
        <v>1471.12463</v>
      </c>
      <c r="U24">
        <v>10.40361</v>
      </c>
      <c r="V24" s="1">
        <v>1868.62744</v>
      </c>
    </row>
    <row r="25" spans="1:22">
      <c r="R25">
        <v>15.65577</v>
      </c>
      <c r="S25" s="1">
        <v>1429.90588</v>
      </c>
      <c r="U25">
        <v>10.73668</v>
      </c>
      <c r="V25" s="1">
        <v>1828.4313999999999</v>
      </c>
    </row>
    <row r="26" spans="1:22">
      <c r="R26">
        <v>15.929399999999999</v>
      </c>
      <c r="S26" s="1">
        <v>1384.7648899999999</v>
      </c>
      <c r="U26">
        <v>11.01097</v>
      </c>
      <c r="V26" s="1">
        <v>1794.1176800000001</v>
      </c>
    </row>
    <row r="27" spans="1:22">
      <c r="R27">
        <v>16.22278</v>
      </c>
      <c r="S27" s="1">
        <v>1347.47119</v>
      </c>
      <c r="U27">
        <v>11.246079999999999</v>
      </c>
      <c r="V27" s="1">
        <v>1757.8431399999999</v>
      </c>
    </row>
    <row r="28" spans="1:22">
      <c r="B28" t="s">
        <v>20</v>
      </c>
      <c r="C28" t="s">
        <v>21</v>
      </c>
      <c r="F28" t="s">
        <v>20</v>
      </c>
      <c r="G28" t="s">
        <v>21</v>
      </c>
      <c r="R28">
        <v>16.41827</v>
      </c>
      <c r="S28" s="1">
        <v>1317.0495599999999</v>
      </c>
      <c r="U28">
        <v>11.422409999999999</v>
      </c>
      <c r="V28" s="1">
        <v>1723.5294200000001</v>
      </c>
    </row>
    <row r="29" spans="1:22">
      <c r="A29">
        <v>23</v>
      </c>
      <c r="B29">
        <v>0</v>
      </c>
      <c r="C29">
        <f>0.000676*A29^3-0.262851*A29^2+28.742482*A29+1894.035695</f>
        <v>2424.2894940000001</v>
      </c>
      <c r="E29">
        <v>40</v>
      </c>
      <c r="F29">
        <v>0</v>
      </c>
      <c r="G29">
        <f>0.000676*E29^3-0.262851*E29^2+28.742482*E29+1894.035695</f>
        <v>2666.437375</v>
      </c>
      <c r="U29">
        <v>11.67712</v>
      </c>
      <c r="V29" s="1">
        <v>1674.5097699999999</v>
      </c>
    </row>
    <row r="30" spans="1:22">
      <c r="B30">
        <v>1</v>
      </c>
      <c r="C30" s="1">
        <f>-0.599*B30^3+12.336*B30^2-115.17*B30+2442.7</f>
        <v>2339.2669999999998</v>
      </c>
      <c r="F30">
        <v>1</v>
      </c>
      <c r="G30" s="1">
        <f>-0.6149*F30^3+9.6027*F30^2-110.77*F30+2666.4</f>
        <v>2564.6178</v>
      </c>
      <c r="U30">
        <v>11.93182</v>
      </c>
      <c r="V30" s="1">
        <v>1620.58826</v>
      </c>
    </row>
    <row r="31" spans="1:22">
      <c r="B31">
        <v>2</v>
      </c>
      <c r="C31" s="1">
        <f t="shared" ref="C31:C44" si="0">-0.599*B31^3+12.336*B31^2-115.17*B31+2442.7</f>
        <v>2256.9119999999998</v>
      </c>
      <c r="F31">
        <v>2</v>
      </c>
      <c r="G31" s="1">
        <f t="shared" ref="G31:G41" si="1">-0.6149*F31^3+9.6027*F31^2-110.77*F31+2666.4</f>
        <v>2478.3516</v>
      </c>
      <c r="U31">
        <v>12.029780000000001</v>
      </c>
      <c r="V31" s="1">
        <v>1587.25488</v>
      </c>
    </row>
    <row r="32" spans="1:22">
      <c r="B32">
        <v>3</v>
      </c>
      <c r="C32" s="1">
        <f t="shared" si="0"/>
        <v>2192.0409999999997</v>
      </c>
      <c r="F32">
        <v>3</v>
      </c>
      <c r="G32" s="1">
        <f t="shared" si="1"/>
        <v>2403.9120000000003</v>
      </c>
      <c r="U32">
        <v>12.206110000000001</v>
      </c>
      <c r="V32" s="1">
        <v>1514.7059300000001</v>
      </c>
    </row>
    <row r="33" spans="1:7">
      <c r="B33">
        <v>4</v>
      </c>
      <c r="C33" s="1">
        <f t="shared" si="0"/>
        <v>2141.06</v>
      </c>
      <c r="F33">
        <v>4</v>
      </c>
      <c r="G33" s="1">
        <f t="shared" si="1"/>
        <v>2337.6096000000002</v>
      </c>
    </row>
    <row r="34" spans="1:7">
      <c r="B34">
        <v>5</v>
      </c>
      <c r="C34" s="1">
        <f t="shared" si="0"/>
        <v>2100.375</v>
      </c>
      <c r="F34">
        <v>5</v>
      </c>
      <c r="G34" s="1">
        <f t="shared" si="1"/>
        <v>2275.7550000000001</v>
      </c>
    </row>
    <row r="35" spans="1:7">
      <c r="B35">
        <v>6</v>
      </c>
      <c r="C35" s="1">
        <f t="shared" si="0"/>
        <v>2066.3919999999998</v>
      </c>
      <c r="F35">
        <v>6</v>
      </c>
      <c r="G35" s="1">
        <f t="shared" si="1"/>
        <v>2214.6588000000002</v>
      </c>
    </row>
    <row r="36" spans="1:7">
      <c r="B36">
        <v>7</v>
      </c>
      <c r="C36" s="1">
        <f t="shared" si="0"/>
        <v>2035.5169999999998</v>
      </c>
      <c r="F36">
        <v>7</v>
      </c>
      <c r="G36" s="1">
        <f t="shared" si="1"/>
        <v>2150.6316000000002</v>
      </c>
    </row>
    <row r="37" spans="1:7">
      <c r="B37">
        <v>8</v>
      </c>
      <c r="C37" s="1">
        <f t="shared" si="0"/>
        <v>2004.1559999999999</v>
      </c>
      <c r="F37">
        <v>8</v>
      </c>
      <c r="G37" s="1">
        <f t="shared" si="1"/>
        <v>2079.9840000000004</v>
      </c>
    </row>
    <row r="38" spans="1:7">
      <c r="B38">
        <v>9</v>
      </c>
      <c r="C38" s="1">
        <f t="shared" si="0"/>
        <v>1968.7149999999999</v>
      </c>
      <c r="F38">
        <v>9</v>
      </c>
      <c r="G38" s="1">
        <f t="shared" si="1"/>
        <v>1999.0266000000001</v>
      </c>
    </row>
    <row r="39" spans="1:7">
      <c r="B39">
        <v>10</v>
      </c>
      <c r="C39" s="1">
        <f t="shared" si="0"/>
        <v>1925.6</v>
      </c>
      <c r="F39">
        <v>10</v>
      </c>
      <c r="G39" s="1">
        <f t="shared" si="1"/>
        <v>1904.0700000000002</v>
      </c>
    </row>
    <row r="40" spans="1:7">
      <c r="B40">
        <v>11</v>
      </c>
      <c r="C40" s="1">
        <f t="shared" si="0"/>
        <v>1871.2169999999996</v>
      </c>
      <c r="F40">
        <v>11</v>
      </c>
      <c r="G40" s="1">
        <f t="shared" si="1"/>
        <v>1791.4248</v>
      </c>
    </row>
    <row r="41" spans="1:7">
      <c r="B41">
        <v>12</v>
      </c>
      <c r="C41" s="1">
        <f t="shared" si="0"/>
        <v>1801.972</v>
      </c>
      <c r="F41">
        <v>12</v>
      </c>
      <c r="G41" s="1">
        <f t="shared" si="1"/>
        <v>1657.4016000000001</v>
      </c>
    </row>
    <row r="42" spans="1:7">
      <c r="B42">
        <v>13</v>
      </c>
      <c r="C42" s="1">
        <f t="shared" si="0"/>
        <v>1714.271</v>
      </c>
      <c r="E42">
        <v>40</v>
      </c>
      <c r="F42" s="5">
        <f t="shared" ref="F42" si="2">0.00239*E42^2-0.33509*E42+22.01029</f>
        <v>12.43069</v>
      </c>
      <c r="G42" s="4">
        <f t="shared" ref="G42" si="3">14.235*E42+1027.8</f>
        <v>1597.1999999999998</v>
      </c>
    </row>
    <row r="43" spans="1:7">
      <c r="B43">
        <v>14</v>
      </c>
      <c r="C43" s="1">
        <f t="shared" si="0"/>
        <v>1604.52</v>
      </c>
    </row>
    <row r="44" spans="1:7">
      <c r="B44">
        <v>15</v>
      </c>
      <c r="C44" s="1">
        <f t="shared" si="0"/>
        <v>1469.1249999999998</v>
      </c>
    </row>
    <row r="45" spans="1:7">
      <c r="A45">
        <v>23</v>
      </c>
      <c r="B45" s="5">
        <f t="shared" ref="B45" si="4">0.00239*A45^2-0.33509*A45+22.01029</f>
        <v>15.567530000000001</v>
      </c>
      <c r="C45" s="4">
        <f t="shared" ref="C45" si="5">14.235*A45+1027.8</f>
        <v>1355.2049999999999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1"/>
  <sheetViews>
    <sheetView topLeftCell="A5" workbookViewId="0">
      <selection activeCell="T11" sqref="T11:T16"/>
    </sheetView>
  </sheetViews>
  <sheetFormatPr baseColWidth="10" defaultRowHeight="15" x14ac:dyDescent="0"/>
  <sheetData>
    <row r="2" spans="1:20">
      <c r="A2" t="s">
        <v>26</v>
      </c>
    </row>
    <row r="7" spans="1:20">
      <c r="A7" t="s">
        <v>25</v>
      </c>
      <c r="B7" t="s">
        <v>2</v>
      </c>
      <c r="C7" t="s">
        <v>6</v>
      </c>
    </row>
    <row r="8" spans="1:20">
      <c r="A8">
        <v>1250</v>
      </c>
      <c r="B8">
        <v>14.29</v>
      </c>
      <c r="C8" s="1">
        <f>A8+273.15</f>
        <v>1523.15</v>
      </c>
      <c r="D8" t="s">
        <v>27</v>
      </c>
    </row>
    <row r="9" spans="1:20">
      <c r="A9">
        <v>1250</v>
      </c>
      <c r="B9">
        <v>0.4</v>
      </c>
      <c r="C9" s="1">
        <f t="shared" ref="C9:C10" si="0">A9+273.15</f>
        <v>1523.15</v>
      </c>
      <c r="D9" t="s">
        <v>28</v>
      </c>
    </row>
    <row r="10" spans="1:20">
      <c r="A10" s="1">
        <v>1079.9266399999999</v>
      </c>
      <c r="B10">
        <v>15.438639999999999</v>
      </c>
      <c r="C10" s="1">
        <f t="shared" si="0"/>
        <v>1353.0766399999998</v>
      </c>
      <c r="D10" t="s">
        <v>15</v>
      </c>
    </row>
    <row r="11" spans="1:20">
      <c r="S11">
        <v>16</v>
      </c>
      <c r="T11">
        <v>1327</v>
      </c>
    </row>
    <row r="12" spans="1:20">
      <c r="S12">
        <v>17</v>
      </c>
      <c r="T12">
        <v>1390</v>
      </c>
    </row>
    <row r="13" spans="1:20">
      <c r="S13">
        <v>18</v>
      </c>
      <c r="T13">
        <v>1420</v>
      </c>
    </row>
    <row r="14" spans="1:20">
      <c r="A14">
        <v>21</v>
      </c>
      <c r="B14">
        <v>0</v>
      </c>
      <c r="C14">
        <f>0.000676*A14^3-0.262851*A14^2+28.742482*A14+1894.035695</f>
        <v>2387.9709619999999</v>
      </c>
      <c r="S14">
        <v>19</v>
      </c>
      <c r="T14">
        <v>1443</v>
      </c>
    </row>
    <row r="15" spans="1:20">
      <c r="B15">
        <v>3</v>
      </c>
      <c r="C15">
        <v>2185</v>
      </c>
      <c r="S15">
        <v>20</v>
      </c>
      <c r="T15">
        <v>1454</v>
      </c>
    </row>
    <row r="16" spans="1:20">
      <c r="B16">
        <v>6</v>
      </c>
      <c r="C16">
        <v>2081</v>
      </c>
      <c r="S16">
        <v>21</v>
      </c>
      <c r="T16">
        <v>1461</v>
      </c>
    </row>
    <row r="17" spans="1:20">
      <c r="B17">
        <v>9</v>
      </c>
      <c r="C17">
        <v>1949</v>
      </c>
      <c r="S17">
        <v>22</v>
      </c>
      <c r="T17">
        <v>1467</v>
      </c>
    </row>
    <row r="18" spans="1:20">
      <c r="B18">
        <v>12</v>
      </c>
      <c r="C18">
        <v>1758</v>
      </c>
      <c r="S18">
        <v>23</v>
      </c>
      <c r="T18">
        <v>1472</v>
      </c>
    </row>
    <row r="19" spans="1:20">
      <c r="A19">
        <v>21</v>
      </c>
      <c r="B19" s="13">
        <v>16</v>
      </c>
      <c r="C19" s="14">
        <v>1327</v>
      </c>
      <c r="S19">
        <v>24</v>
      </c>
      <c r="T19">
        <v>1475</v>
      </c>
    </row>
    <row r="20" spans="1:20">
      <c r="S20">
        <v>25</v>
      </c>
      <c r="T20">
        <v>1480</v>
      </c>
    </row>
    <row r="21" spans="1:20">
      <c r="S21">
        <v>26</v>
      </c>
      <c r="T21">
        <v>1532</v>
      </c>
    </row>
    <row r="22" spans="1:20">
      <c r="S22">
        <v>27</v>
      </c>
      <c r="T22">
        <v>1586</v>
      </c>
    </row>
    <row r="23" spans="1:20">
      <c r="A23" t="s">
        <v>63</v>
      </c>
      <c r="S23">
        <v>28</v>
      </c>
      <c r="T23">
        <v>1637</v>
      </c>
    </row>
    <row r="24" spans="1:20">
      <c r="A24" t="s">
        <v>60</v>
      </c>
      <c r="B24" t="s">
        <v>6</v>
      </c>
      <c r="S24">
        <v>29</v>
      </c>
      <c r="T24">
        <v>1685</v>
      </c>
    </row>
    <row r="25" spans="1:20">
      <c r="A25">
        <v>15.481389999999999</v>
      </c>
      <c r="B25" s="1">
        <f>1101.73206+273.15</f>
        <v>1374.8820599999999</v>
      </c>
      <c r="S25">
        <v>30</v>
      </c>
      <c r="T25">
        <v>1731</v>
      </c>
    </row>
    <row r="26" spans="1:20">
      <c r="A26">
        <v>17.411940000000001</v>
      </c>
      <c r="B26" s="1">
        <f>1153.24658+273.15</f>
        <v>1426.3965800000001</v>
      </c>
      <c r="S26">
        <v>31</v>
      </c>
      <c r="T26">
        <v>1775</v>
      </c>
    </row>
    <row r="27" spans="1:20">
      <c r="A27">
        <v>25.482240000000001</v>
      </c>
      <c r="B27" s="1">
        <f>1250.72217+273.15</f>
        <v>1523.8721700000001</v>
      </c>
      <c r="S27">
        <v>32</v>
      </c>
      <c r="T27">
        <v>1818</v>
      </c>
    </row>
    <row r="28" spans="1:20">
      <c r="A28">
        <v>28.68196</v>
      </c>
      <c r="B28" s="1">
        <f>1403.61768+273.15</f>
        <v>1676.7676799999999</v>
      </c>
      <c r="S28">
        <v>33</v>
      </c>
      <c r="T28">
        <v>1859</v>
      </c>
    </row>
    <row r="29" spans="1:20">
      <c r="A29">
        <v>36.29007</v>
      </c>
      <c r="B29" s="1">
        <f>1727.14465+273.15</f>
        <v>2000.2946499999998</v>
      </c>
      <c r="S29">
        <v>34</v>
      </c>
      <c r="T29">
        <v>1898</v>
      </c>
    </row>
    <row r="30" spans="1:20">
      <c r="S30">
        <v>35</v>
      </c>
      <c r="T30">
        <v>1937</v>
      </c>
    </row>
    <row r="31" spans="1:20">
      <c r="S31">
        <v>36</v>
      </c>
      <c r="T31">
        <v>1974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workbookViewId="0">
      <selection activeCell="C4" sqref="C4"/>
    </sheetView>
  </sheetViews>
  <sheetFormatPr baseColWidth="10" defaultRowHeight="15" x14ac:dyDescent="0"/>
  <sheetData>
    <row r="2" spans="1:3">
      <c r="A2" t="s">
        <v>8</v>
      </c>
    </row>
    <row r="3" spans="1:3">
      <c r="A3" t="s">
        <v>7</v>
      </c>
      <c r="B3" t="s">
        <v>6</v>
      </c>
      <c r="C3" t="s">
        <v>9</v>
      </c>
    </row>
    <row r="4" spans="1:3">
      <c r="A4">
        <v>6.17021</v>
      </c>
      <c r="B4" s="1">
        <v>2047.3591300000001</v>
      </c>
      <c r="C4">
        <f>0.000676*A4^3-0.262851*A4^2+28.742482*A4+1894.035695</f>
        <v>2061.5345138133698</v>
      </c>
    </row>
    <row r="5" spans="1:3">
      <c r="A5">
        <v>8.2978699999999996</v>
      </c>
      <c r="B5" s="1">
        <v>2117.7817399999999</v>
      </c>
      <c r="C5">
        <f t="shared" ref="C5:C30" si="0">0.000676*A5^3-0.262851*A5^2+28.742482*A5+1894.035695</f>
        <v>2114.8247919248302</v>
      </c>
    </row>
    <row r="6" spans="1:3">
      <c r="A6">
        <v>11.063829999999999</v>
      </c>
      <c r="B6" s="1">
        <v>2175</v>
      </c>
      <c r="C6">
        <f t="shared" si="0"/>
        <v>2180.7779867357767</v>
      </c>
    </row>
    <row r="7" spans="1:3">
      <c r="A7">
        <v>12.76596</v>
      </c>
      <c r="B7" s="1">
        <v>2227.8168900000001</v>
      </c>
      <c r="C7">
        <f t="shared" si="0"/>
        <v>2219.5307071889274</v>
      </c>
    </row>
    <row r="8" spans="1:3">
      <c r="A8">
        <v>15.53191</v>
      </c>
      <c r="B8" s="1">
        <v>2289.4365200000002</v>
      </c>
      <c r="C8">
        <f t="shared" si="0"/>
        <v>2279.5840223085243</v>
      </c>
    </row>
    <row r="9" spans="1:3">
      <c r="A9">
        <v>18.723400000000002</v>
      </c>
      <c r="B9" s="1">
        <v>2346.6550299999999</v>
      </c>
      <c r="C9">
        <f t="shared" si="0"/>
        <v>2344.4832522919423</v>
      </c>
    </row>
    <row r="10" spans="1:3">
      <c r="A10">
        <v>21.063829999999999</v>
      </c>
      <c r="B10" s="1">
        <v>2399.47192</v>
      </c>
      <c r="C10">
        <f t="shared" si="0"/>
        <v>2389.15711689215</v>
      </c>
    </row>
    <row r="11" spans="1:3">
      <c r="A11">
        <v>24.68085</v>
      </c>
      <c r="B11" s="1">
        <v>2452.2888200000002</v>
      </c>
      <c r="C11">
        <f t="shared" si="0"/>
        <v>2453.4734980965454</v>
      </c>
    </row>
    <row r="12" spans="1:3">
      <c r="A12">
        <v>28.08511</v>
      </c>
      <c r="B12" s="1">
        <v>2509.5070799999999</v>
      </c>
      <c r="C12">
        <f t="shared" si="0"/>
        <v>2508.916870262321</v>
      </c>
    </row>
    <row r="13" spans="1:3">
      <c r="A13">
        <v>31.276599999999998</v>
      </c>
      <c r="B13" s="1">
        <v>2557.9226100000001</v>
      </c>
      <c r="C13">
        <f t="shared" si="0"/>
        <v>2556.5578101989345</v>
      </c>
    </row>
    <row r="14" spans="1:3">
      <c r="A14">
        <v>35.106380000000001</v>
      </c>
      <c r="B14" s="1">
        <v>2601.9365200000002</v>
      </c>
      <c r="C14">
        <f t="shared" si="0"/>
        <v>2608.3759782789866</v>
      </c>
    </row>
    <row r="15" spans="1:3">
      <c r="A15">
        <v>39.787239999999997</v>
      </c>
      <c r="B15" s="1">
        <v>2659.1550299999999</v>
      </c>
      <c r="C15">
        <f t="shared" si="0"/>
        <v>2664.0974622879162</v>
      </c>
    </row>
    <row r="16" spans="1:3">
      <c r="A16">
        <v>43.617019999999997</v>
      </c>
      <c r="B16" s="1">
        <v>2698.7675800000002</v>
      </c>
      <c r="C16">
        <f t="shared" si="0"/>
        <v>2703.7314602793167</v>
      </c>
    </row>
    <row r="17" spans="1:3">
      <c r="A17">
        <v>48.510640000000002</v>
      </c>
      <c r="B17" s="1">
        <v>2747.1831099999999</v>
      </c>
      <c r="C17">
        <f t="shared" si="0"/>
        <v>2746.9609505393473</v>
      </c>
    </row>
    <row r="18" spans="1:3">
      <c r="A18">
        <v>52.127659999999999</v>
      </c>
      <c r="B18" s="1">
        <v>2764.7888200000002</v>
      </c>
      <c r="C18">
        <f t="shared" si="0"/>
        <v>2773.8236371535936</v>
      </c>
    </row>
    <row r="19" spans="1:3">
      <c r="A19">
        <v>55.957450000000001</v>
      </c>
      <c r="B19" s="1">
        <v>2795.59863</v>
      </c>
      <c r="C19">
        <f t="shared" si="0"/>
        <v>2797.7891369567783</v>
      </c>
    </row>
    <row r="20" spans="1:3">
      <c r="A20">
        <v>60.212760000000003</v>
      </c>
      <c r="B20" s="1">
        <v>2822.0070799999999</v>
      </c>
      <c r="C20">
        <f t="shared" si="0"/>
        <v>2819.2882983757472</v>
      </c>
    </row>
    <row r="21" spans="1:3">
      <c r="A21">
        <v>65.319149999999993</v>
      </c>
      <c r="B21" s="1">
        <v>2839.6127900000001</v>
      </c>
      <c r="C21">
        <f t="shared" si="0"/>
        <v>2838.3869050977132</v>
      </c>
    </row>
    <row r="22" spans="1:3">
      <c r="A22">
        <v>69.361699999999999</v>
      </c>
      <c r="B22" s="1">
        <v>2852.8168900000001</v>
      </c>
      <c r="C22">
        <f t="shared" si="0"/>
        <v>2848.6577549962858</v>
      </c>
    </row>
    <row r="23" spans="1:3">
      <c r="A23">
        <v>73.617019999999997</v>
      </c>
      <c r="B23" s="1">
        <v>2857.2182600000001</v>
      </c>
      <c r="C23">
        <f t="shared" si="0"/>
        <v>2855.1598850872324</v>
      </c>
    </row>
    <row r="24" spans="1:3">
      <c r="A24">
        <v>77.872339999999994</v>
      </c>
      <c r="B24" s="1">
        <v>2861.6196300000001</v>
      </c>
      <c r="C24">
        <f t="shared" si="0"/>
        <v>2857.5495397101004</v>
      </c>
    </row>
    <row r="25" spans="1:3">
      <c r="A25">
        <v>81.702129999999997</v>
      </c>
      <c r="B25" s="1">
        <v>2861.6196300000001</v>
      </c>
      <c r="C25">
        <f t="shared" si="0"/>
        <v>2856.4423687779436</v>
      </c>
    </row>
    <row r="26" spans="1:3">
      <c r="A26">
        <v>85.106380000000001</v>
      </c>
      <c r="B26" s="1">
        <v>2852.8168900000001</v>
      </c>
      <c r="C26">
        <f t="shared" si="0"/>
        <v>2853.0584486948128</v>
      </c>
    </row>
    <row r="27" spans="1:3">
      <c r="A27">
        <v>88.936170000000004</v>
      </c>
      <c r="B27" s="1">
        <v>2844.0141600000002</v>
      </c>
      <c r="C27">
        <f t="shared" si="0"/>
        <v>2846.7589907781266</v>
      </c>
    </row>
    <row r="28" spans="1:3">
      <c r="A28">
        <v>91.489360000000005</v>
      </c>
      <c r="B28" s="1">
        <v>2835.2111799999998</v>
      </c>
      <c r="C28">
        <f t="shared" si="0"/>
        <v>2841.2009826892486</v>
      </c>
    </row>
    <row r="30" spans="1:3">
      <c r="A30">
        <v>20</v>
      </c>
      <c r="C30">
        <f t="shared" si="0"/>
        <v>2369.1529350000001</v>
      </c>
    </row>
    <row r="33" spans="1:5">
      <c r="A33" t="s">
        <v>13</v>
      </c>
      <c r="D33" t="s">
        <v>33</v>
      </c>
    </row>
    <row r="34" spans="1:5">
      <c r="A34">
        <v>23</v>
      </c>
      <c r="B34" s="1">
        <v>2314.58545</v>
      </c>
      <c r="D34">
        <v>18.5</v>
      </c>
      <c r="E34">
        <v>2220</v>
      </c>
    </row>
    <row r="35" spans="1:5">
      <c r="A35">
        <v>40</v>
      </c>
      <c r="B35" s="1">
        <v>2502.7949199999998</v>
      </c>
      <c r="D35">
        <v>20.6</v>
      </c>
      <c r="E35">
        <v>2270</v>
      </c>
    </row>
    <row r="38" spans="1:5">
      <c r="A38" t="s">
        <v>23</v>
      </c>
      <c r="D38" t="s">
        <v>46</v>
      </c>
    </row>
    <row r="39" spans="1:5">
      <c r="A39">
        <v>20</v>
      </c>
      <c r="B39" s="1">
        <f>Pommier2018!C6</f>
        <v>2297.02756</v>
      </c>
      <c r="D39">
        <v>6</v>
      </c>
      <c r="E39">
        <v>2078</v>
      </c>
    </row>
    <row r="42" spans="1:5">
      <c r="A42" t="s">
        <v>24</v>
      </c>
    </row>
    <row r="43" spans="1:5">
      <c r="A43">
        <v>20</v>
      </c>
      <c r="B43">
        <f>1991*(((A43-5.2)/27.39)+1)^(1/2.38)</f>
        <v>2387.2732928909427</v>
      </c>
    </row>
    <row r="44" spans="1:5">
      <c r="A44">
        <v>30</v>
      </c>
      <c r="B44">
        <f t="shared" ref="B44:B45" si="1">1991*(((A44-5.2)/27.39)+1)^(1/2.38)</f>
        <v>2610.4557099183176</v>
      </c>
    </row>
    <row r="45" spans="1:5">
      <c r="A45">
        <v>40</v>
      </c>
      <c r="B45">
        <f t="shared" si="1"/>
        <v>2809.9920672790154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8"/>
  <sheetViews>
    <sheetView topLeftCell="A7" workbookViewId="0">
      <selection activeCell="B33" sqref="B33:C33"/>
    </sheetView>
  </sheetViews>
  <sheetFormatPr baseColWidth="10" defaultRowHeight="15" x14ac:dyDescent="0"/>
  <sheetData>
    <row r="2" spans="1:36">
      <c r="AJ2" t="s">
        <v>40</v>
      </c>
    </row>
    <row r="5" spans="1:36">
      <c r="F5" t="s">
        <v>55</v>
      </c>
    </row>
    <row r="7" spans="1:36">
      <c r="A7" t="s">
        <v>56</v>
      </c>
      <c r="F7" t="s">
        <v>39</v>
      </c>
    </row>
    <row r="8" spans="1:36">
      <c r="F8" t="s">
        <v>35</v>
      </c>
      <c r="G8" t="s">
        <v>6</v>
      </c>
      <c r="H8" t="s">
        <v>9</v>
      </c>
    </row>
    <row r="9" spans="1:36">
      <c r="A9" t="s">
        <v>35</v>
      </c>
      <c r="B9" t="s">
        <v>20</v>
      </c>
      <c r="C9" t="s">
        <v>36</v>
      </c>
      <c r="F9">
        <v>23.914090000000002</v>
      </c>
      <c r="G9" s="1">
        <v>1379.78235</v>
      </c>
      <c r="H9">
        <f>16.262*F9+996.59</f>
        <v>1385.4809315800001</v>
      </c>
    </row>
    <row r="10" spans="1:36">
      <c r="A10" s="7">
        <v>23</v>
      </c>
      <c r="B10" s="7">
        <v>16.362500000000001</v>
      </c>
      <c r="C10" s="1">
        <v>1316.6959199999999</v>
      </c>
      <c r="D10" t="s">
        <v>37</v>
      </c>
      <c r="F10">
        <v>26.292359999999999</v>
      </c>
      <c r="G10" s="1">
        <v>1420.30115</v>
      </c>
      <c r="H10">
        <f t="shared" ref="H10:H26" si="0">16.262*F10+996.59</f>
        <v>1424.15635832</v>
      </c>
    </row>
    <row r="11" spans="1:36">
      <c r="A11" s="7">
        <v>40</v>
      </c>
      <c r="B11" s="7">
        <v>12.208640000000001</v>
      </c>
      <c r="C11" s="1">
        <v>1519.44067</v>
      </c>
      <c r="D11" t="s">
        <v>37</v>
      </c>
      <c r="F11">
        <v>28.472439999999999</v>
      </c>
      <c r="G11" s="1">
        <v>1457.44336</v>
      </c>
      <c r="H11">
        <f t="shared" si="0"/>
        <v>1459.60881928</v>
      </c>
    </row>
    <row r="12" spans="1:36">
      <c r="A12" s="7">
        <v>21</v>
      </c>
      <c r="B12" s="7">
        <v>15.438639999999999</v>
      </c>
      <c r="C12" s="1">
        <f>1079.92664+273.15</f>
        <v>1353.0766399999998</v>
      </c>
      <c r="D12" t="s">
        <v>38</v>
      </c>
      <c r="F12">
        <v>30.52037</v>
      </c>
      <c r="G12" s="1">
        <v>1491.20776</v>
      </c>
      <c r="H12">
        <f t="shared" si="0"/>
        <v>1492.9122569400001</v>
      </c>
    </row>
    <row r="13" spans="1:36">
      <c r="A13" s="8">
        <v>14</v>
      </c>
      <c r="B13" s="8">
        <v>18.27</v>
      </c>
      <c r="C13" s="8">
        <v>1119</v>
      </c>
      <c r="D13" s="8" t="s">
        <v>45</v>
      </c>
      <c r="F13">
        <v>32.634410000000003</v>
      </c>
      <c r="G13" s="1">
        <v>1528.3512000000001</v>
      </c>
      <c r="H13">
        <f t="shared" si="0"/>
        <v>1527.29077542</v>
      </c>
    </row>
    <row r="14" spans="1:36">
      <c r="A14" s="8">
        <v>14</v>
      </c>
      <c r="B14" s="8">
        <v>19.2</v>
      </c>
      <c r="C14" s="9">
        <v>1135.2690399999999</v>
      </c>
      <c r="D14" s="8" t="s">
        <v>46</v>
      </c>
      <c r="F14">
        <v>34.682389999999998</v>
      </c>
      <c r="G14" s="1">
        <v>1563.8057899999999</v>
      </c>
      <c r="H14">
        <f t="shared" si="0"/>
        <v>1560.5950261799999</v>
      </c>
    </row>
    <row r="15" spans="1:36">
      <c r="A15" s="7">
        <v>32.200000000000003</v>
      </c>
      <c r="B15" s="7">
        <v>13.2</v>
      </c>
      <c r="C15" s="1">
        <v>1500</v>
      </c>
      <c r="D15" t="s">
        <v>54</v>
      </c>
      <c r="F15">
        <v>36.796340000000001</v>
      </c>
      <c r="G15" s="1">
        <v>1597.56897</v>
      </c>
      <c r="H15">
        <f t="shared" si="0"/>
        <v>1594.97208108</v>
      </c>
    </row>
    <row r="16" spans="1:36">
      <c r="A16" s="7">
        <v>34.5</v>
      </c>
      <c r="B16" s="7">
        <v>13.5</v>
      </c>
      <c r="C16" s="1">
        <v>1547</v>
      </c>
      <c r="D16" t="s">
        <v>54</v>
      </c>
      <c r="F16">
        <v>38.844259999999998</v>
      </c>
      <c r="G16" s="1">
        <v>1631.3333700000001</v>
      </c>
      <c r="H16">
        <f t="shared" si="0"/>
        <v>1628.27535612</v>
      </c>
    </row>
    <row r="17" spans="1:8">
      <c r="A17" s="7">
        <v>41.8</v>
      </c>
      <c r="B17" s="7">
        <v>11.8</v>
      </c>
      <c r="C17" s="1">
        <v>1596</v>
      </c>
      <c r="D17" t="s">
        <v>54</v>
      </c>
      <c r="F17">
        <v>40.892189999999999</v>
      </c>
      <c r="G17" s="1">
        <v>1665.0977800000001</v>
      </c>
      <c r="H17">
        <f t="shared" si="0"/>
        <v>1661.5787937800001</v>
      </c>
    </row>
    <row r="18" spans="1:8">
      <c r="A18" s="8">
        <v>18.5</v>
      </c>
      <c r="B18" s="8">
        <v>14.5</v>
      </c>
      <c r="C18" s="9">
        <v>1073</v>
      </c>
      <c r="D18" s="8" t="s">
        <v>33</v>
      </c>
      <c r="F18">
        <v>43.07217</v>
      </c>
      <c r="G18" s="1">
        <v>1698.8597400000001</v>
      </c>
      <c r="H18">
        <f t="shared" si="0"/>
        <v>1697.02962854</v>
      </c>
    </row>
    <row r="19" spans="1:8">
      <c r="F19">
        <v>45.186219999999999</v>
      </c>
      <c r="G19" s="1">
        <v>1736.00317</v>
      </c>
      <c r="H19">
        <f t="shared" si="0"/>
        <v>1731.40830964</v>
      </c>
    </row>
    <row r="20" spans="1:8">
      <c r="A20" t="s">
        <v>57</v>
      </c>
      <c r="F20">
        <v>47.432189999999999</v>
      </c>
      <c r="G20" s="1">
        <v>1768.0737300000001</v>
      </c>
      <c r="H20">
        <f t="shared" si="0"/>
        <v>1767.9322737800001</v>
      </c>
    </row>
    <row r="21" spans="1:8">
      <c r="A21" s="7">
        <v>34.647640000000003</v>
      </c>
      <c r="B21" s="7">
        <v>13.39988</v>
      </c>
      <c r="C21">
        <v>1521</v>
      </c>
      <c r="D21" t="s">
        <v>58</v>
      </c>
      <c r="F21">
        <v>49.414180000000002</v>
      </c>
      <c r="G21" s="1">
        <v>1805.2195999999999</v>
      </c>
      <c r="H21">
        <f t="shared" si="0"/>
        <v>1800.1633951600002</v>
      </c>
    </row>
    <row r="22" spans="1:8">
      <c r="A22" s="7">
        <v>42.124890000000001</v>
      </c>
      <c r="B22" s="7">
        <v>12.65082</v>
      </c>
      <c r="C22">
        <v>1702</v>
      </c>
      <c r="F22">
        <v>51.594169999999998</v>
      </c>
      <c r="G22" s="1">
        <v>1838.9815699999999</v>
      </c>
      <c r="H22">
        <f t="shared" si="0"/>
        <v>1835.6143925400002</v>
      </c>
    </row>
    <row r="23" spans="1:8">
      <c r="A23" s="8">
        <v>52.008479999999999</v>
      </c>
      <c r="B23" s="8">
        <v>11.977499999999999</v>
      </c>
      <c r="F23">
        <v>53.575859999999999</v>
      </c>
      <c r="G23" s="1">
        <v>1865.98669</v>
      </c>
      <c r="H23">
        <f t="shared" si="0"/>
        <v>1867.84063532</v>
      </c>
    </row>
    <row r="24" spans="1:8">
      <c r="A24" s="8">
        <v>57.95279</v>
      </c>
      <c r="B24" s="8">
        <v>11.71086</v>
      </c>
      <c r="F24">
        <v>56.020159999999997</v>
      </c>
      <c r="G24" s="1">
        <v>1906.50415</v>
      </c>
      <c r="H24">
        <f t="shared" si="0"/>
        <v>1907.58984192</v>
      </c>
    </row>
    <row r="25" spans="1:8">
      <c r="F25">
        <v>58.06794</v>
      </c>
      <c r="G25" s="1">
        <v>1935.19812</v>
      </c>
      <c r="H25">
        <f t="shared" si="0"/>
        <v>1940.89084028</v>
      </c>
    </row>
    <row r="26" spans="1:8">
      <c r="F26">
        <v>59.25703</v>
      </c>
      <c r="G26" s="1">
        <v>1953.76746</v>
      </c>
      <c r="H26">
        <f t="shared" si="0"/>
        <v>1960.2278218599999</v>
      </c>
    </row>
    <row r="30" spans="1:8">
      <c r="A30" t="s">
        <v>44</v>
      </c>
      <c r="B30" t="s">
        <v>43</v>
      </c>
      <c r="C30" t="s">
        <v>6</v>
      </c>
      <c r="F30" t="s">
        <v>41</v>
      </c>
    </row>
    <row r="31" spans="1:8">
      <c r="A31">
        <v>14</v>
      </c>
      <c r="B31" s="5">
        <f>0.00239*A31^2-0.33509*A31+22.01029</f>
        <v>17.787470000000003</v>
      </c>
      <c r="C31" s="4">
        <f>14.235*A31+1027.8</f>
        <v>1227.0899999999999</v>
      </c>
      <c r="F31" t="s">
        <v>35</v>
      </c>
      <c r="G31" t="s">
        <v>43</v>
      </c>
      <c r="H31" t="s">
        <v>9</v>
      </c>
    </row>
    <row r="32" spans="1:8">
      <c r="A32">
        <v>20</v>
      </c>
      <c r="B32" s="5">
        <f t="shared" ref="B32:B36" si="1">0.00239*A32^2-0.33509*A32+22.01029</f>
        <v>16.264490000000002</v>
      </c>
      <c r="C32" s="4">
        <f t="shared" ref="C32:C36" si="2">14.235*A32+1027.8</f>
        <v>1312.5</v>
      </c>
      <c r="F32">
        <v>27.02365</v>
      </c>
      <c r="G32">
        <v>14.41104</v>
      </c>
      <c r="H32">
        <f>F32^4*0.000000903-0.000180821*F32^3 + 0.014830078*F32^2 - 0.639483763*F32 + 23.952136474</f>
        <v>14.414140100806263</v>
      </c>
    </row>
    <row r="33" spans="1:8">
      <c r="A33">
        <v>21</v>
      </c>
      <c r="B33" s="5">
        <f t="shared" si="1"/>
        <v>16.02739</v>
      </c>
      <c r="C33" s="4">
        <f t="shared" si="2"/>
        <v>1326.7349999999999</v>
      </c>
      <c r="F33">
        <v>28.333939999999998</v>
      </c>
      <c r="G33">
        <v>14.217879999999999</v>
      </c>
      <c r="H33">
        <f t="shared" ref="H33:H57" si="3">F33^4*0.000000903-0.000180821*F33^3 + 0.014830078*F33^2 - 0.639483763*F33 + 23.952136474</f>
        <v>14.207694126956698</v>
      </c>
    </row>
    <row r="34" spans="1:8">
      <c r="A34">
        <v>23</v>
      </c>
      <c r="B34" s="5">
        <f t="shared" si="1"/>
        <v>15.567530000000001</v>
      </c>
      <c r="C34" s="4">
        <f t="shared" si="2"/>
        <v>1355.2049999999999</v>
      </c>
      <c r="F34">
        <v>29.462199999999999</v>
      </c>
      <c r="G34">
        <v>14.03547</v>
      </c>
      <c r="H34">
        <f t="shared" si="3"/>
        <v>14.040452821146761</v>
      </c>
    </row>
    <row r="35" spans="1:8">
      <c r="A35">
        <v>30</v>
      </c>
      <c r="B35" s="5">
        <f t="shared" si="1"/>
        <v>14.108590000000001</v>
      </c>
      <c r="C35" s="4">
        <f t="shared" si="2"/>
        <v>1454.85</v>
      </c>
      <c r="F35">
        <v>30.772500000000001</v>
      </c>
      <c r="G35">
        <v>13.85303</v>
      </c>
      <c r="H35">
        <f t="shared" si="3"/>
        <v>13.857534798097547</v>
      </c>
    </row>
    <row r="36" spans="1:8">
      <c r="A36">
        <v>40</v>
      </c>
      <c r="B36" s="5">
        <f t="shared" si="1"/>
        <v>12.43069</v>
      </c>
      <c r="C36" s="4">
        <f t="shared" si="2"/>
        <v>1597.1999999999998</v>
      </c>
      <c r="F36">
        <v>32.155650000000001</v>
      </c>
      <c r="G36">
        <v>13.681290000000001</v>
      </c>
      <c r="H36">
        <f t="shared" si="3"/>
        <v>13.676607724479663</v>
      </c>
    </row>
    <row r="37" spans="1:8">
      <c r="F37">
        <v>33.611559999999997</v>
      </c>
      <c r="G37">
        <v>13.488110000000001</v>
      </c>
      <c r="H37">
        <f t="shared" si="3"/>
        <v>13.498505772999309</v>
      </c>
    </row>
    <row r="38" spans="1:8">
      <c r="F38">
        <v>34.994770000000003</v>
      </c>
      <c r="G38">
        <v>13.348520000000001</v>
      </c>
      <c r="H38">
        <f t="shared" si="3"/>
        <v>13.33999507888316</v>
      </c>
    </row>
    <row r="39" spans="1:8">
      <c r="A39" t="s">
        <v>53</v>
      </c>
      <c r="F39">
        <v>36.159529999999997</v>
      </c>
      <c r="G39">
        <v>13.20898</v>
      </c>
      <c r="H39">
        <f t="shared" si="3"/>
        <v>13.213923015646859</v>
      </c>
    </row>
    <row r="40" spans="1:8">
      <c r="A40">
        <v>20</v>
      </c>
      <c r="B40">
        <v>16</v>
      </c>
      <c r="F40">
        <v>37.43356</v>
      </c>
      <c r="G40">
        <v>13.09085</v>
      </c>
      <c r="H40">
        <f t="shared" si="3"/>
        <v>13.083153969677175</v>
      </c>
    </row>
    <row r="41" spans="1:8">
      <c r="A41">
        <v>40</v>
      </c>
      <c r="B41">
        <v>12.7</v>
      </c>
      <c r="F41">
        <v>38.743949999999998</v>
      </c>
      <c r="G41">
        <v>12.951280000000001</v>
      </c>
      <c r="H41">
        <f t="shared" si="3"/>
        <v>12.955817869592932</v>
      </c>
    </row>
    <row r="42" spans="1:8">
      <c r="F42">
        <v>40.018000000000001</v>
      </c>
      <c r="G42">
        <v>12.843870000000001</v>
      </c>
      <c r="H42">
        <f t="shared" si="3"/>
        <v>12.838430031290146</v>
      </c>
    </row>
    <row r="43" spans="1:8">
      <c r="F43">
        <v>41.401249999999997</v>
      </c>
      <c r="G43">
        <v>12.72573</v>
      </c>
      <c r="H43">
        <f t="shared" si="3"/>
        <v>12.717582488963965</v>
      </c>
    </row>
    <row r="44" spans="1:8">
      <c r="F44">
        <v>42.602440000000001</v>
      </c>
      <c r="G44">
        <v>12.5969</v>
      </c>
      <c r="H44">
        <f t="shared" si="3"/>
        <v>12.617810843832892</v>
      </c>
    </row>
    <row r="45" spans="1:8">
      <c r="F45">
        <v>43.985779999999998</v>
      </c>
      <c r="G45">
        <v>12.52162</v>
      </c>
      <c r="H45">
        <f t="shared" si="3"/>
        <v>12.508451208029054</v>
      </c>
    </row>
    <row r="46" spans="1:8">
      <c r="F46">
        <v>45.259830000000001</v>
      </c>
      <c r="G46">
        <v>12.414210000000001</v>
      </c>
      <c r="H46">
        <f t="shared" si="3"/>
        <v>12.412660598247484</v>
      </c>
    </row>
    <row r="47" spans="1:8">
      <c r="F47">
        <v>46.643129999999999</v>
      </c>
      <c r="G47">
        <v>12.317500000000001</v>
      </c>
      <c r="H47">
        <f t="shared" si="3"/>
        <v>12.313715881471953</v>
      </c>
    </row>
    <row r="48" spans="1:8">
      <c r="F48">
        <v>47.953609999999998</v>
      </c>
      <c r="G48">
        <v>12.22081</v>
      </c>
      <c r="H48">
        <f t="shared" si="3"/>
        <v>12.224631675049082</v>
      </c>
    </row>
    <row r="49" spans="6:8">
      <c r="F49">
        <v>49.264090000000003</v>
      </c>
      <c r="G49">
        <v>12.12411</v>
      </c>
      <c r="H49">
        <f t="shared" si="3"/>
        <v>12.139935402220544</v>
      </c>
    </row>
    <row r="50" spans="6:8">
      <c r="F50">
        <v>50.574629999999999</v>
      </c>
      <c r="G50">
        <v>12.059570000000001</v>
      </c>
      <c r="H50">
        <f t="shared" si="3"/>
        <v>12.05955264484993</v>
      </c>
    </row>
    <row r="51" spans="6:8">
      <c r="F51">
        <v>53.195709999999998</v>
      </c>
      <c r="G51">
        <v>11.91976</v>
      </c>
      <c r="H51">
        <f t="shared" si="3"/>
        <v>11.911775864817074</v>
      </c>
    </row>
    <row r="52" spans="6:8">
      <c r="F52">
        <v>54.579070000000002</v>
      </c>
      <c r="G52">
        <v>11.85521</v>
      </c>
      <c r="H52">
        <f t="shared" si="3"/>
        <v>11.840959983103691</v>
      </c>
    </row>
    <row r="53" spans="6:8">
      <c r="F53">
        <v>55.853180000000002</v>
      </c>
      <c r="G53">
        <v>11.779949999999999</v>
      </c>
      <c r="H53">
        <f t="shared" si="3"/>
        <v>11.780349418677538</v>
      </c>
    </row>
    <row r="54" spans="6:8">
      <c r="F54">
        <v>57.163730000000001</v>
      </c>
      <c r="G54">
        <v>11.71541</v>
      </c>
      <c r="H54">
        <f t="shared" si="3"/>
        <v>11.72286936035313</v>
      </c>
    </row>
    <row r="55" spans="6:8">
      <c r="F55">
        <v>58.583550000000002</v>
      </c>
      <c r="G55">
        <v>11.67229</v>
      </c>
      <c r="H55">
        <f t="shared" si="3"/>
        <v>11.666526936715947</v>
      </c>
    </row>
    <row r="56" spans="6:8">
      <c r="F56">
        <v>59.821269999999998</v>
      </c>
      <c r="G56">
        <v>11.607749999999999</v>
      </c>
      <c r="H56">
        <f t="shared" si="3"/>
        <v>11.622809896807418</v>
      </c>
    </row>
    <row r="57" spans="6:8">
      <c r="F57">
        <v>61.313949999999998</v>
      </c>
      <c r="G57">
        <v>11.58605</v>
      </c>
      <c r="H57">
        <f t="shared" si="3"/>
        <v>11.577336958167017</v>
      </c>
    </row>
    <row r="60" spans="6:8">
      <c r="F60">
        <v>24.07582</v>
      </c>
      <c r="G60">
        <v>14.990349999999999</v>
      </c>
      <c r="H60" t="s">
        <v>42</v>
      </c>
    </row>
    <row r="62" spans="6:8">
      <c r="F62" t="s">
        <v>44</v>
      </c>
      <c r="G62" t="s">
        <v>43</v>
      </c>
      <c r="H62" t="s">
        <v>6</v>
      </c>
    </row>
    <row r="63" spans="6:8">
      <c r="F63">
        <v>14</v>
      </c>
      <c r="G63" s="5">
        <f>F63^4*0.000000903-0.000180821*F63^3 + 0.014830078*F63^2 - 0.639483763*F63 + 23.952136474</f>
        <v>17.444575904000001</v>
      </c>
      <c r="H63" s="4">
        <f>16.262*F63+996.59</f>
        <v>1224.258</v>
      </c>
    </row>
    <row r="64" spans="6:8">
      <c r="F64">
        <v>20</v>
      </c>
      <c r="G64" s="5">
        <f t="shared" ref="G64:G68" si="4">F64^4*0.000000903-0.000180821*F64^3 + 0.014830078*F64^2 - 0.639483763*F64 + 23.952136474</f>
        <v>15.792404414</v>
      </c>
      <c r="H64" s="4">
        <f t="shared" ref="H64:H68" si="5">16.262*F64+996.59</f>
        <v>1321.83</v>
      </c>
    </row>
    <row r="65" spans="6:8">
      <c r="F65">
        <v>21</v>
      </c>
      <c r="G65" s="5">
        <f t="shared" si="4"/>
        <v>15.564074910999999</v>
      </c>
      <c r="H65" s="4">
        <f t="shared" si="5"/>
        <v>1338.0920000000001</v>
      </c>
    </row>
    <row r="66" spans="6:8">
      <c r="F66">
        <v>23</v>
      </c>
      <c r="G66" s="5">
        <f t="shared" si="4"/>
        <v>15.141768503</v>
      </c>
      <c r="H66" s="4">
        <f t="shared" si="5"/>
        <v>1370.616</v>
      </c>
    </row>
    <row r="67" spans="6:8">
      <c r="F67">
        <v>30</v>
      </c>
      <c r="G67" s="5">
        <f t="shared" si="4"/>
        <v>13.963956783999999</v>
      </c>
      <c r="H67" s="4">
        <f t="shared" si="5"/>
        <v>1484.45</v>
      </c>
    </row>
    <row r="68" spans="6:8">
      <c r="F68">
        <v>40</v>
      </c>
      <c r="G68" s="5">
        <f t="shared" si="4"/>
        <v>12.840046753999999</v>
      </c>
      <c r="H68" s="4">
        <f t="shared" si="5"/>
        <v>1647.0700000000002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2"/>
  <sheetViews>
    <sheetView workbookViewId="0">
      <selection activeCell="C33" sqref="C33"/>
    </sheetView>
  </sheetViews>
  <sheetFormatPr baseColWidth="10" defaultRowHeight="15" x14ac:dyDescent="0"/>
  <sheetData>
    <row r="3" spans="1:3">
      <c r="A3" t="s">
        <v>47</v>
      </c>
      <c r="B3" t="s">
        <v>10</v>
      </c>
      <c r="C3" t="s">
        <v>21</v>
      </c>
    </row>
    <row r="4" spans="1:3">
      <c r="A4" s="6">
        <v>0</v>
      </c>
      <c r="B4">
        <v>0</v>
      </c>
      <c r="C4" s="1">
        <v>2133.3903799999998</v>
      </c>
    </row>
    <row r="5" spans="1:3">
      <c r="A5" s="6">
        <v>1.6959800000000001E-2</v>
      </c>
      <c r="B5" s="6">
        <f>36.479*A5+0.0049</f>
        <v>0.62357654419999997</v>
      </c>
      <c r="C5" s="1">
        <v>2102.6472199999998</v>
      </c>
    </row>
    <row r="6" spans="1:3">
      <c r="A6" s="6">
        <v>2.88945E-2</v>
      </c>
      <c r="B6" s="6">
        <f t="shared" ref="B6:B33" si="0">36.479*A6+0.0049</f>
        <v>1.0589424654999999</v>
      </c>
      <c r="C6" s="1">
        <v>2076.00342</v>
      </c>
    </row>
    <row r="7" spans="1:3">
      <c r="A7" s="6">
        <v>4.3969899999999999E-2</v>
      </c>
      <c r="B7" s="6">
        <f t="shared" si="0"/>
        <v>1.6088779820999999</v>
      </c>
      <c r="C7" s="1">
        <v>2046.2852800000001</v>
      </c>
    </row>
    <row r="8" spans="1:3">
      <c r="A8" s="6">
        <v>6.65829E-2</v>
      </c>
      <c r="B8" s="6">
        <f t="shared" si="0"/>
        <v>2.4337776091000003</v>
      </c>
      <c r="C8" s="1">
        <v>2009.3936799999999</v>
      </c>
    </row>
    <row r="9" spans="1:3">
      <c r="A9" s="6">
        <v>8.9195999999999998E-2</v>
      </c>
      <c r="B9" s="6">
        <f t="shared" si="0"/>
        <v>3.2586808839999999</v>
      </c>
      <c r="C9" s="1">
        <v>1976.6012000000001</v>
      </c>
    </row>
    <row r="10" spans="1:3">
      <c r="A10" s="6">
        <v>0.116206</v>
      </c>
      <c r="B10" s="6">
        <f t="shared" si="0"/>
        <v>4.2439786740000001</v>
      </c>
      <c r="C10" s="1">
        <v>1943.80872</v>
      </c>
    </row>
    <row r="11" spans="1:3">
      <c r="A11" s="6">
        <v>0.136935</v>
      </c>
      <c r="B11" s="6">
        <f t="shared" si="0"/>
        <v>5.0001518650000003</v>
      </c>
      <c r="C11" s="1">
        <v>1918.18958</v>
      </c>
    </row>
    <row r="12" spans="1:3">
      <c r="A12" s="6">
        <v>0.162688</v>
      </c>
      <c r="B12" s="6">
        <f t="shared" si="0"/>
        <v>5.9395955520000001</v>
      </c>
      <c r="C12" s="1">
        <v>1887.4466600000001</v>
      </c>
    </row>
    <row r="13" spans="1:3">
      <c r="A13" s="6">
        <v>0.188442</v>
      </c>
      <c r="B13" s="6">
        <f t="shared" si="0"/>
        <v>6.8790757180000002</v>
      </c>
      <c r="C13" s="1">
        <v>1855.67896</v>
      </c>
    </row>
    <row r="14" spans="1:3">
      <c r="A14" s="6">
        <v>0.21607999999999999</v>
      </c>
      <c r="B14" s="6">
        <f t="shared" si="0"/>
        <v>7.8872823199999997</v>
      </c>
      <c r="C14" s="1">
        <v>1821.86169</v>
      </c>
    </row>
    <row r="15" spans="1:3">
      <c r="A15" s="6">
        <v>0.229271</v>
      </c>
      <c r="B15" s="6">
        <f t="shared" si="0"/>
        <v>8.3684768089999988</v>
      </c>
      <c r="C15" s="1">
        <v>1801.3663300000001</v>
      </c>
    </row>
    <row r="16" spans="1:3">
      <c r="A16" s="6">
        <v>0.24874399999999999</v>
      </c>
      <c r="B16" s="6">
        <f t="shared" si="0"/>
        <v>9.0788323759999994</v>
      </c>
      <c r="C16" s="1">
        <v>1775.74719</v>
      </c>
    </row>
    <row r="17" spans="1:3">
      <c r="A17" s="6">
        <v>0.26758799999999999</v>
      </c>
      <c r="B17" s="6">
        <f t="shared" si="0"/>
        <v>9.766242651999999</v>
      </c>
      <c r="C17" s="1">
        <v>1746.0290500000001</v>
      </c>
    </row>
    <row r="18" spans="1:3">
      <c r="A18" s="6">
        <v>0.28329100000000002</v>
      </c>
      <c r="B18" s="6">
        <f t="shared" si="0"/>
        <v>10.339072389</v>
      </c>
      <c r="C18" s="1">
        <v>1719.3851299999999</v>
      </c>
    </row>
    <row r="19" spans="1:3">
      <c r="A19" s="6">
        <v>0.30276399999999998</v>
      </c>
      <c r="B19" s="6">
        <f t="shared" si="0"/>
        <v>11.049427955999999</v>
      </c>
      <c r="C19" s="1">
        <v>1685.5678700000001</v>
      </c>
    </row>
    <row r="20" spans="1:3">
      <c r="A20" s="6">
        <v>0.32600499999999999</v>
      </c>
      <c r="B20" s="6">
        <f t="shared" si="0"/>
        <v>11.897236394999998</v>
      </c>
      <c r="C20" s="1">
        <v>1642.5277100000001</v>
      </c>
    </row>
    <row r="21" spans="1:3">
      <c r="A21" s="6">
        <v>0.35552800000000001</v>
      </c>
      <c r="B21" s="6">
        <f t="shared" si="0"/>
        <v>12.974205911999999</v>
      </c>
      <c r="C21" s="1">
        <v>1580.0170900000001</v>
      </c>
    </row>
    <row r="22" spans="1:3">
      <c r="A22" s="6">
        <v>0.369975</v>
      </c>
      <c r="B22" s="6">
        <f t="shared" si="0"/>
        <v>13.501218024999998</v>
      </c>
      <c r="C22" s="1">
        <v>1547.22461</v>
      </c>
    </row>
    <row r="23" spans="1:3">
      <c r="A23" s="6">
        <v>0.38191000000000003</v>
      </c>
      <c r="B23" s="6">
        <f t="shared" si="0"/>
        <v>13.93659489</v>
      </c>
      <c r="C23" s="1">
        <v>1519.55591</v>
      </c>
    </row>
    <row r="24" spans="1:3">
      <c r="A24" s="6">
        <v>0.39949699999999999</v>
      </c>
      <c r="B24" s="6">
        <f t="shared" si="0"/>
        <v>14.578151062999998</v>
      </c>
      <c r="C24" s="1">
        <v>1476.51575</v>
      </c>
    </row>
    <row r="25" spans="1:3">
      <c r="A25" s="6">
        <v>0.415829</v>
      </c>
      <c r="B25" s="6">
        <f t="shared" si="0"/>
        <v>15.173926090999998</v>
      </c>
      <c r="C25" s="1">
        <v>1437.5747100000001</v>
      </c>
    </row>
    <row r="26" spans="1:3">
      <c r="A26" s="6">
        <v>0.43027599999999999</v>
      </c>
      <c r="B26" s="6">
        <f t="shared" si="0"/>
        <v>15.700938203999998</v>
      </c>
      <c r="C26" s="1">
        <v>1397.60889</v>
      </c>
    </row>
    <row r="27" spans="1:3">
      <c r="A27" s="6">
        <v>0.446608</v>
      </c>
      <c r="B27" s="6">
        <f t="shared" si="0"/>
        <v>16.296713231999998</v>
      </c>
      <c r="C27" s="1">
        <v>1354.56873</v>
      </c>
    </row>
    <row r="28" spans="1:3">
      <c r="A28" s="6">
        <v>0.46042699999999998</v>
      </c>
      <c r="B28" s="6">
        <f t="shared" si="0"/>
        <v>16.800816532999999</v>
      </c>
      <c r="C28" s="1">
        <v>1315.62769</v>
      </c>
    </row>
    <row r="29" spans="1:3">
      <c r="A29" s="6">
        <v>0.47801500000000002</v>
      </c>
      <c r="B29" s="6">
        <f t="shared" si="0"/>
        <v>17.442409184999999</v>
      </c>
      <c r="C29" s="1">
        <v>1268.4885300000001</v>
      </c>
    </row>
    <row r="30" spans="1:3">
      <c r="A30" s="6">
        <v>0.49120599999999998</v>
      </c>
      <c r="B30" s="6">
        <f t="shared" si="0"/>
        <v>17.923603673999999</v>
      </c>
      <c r="C30" s="1">
        <v>1229.54736</v>
      </c>
    </row>
    <row r="31" spans="1:3">
      <c r="A31" s="6">
        <v>0.50439699999999998</v>
      </c>
      <c r="B31" s="6">
        <f t="shared" si="0"/>
        <v>18.404798162999999</v>
      </c>
      <c r="C31" s="1">
        <v>1192.65588</v>
      </c>
    </row>
    <row r="32" spans="1:3">
      <c r="A32" s="6">
        <v>0.51444699999999999</v>
      </c>
      <c r="B32" s="6">
        <f t="shared" si="0"/>
        <v>18.771412112999997</v>
      </c>
      <c r="C32" s="1">
        <v>1160.8881799999999</v>
      </c>
    </row>
    <row r="33" spans="1:3">
      <c r="A33" s="6">
        <v>0.52512599999999998</v>
      </c>
      <c r="B33" s="6">
        <f t="shared" si="0"/>
        <v>19.160971353999997</v>
      </c>
      <c r="C33" s="1">
        <v>1135.2690399999999</v>
      </c>
    </row>
    <row r="34" spans="1:3">
      <c r="A34" s="6">
        <v>1</v>
      </c>
      <c r="B34">
        <v>36.47</v>
      </c>
    </row>
    <row r="53" spans="1:4">
      <c r="B53" t="s">
        <v>49</v>
      </c>
    </row>
    <row r="54" spans="1:4">
      <c r="C54" t="s">
        <v>47</v>
      </c>
      <c r="D54" t="s">
        <v>48</v>
      </c>
    </row>
    <row r="55" spans="1:4">
      <c r="C55">
        <v>0</v>
      </c>
      <c r="D55">
        <v>0</v>
      </c>
    </row>
    <row r="56" spans="1:4">
      <c r="C56">
        <v>0.2</v>
      </c>
      <c r="D56">
        <v>7.3</v>
      </c>
    </row>
    <row r="57" spans="1:4">
      <c r="C57">
        <v>0.6</v>
      </c>
      <c r="D57">
        <v>21.9</v>
      </c>
    </row>
    <row r="58" spans="1:4">
      <c r="C58">
        <v>0.8</v>
      </c>
      <c r="D58">
        <v>29.2</v>
      </c>
    </row>
    <row r="59" spans="1:4">
      <c r="C59">
        <v>1</v>
      </c>
      <c r="D59">
        <v>36.47</v>
      </c>
    </row>
    <row r="61" spans="1:4">
      <c r="A61" t="s">
        <v>50</v>
      </c>
      <c r="B61">
        <v>32.06</v>
      </c>
      <c r="C61">
        <f>B61/(B61+B62)</f>
        <v>0.36471190489733235</v>
      </c>
      <c r="D61" t="s">
        <v>52</v>
      </c>
    </row>
    <row r="62" spans="1:4">
      <c r="A62" t="s">
        <v>51</v>
      </c>
      <c r="B62">
        <v>55.844999999999999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</vt:lpstr>
      <vt:lpstr>2014</vt:lpstr>
      <vt:lpstr>Pommier2018</vt:lpstr>
      <vt:lpstr>stewart2007</vt:lpstr>
      <vt:lpstr>Fei2000</vt:lpstr>
      <vt:lpstr>Fe_melt</vt:lpstr>
      <vt:lpstr>eutectic</vt:lpstr>
      <vt:lpstr>Buono2011</vt:lpstr>
    </vt:vector>
  </TitlesOfParts>
  <Company>California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 Wicks</dc:creator>
  <cp:lastModifiedBy>June Wicks</cp:lastModifiedBy>
  <dcterms:created xsi:type="dcterms:W3CDTF">2018-03-04T00:56:59Z</dcterms:created>
  <dcterms:modified xsi:type="dcterms:W3CDTF">2018-03-05T05:22:50Z</dcterms:modified>
</cp:coreProperties>
</file>