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02] Projects\[02] Data Science\[05] Excel\HealthMax\Exercises and Datasets\Exercises\"/>
    </mc:Choice>
  </mc:AlternateContent>
  <xr:revisionPtr revIDLastSave="0" documentId="13_ncr:1_{57048677-2FEF-4368-B8D8-E8EEF24F8998}" xr6:coauthVersionLast="47" xr6:coauthVersionMax="47" xr10:uidLastSave="{00000000-0000-0000-0000-000000000000}"/>
  <bookViews>
    <workbookView xWindow="-120" yWindow="-120" windowWidth="29040" windowHeight="15720" firstSheet="3" activeTab="4" xr2:uid="{5BBF3846-4C6D-4871-B649-C959D40EA238}"/>
  </bookViews>
  <sheets>
    <sheet name="Brands per Supplier" sheetId="3" r:id="rId1"/>
    <sheet name="HealthMax Growth" sheetId="4" r:id="rId2"/>
    <sheet name="MAT Value Total Category" sheetId="6" r:id="rId3"/>
    <sheet name="Market Share" sheetId="7" r:id="rId4"/>
    <sheet name="Promotion Graph" sheetId="13" r:id="rId5"/>
    <sheet name="External Data" sheetId="2" r:id="rId6"/>
    <sheet name="Profitability Matrix" sheetId="9" r:id="rId7"/>
    <sheet name="Internal Sales Data" sheetId="8" r:id="rId8"/>
    <sheet name="50ml Shampoo 2024" sheetId="12" r:id="rId9"/>
    <sheet name="New Category Opportunity" sheetId="10" r:id="rId10"/>
    <sheet name="Organic Shampoo Launch" sheetId="11" r:id="rId11"/>
  </sheets>
  <definedNames>
    <definedName name="Slicer_Region">#N/A</definedName>
  </definedNames>
  <calcPr calcId="191029"/>
  <pivotCaches>
    <pivotCache cacheId="30" r:id="rId12"/>
    <pivotCache cacheId="41"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 i="12" l="1"/>
  <c r="E12" i="12"/>
  <c r="M12" i="12" s="1"/>
  <c r="I12" i="12"/>
  <c r="J12" i="12"/>
  <c r="K12" i="12" s="1"/>
  <c r="M2" i="12"/>
  <c r="M3" i="12"/>
  <c r="M4" i="12"/>
  <c r="M5" i="12"/>
  <c r="M6" i="12"/>
  <c r="M7" i="12"/>
  <c r="M8" i="12"/>
  <c r="M9" i="12"/>
  <c r="M10" i="12"/>
  <c r="M11" i="12"/>
  <c r="J11" i="12"/>
  <c r="L11" i="12" s="1"/>
  <c r="I11" i="12"/>
  <c r="J10" i="12"/>
  <c r="L10" i="12" s="1"/>
  <c r="I10" i="12"/>
  <c r="J9" i="12"/>
  <c r="K9" i="12" s="1"/>
  <c r="I9" i="12"/>
  <c r="J8" i="12"/>
  <c r="L8" i="12" s="1"/>
  <c r="I8" i="12"/>
  <c r="J7" i="12"/>
  <c r="L7" i="12" s="1"/>
  <c r="I7" i="12"/>
  <c r="J6" i="12"/>
  <c r="L6" i="12" s="1"/>
  <c r="I6" i="12"/>
  <c r="J5" i="12"/>
  <c r="K5" i="12" s="1"/>
  <c r="I5" i="12"/>
  <c r="J4" i="12"/>
  <c r="L4" i="12" s="1"/>
  <c r="I4" i="12"/>
  <c r="J3" i="12"/>
  <c r="L3" i="12" s="1"/>
  <c r="I3" i="12"/>
  <c r="J2" i="12"/>
  <c r="L2" i="12" s="1"/>
  <c r="I2" i="12"/>
  <c r="C4" i="11"/>
  <c r="E4" i="11" s="1"/>
  <c r="G4" i="11"/>
  <c r="H2" i="11"/>
  <c r="I2" i="11" s="1"/>
  <c r="G3" i="11"/>
  <c r="G2" i="11"/>
  <c r="E2" i="11"/>
  <c r="C2" i="11"/>
  <c r="C3" i="11"/>
  <c r="E3" i="11" s="1"/>
  <c r="B18" i="10"/>
  <c r="L12" i="12" l="1"/>
  <c r="K10" i="12"/>
  <c r="K6" i="12"/>
  <c r="L9" i="12"/>
  <c r="K2" i="12"/>
  <c r="L5" i="12"/>
  <c r="K3" i="12"/>
  <c r="K7" i="12"/>
  <c r="K11" i="12"/>
  <c r="K4" i="12"/>
  <c r="K8" i="12"/>
  <c r="H4" i="11"/>
  <c r="I4" i="11" s="1"/>
  <c r="H3" i="11"/>
  <c r="I3" i="11" s="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K11" i="8" l="1"/>
  <c r="L9" i="8"/>
  <c r="K8" i="8"/>
  <c r="K7" i="8"/>
  <c r="L6" i="8"/>
  <c r="K3" i="8"/>
  <c r="L5" i="8"/>
  <c r="L2" i="8"/>
  <c r="L10" i="8"/>
  <c r="K12" i="8"/>
  <c r="L12" i="8" s="1"/>
  <c r="I12" i="8"/>
</calcChain>
</file>

<file path=xl/sharedStrings.xml><?xml version="1.0" encoding="utf-8"?>
<sst xmlns="http://schemas.openxmlformats.org/spreadsheetml/2006/main" count="22405" uniqueCount="108">
  <si>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</si>
  <si>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</si>
  <si>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</si>
  <si>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</si>
  <si>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</si>
  <si>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</si>
  <si>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</si>
  <si>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</si>
  <si>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</si>
  <si>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</si>
  <si>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</si>
  <si>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</si>
  <si>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</si>
  <si>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</si>
  <si>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</si>
  <si>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</si>
  <si>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</si>
  <si>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</si>
  <si>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</si>
  <si>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</si>
  <si>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</si>
  <si>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</si>
  <si>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</si>
  <si>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</si>
  <si>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</si>
  <si>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</si>
  <si>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</si>
  <si>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</si>
  <si>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</si>
  <si>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</si>
  <si>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</si>
  <si>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</si>
  <si>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</si>
  <si>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</si>
  <si>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</si>
  <si>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</si>
  <si>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</si>
  <si>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</si>
  <si>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</si>
  <si>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</si>
  <si>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</si>
  <si>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</si>
  <si>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</si>
  <si>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</si>
  <si>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</si>
  <si>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</si>
  <si>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</si>
  <si>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</si>
  <si>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</si>
  <si>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</si>
  <si>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</si>
  <si>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</si>
  <si>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</si>
  <si>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</si>
  <si>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</si>
  <si>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</si>
  <si>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</si>
  <si>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</si>
  <si>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</si>
  <si>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</si>
  <si>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</si>
  <si>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</si>
  <si>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</si>
  <si>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</si>
  <si>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</si>
  <si>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</si>
  <si>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</si>
  <si>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</si>
  <si>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</si>
  <si>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</si>
  <si>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</si>
  <si>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</si>
  <si>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</si>
  <si>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</si>
  <si>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</si>
  <si>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</si>
  <si>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</si>
  <si>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</si>
  <si>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</si>
  <si>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</si>
  <si>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</si>
  <si>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</si>
  <si>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</si>
  <si>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</si>
  <si>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</si>
  <si>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</si>
  <si>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</si>
  <si>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</si>
  <si>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</si>
  <si>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</si>
  <si>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</si>
  <si>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</si>
  <si>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</si>
  <si>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</si>
  <si>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</si>
  <si>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</si>
  <si>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</si>
  <si>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</si>
  <si>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</si>
  <si>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Net Sales 2022</t>
  </si>
  <si>
    <t>Estimated Unit Market Share</t>
  </si>
  <si>
    <t>Estimated units sold 2024</t>
  </si>
  <si>
    <t>Net Sales</t>
  </si>
  <si>
    <t>HerbEssentials</t>
  </si>
  <si>
    <t>Herbashine</t>
  </si>
  <si>
    <t>FA</t>
  </si>
  <si>
    <t>Price per ml</t>
  </si>
  <si>
    <t>Starbust Ultra Soft 50ml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</si>
</sst>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2" formatCode="_-[$R-1C09]* #,##0.00_-;\-[$R-1C09]* #,##0.00_-;_-[$R-1C09]* &quot;-&quot;??_-;_-@_-"/>
    <numFmt numFmtId="174" formatCode="_-[$$-409]* #,##0.000_ ;_-[$$-409]* \-#,##0.000\ ;_-[$$-409]* &quot;-&quot;??_ ;_-@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0" fontId="0" fillId="0" borderId="0" xfId="0" applyNumberFormat="1"/>
    <xf numFmtId="165" fontId="0" fillId="0" borderId="0" xfId="2" applyFont="1"/>
    <xf numFmtId="165" fontId="0" fillId="0" borderId="0" xfId="2" applyNumberFormat="1" applyFont="1"/>
    <xf numFmtId="172" fontId="0" fillId="0" borderId="0" xfId="0" applyNumberFormat="1"/>
    <xf numFmtId="43" fontId="0" fillId="0" borderId="0" xfId="0" applyNumberFormat="1"/>
    <xf numFmtId="174" fontId="0" fillId="0" borderId="0" xfId="0" applyNumberFormat="1"/>
  </cellXfs>
  <cellStyles count="4">
    <cellStyle name="Comma" xfId="2" builtinId="3"/>
    <cellStyle name="Currency" xfId="1" builtinId="4"/>
    <cellStyle name="Normal" xfId="0" builtinId="0"/>
    <cellStyle name="Percent" xfId="3" builtinId="5"/>
  </cellStyles>
  <dxfs count="59">
    <dxf>
      <numFmt numFmtId="174"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font>
        <b val="0"/>
        <i val="0"/>
        <strike val="0"/>
        <condense val="0"/>
        <extend val="0"/>
        <outline val="0"/>
        <shadow val="0"/>
        <u val="none"/>
        <vertAlign val="baseline"/>
        <sz val="11"/>
        <color theme="1"/>
        <name val="Calibri"/>
        <family val="2"/>
        <scheme val="minor"/>
      </font>
      <numFmt numFmtId="166" formatCode="_-[$$-409]* #,##0_ ;_-[$$-409]* \-#,##0\ ;_-[$$-409]* &quot;-&quot;??_ ;_-@_ "/>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numFmt numFmtId="0" formatCode="General"/>
    </dxf>
    <dxf>
      <numFmt numFmtId="0" formatCode="General"/>
    </dxf>
    <dxf>
      <numFmt numFmtId="0" formatCode="General"/>
    </dxf>
    <dxf>
      <numFmt numFmtId="169" formatCode="_-[$$-409]* #,##0.00_ ;_-[$$-409]* \-#,##0.00\ ;_-[$$-409]* &quot;-&quot;??_ ;_-@_ "/>
    </dxf>
    <dxf>
      <numFmt numFmtId="166" formatCode="_-[$$-409]* #,##0_ ;_-[$$-409]* \-#,##0\ ;_-[$$-409]* &quot;-&quot;??_ ;_-@_ "/>
    </dxf>
    <dxf>
      <numFmt numFmtId="169" formatCode="_-[$$-409]* #,##0.00_ ;_-[$$-409]* \-#,##0.00\ ;_-[$$-409]* &quot;-&quot;??_ ;_-@_ "/>
    </dxf>
    <dxf>
      <numFmt numFmtId="169" formatCode="_-[$$-409]* #,##0.00_ ;_-[$$-409]* \-#,##0.00\ ;_-[$$-409]* &quot;-&quot;??_ ;_-@_ "/>
    </dxf>
    <dxf>
      <numFmt numFmtId="165" formatCode="_ * #,##0.00_ ;_ * \-#,##0.00_ ;_ * &quot;-&quot;??_ ;_ @_ "/>
    </dxf>
    <dxf>
      <numFmt numFmtId="169" formatCode="_-[$$-409]* #,##0.00_ ;_-[$$-409]* \-#,##0.00\ ;_-[$$-409]* &quot;-&quot;??_ ;_-@_ "/>
    </dxf>
    <dxf>
      <numFmt numFmtId="0" formatCode="General"/>
    </dxf>
    <dxf>
      <numFmt numFmtId="167" formatCode="_ * #,##0_ ;_ * \-#,##0_ ;_ * &quot;-&quot;??_ ;_ @_ "/>
    </dxf>
    <dxf>
      <numFmt numFmtId="13" formatCode="0%"/>
    </dxf>
    <dxf>
      <numFmt numFmtId="13" formatCode="0%"/>
    </dxf>
    <dxf>
      <numFmt numFmtId="14" formatCode="0.0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[2_4_new_category_opportunity_solution.xlsx]Market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[2_4_new_category_opportunity_solution.xlsx]Promotion Graph!PivotTable4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400" b="0" i="0" u="none" strike="noStrike" baseline="0">
                <a:effectLst/>
              </a:rPr>
              <a:t>Shinez Value Sales 2022</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Graph'!$B$3:$B$4</c:f>
              <c:strCache>
                <c:ptCount val="1"/>
                <c:pt idx="0">
                  <c:v>1</c:v>
                </c:pt>
              </c:strCache>
            </c:strRef>
          </c:tx>
          <c:spPr>
            <a:solidFill>
              <a:schemeClr val="accent1">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Graph'!$B$5:$B$6</c:f>
              <c:numCache>
                <c:formatCode>_-[$$-409]* #,##0_ ;_-[$$-409]* \-#,##0\ ;_-[$$-409]* "-"??_ ;_-@_ </c:formatCode>
                <c:ptCount val="1"/>
                <c:pt idx="0">
                  <c:v>849590</c:v>
                </c:pt>
              </c:numCache>
            </c:numRef>
          </c:val>
          <c:extLst>
            <c:ext xmlns:c16="http://schemas.microsoft.com/office/drawing/2014/chart" uri="{C3380CC4-5D6E-409C-BE32-E72D297353CC}">
              <c16:uniqueId val="{00000000-4AC9-459D-B1EB-1FA7AA3B592B}"/>
            </c:ext>
          </c:extLst>
        </c:ser>
        <c:ser>
          <c:idx val="1"/>
          <c:order val="1"/>
          <c:tx>
            <c:strRef>
              <c:f>'Promotion Graph'!$C$3:$C$4</c:f>
              <c:strCache>
                <c:ptCount val="1"/>
                <c:pt idx="0">
                  <c:v>2</c:v>
                </c:pt>
              </c:strCache>
            </c:strRef>
          </c:tx>
          <c:spPr>
            <a:solidFill>
              <a:schemeClr val="accent1">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Graph'!$C$5:$C$6</c:f>
              <c:numCache>
                <c:formatCode>_-[$$-409]* #,##0_ ;_-[$$-409]* \-#,##0\ ;_-[$$-409]* "-"??_ ;_-@_ </c:formatCode>
                <c:ptCount val="1"/>
                <c:pt idx="0">
                  <c:v>822290</c:v>
                </c:pt>
              </c:numCache>
            </c:numRef>
          </c:val>
          <c:extLst>
            <c:ext xmlns:c16="http://schemas.microsoft.com/office/drawing/2014/chart" uri="{C3380CC4-5D6E-409C-BE32-E72D297353CC}">
              <c16:uniqueId val="{00000001-4AC9-459D-B1EB-1FA7AA3B592B}"/>
            </c:ext>
          </c:extLst>
        </c:ser>
        <c:ser>
          <c:idx val="2"/>
          <c:order val="2"/>
          <c:tx>
            <c:strRef>
              <c:f>'Promotion Graph'!$D$3:$D$4</c:f>
              <c:strCache>
                <c:ptCount val="1"/>
                <c:pt idx="0">
                  <c:v>3</c:v>
                </c:pt>
              </c:strCache>
            </c:strRef>
          </c:tx>
          <c:spPr>
            <a:solidFill>
              <a:schemeClr val="accent1">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Graph'!$D$5:$D$6</c:f>
              <c:numCache>
                <c:formatCode>_-[$$-409]* #,##0_ ;_-[$$-409]* \-#,##0\ ;_-[$$-409]* "-"??_ ;_-@_ </c:formatCode>
                <c:ptCount val="1"/>
                <c:pt idx="0">
                  <c:v>827649</c:v>
                </c:pt>
              </c:numCache>
            </c:numRef>
          </c:val>
          <c:extLst>
            <c:ext xmlns:c16="http://schemas.microsoft.com/office/drawing/2014/chart" uri="{C3380CC4-5D6E-409C-BE32-E72D297353CC}">
              <c16:uniqueId val="{00000002-4AC9-459D-B1EB-1FA7AA3B592B}"/>
            </c:ext>
          </c:extLst>
        </c:ser>
        <c:ser>
          <c:idx val="3"/>
          <c:order val="3"/>
          <c:tx>
            <c:strRef>
              <c:f>'Promotion Graph'!$E$3:$E$4</c:f>
              <c:strCache>
                <c:ptCount val="1"/>
                <c:pt idx="0">
                  <c:v>4</c:v>
                </c:pt>
              </c:strCache>
            </c:strRef>
          </c:tx>
          <c:spPr>
            <a:solidFill>
              <a:schemeClr val="accent1">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Graph'!$E$5:$E$6</c:f>
              <c:numCache>
                <c:formatCode>_-[$$-409]* #,##0_ ;_-[$$-409]* \-#,##0\ ;_-[$$-409]* "-"??_ ;_-@_ </c:formatCode>
                <c:ptCount val="1"/>
                <c:pt idx="0">
                  <c:v>1445626</c:v>
                </c:pt>
              </c:numCache>
            </c:numRef>
          </c:val>
          <c:extLst>
            <c:ext xmlns:c16="http://schemas.microsoft.com/office/drawing/2014/chart" uri="{C3380CC4-5D6E-409C-BE32-E72D297353CC}">
              <c16:uniqueId val="{00000003-4AC9-459D-B1EB-1FA7AA3B592B}"/>
            </c:ext>
          </c:extLst>
        </c:ser>
        <c:ser>
          <c:idx val="4"/>
          <c:order val="4"/>
          <c:tx>
            <c:strRef>
              <c:f>'Promotion Graph'!$F$3:$F$4</c:f>
              <c:strCache>
                <c:ptCount val="1"/>
                <c:pt idx="0">
                  <c:v>5</c:v>
                </c:pt>
              </c:strCache>
            </c:strRef>
          </c:tx>
          <c:spPr>
            <a:solidFill>
              <a:schemeClr val="accent1">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Graph'!$F$5:$F$6</c:f>
              <c:numCache>
                <c:formatCode>_-[$$-409]* #,##0_ ;_-[$$-409]* \-#,##0\ ;_-[$$-409]* "-"??_ ;_-@_ </c:formatCode>
                <c:ptCount val="1"/>
                <c:pt idx="0">
                  <c:v>874089</c:v>
                </c:pt>
              </c:numCache>
            </c:numRef>
          </c:val>
          <c:extLst>
            <c:ext xmlns:c16="http://schemas.microsoft.com/office/drawing/2014/chart" uri="{C3380CC4-5D6E-409C-BE32-E72D297353CC}">
              <c16:uniqueId val="{00000004-4AC9-459D-B1EB-1FA7AA3B592B}"/>
            </c:ext>
          </c:extLst>
        </c:ser>
        <c:ser>
          <c:idx val="5"/>
          <c:order val="5"/>
          <c:tx>
            <c:strRef>
              <c:f>'Promotion Graph'!$G$3:$G$4</c:f>
              <c:strCache>
                <c:ptCount val="1"/>
                <c:pt idx="0">
                  <c:v>6</c:v>
                </c:pt>
              </c:strCache>
            </c:strRef>
          </c:tx>
          <c:spPr>
            <a:solidFill>
              <a:schemeClr val="accent1">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Graph'!$G$5:$G$6</c:f>
              <c:numCache>
                <c:formatCode>_-[$$-409]* #,##0_ ;_-[$$-409]* \-#,##0\ ;_-[$$-409]* "-"??_ ;_-@_ </c:formatCode>
                <c:ptCount val="1"/>
                <c:pt idx="0">
                  <c:v>876087</c:v>
                </c:pt>
              </c:numCache>
            </c:numRef>
          </c:val>
          <c:extLst>
            <c:ext xmlns:c16="http://schemas.microsoft.com/office/drawing/2014/chart" uri="{C3380CC4-5D6E-409C-BE32-E72D297353CC}">
              <c16:uniqueId val="{00000005-4AC9-459D-B1EB-1FA7AA3B592B}"/>
            </c:ext>
          </c:extLst>
        </c:ser>
        <c:ser>
          <c:idx val="6"/>
          <c:order val="6"/>
          <c:tx>
            <c:strRef>
              <c:f>'Promotion Graph'!$H$3:$H$4</c:f>
              <c:strCache>
                <c:ptCount val="1"/>
                <c:pt idx="0">
                  <c:v>7</c:v>
                </c:pt>
              </c:strCache>
            </c:strRef>
          </c:tx>
          <c:spPr>
            <a:solidFill>
              <a:schemeClr val="accent1">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Graph'!$H$5:$H$6</c:f>
              <c:numCache>
                <c:formatCode>_-[$$-409]* #,##0_ ;_-[$$-409]* \-#,##0\ ;_-[$$-409]* "-"??_ ;_-@_ </c:formatCode>
                <c:ptCount val="1"/>
                <c:pt idx="0">
                  <c:v>842454</c:v>
                </c:pt>
              </c:numCache>
            </c:numRef>
          </c:val>
          <c:extLst>
            <c:ext xmlns:c16="http://schemas.microsoft.com/office/drawing/2014/chart" uri="{C3380CC4-5D6E-409C-BE32-E72D297353CC}">
              <c16:uniqueId val="{00000006-4AC9-459D-B1EB-1FA7AA3B592B}"/>
            </c:ext>
          </c:extLst>
        </c:ser>
        <c:ser>
          <c:idx val="7"/>
          <c:order val="7"/>
          <c:tx>
            <c:strRef>
              <c:f>'Promotion Graph'!$I$3:$I$4</c:f>
              <c:strCache>
                <c:ptCount val="1"/>
                <c:pt idx="0">
                  <c:v>8</c:v>
                </c:pt>
              </c:strCache>
            </c:strRef>
          </c:tx>
          <c:spPr>
            <a:solidFill>
              <a:schemeClr val="accent1">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Graph'!$I$5:$I$6</c:f>
              <c:numCache>
                <c:formatCode>_-[$$-409]* #,##0_ ;_-[$$-409]* \-#,##0\ ;_-[$$-409]* "-"??_ ;_-@_ </c:formatCode>
                <c:ptCount val="1"/>
                <c:pt idx="0">
                  <c:v>1198708</c:v>
                </c:pt>
              </c:numCache>
            </c:numRef>
          </c:val>
          <c:extLst>
            <c:ext xmlns:c16="http://schemas.microsoft.com/office/drawing/2014/chart" uri="{C3380CC4-5D6E-409C-BE32-E72D297353CC}">
              <c16:uniqueId val="{00000007-4AC9-459D-B1EB-1FA7AA3B592B}"/>
            </c:ext>
          </c:extLst>
        </c:ser>
        <c:ser>
          <c:idx val="8"/>
          <c:order val="8"/>
          <c:tx>
            <c:strRef>
              <c:f>'Promotion Graph'!$J$3:$J$4</c:f>
              <c:strCache>
                <c:ptCount val="1"/>
                <c:pt idx="0">
                  <c:v>9</c:v>
                </c:pt>
              </c:strCache>
            </c:strRef>
          </c:tx>
          <c:spPr>
            <a:solidFill>
              <a:schemeClr val="accent1">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Graph'!$J$5:$J$6</c:f>
              <c:numCache>
                <c:formatCode>_-[$$-409]* #,##0_ ;_-[$$-409]* \-#,##0\ ;_-[$$-409]* "-"??_ ;_-@_ </c:formatCode>
                <c:ptCount val="1"/>
                <c:pt idx="0">
                  <c:v>853650</c:v>
                </c:pt>
              </c:numCache>
            </c:numRef>
          </c:val>
          <c:extLst>
            <c:ext xmlns:c16="http://schemas.microsoft.com/office/drawing/2014/chart" uri="{C3380CC4-5D6E-409C-BE32-E72D297353CC}">
              <c16:uniqueId val="{00000008-4AC9-459D-B1EB-1FA7AA3B592B}"/>
            </c:ext>
          </c:extLst>
        </c:ser>
        <c:ser>
          <c:idx val="9"/>
          <c:order val="9"/>
          <c:tx>
            <c:strRef>
              <c:f>'Promotion Graph'!$K$3:$K$4</c:f>
              <c:strCache>
                <c:ptCount val="1"/>
                <c:pt idx="0">
                  <c:v>10</c:v>
                </c:pt>
              </c:strCache>
            </c:strRef>
          </c:tx>
          <c:spPr>
            <a:solidFill>
              <a:schemeClr val="accent1">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Graph'!$K$5:$K$6</c:f>
              <c:numCache>
                <c:formatCode>_-[$$-409]* #,##0_ ;_-[$$-409]* \-#,##0\ ;_-[$$-409]* "-"??_ ;_-@_ </c:formatCode>
                <c:ptCount val="1"/>
                <c:pt idx="0">
                  <c:v>816480</c:v>
                </c:pt>
              </c:numCache>
            </c:numRef>
          </c:val>
          <c:extLst>
            <c:ext xmlns:c16="http://schemas.microsoft.com/office/drawing/2014/chart" uri="{C3380CC4-5D6E-409C-BE32-E72D297353CC}">
              <c16:uniqueId val="{00000009-4AC9-459D-B1EB-1FA7AA3B592B}"/>
            </c:ext>
          </c:extLst>
        </c:ser>
        <c:ser>
          <c:idx val="10"/>
          <c:order val="10"/>
          <c:tx>
            <c:strRef>
              <c:f>'Promotion Graph'!$L$3:$L$4</c:f>
              <c:strCache>
                <c:ptCount val="1"/>
                <c:pt idx="0">
                  <c:v>11</c:v>
                </c:pt>
              </c:strCache>
            </c:strRef>
          </c:tx>
          <c:spPr>
            <a:solidFill>
              <a:schemeClr val="accent1">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Graph'!$L$5:$L$6</c:f>
              <c:numCache>
                <c:formatCode>_-[$$-409]* #,##0_ ;_-[$$-409]* \-#,##0\ ;_-[$$-409]* "-"??_ ;_-@_ </c:formatCode>
                <c:ptCount val="1"/>
                <c:pt idx="0">
                  <c:v>1413646</c:v>
                </c:pt>
              </c:numCache>
            </c:numRef>
          </c:val>
          <c:extLst>
            <c:ext xmlns:c16="http://schemas.microsoft.com/office/drawing/2014/chart" uri="{C3380CC4-5D6E-409C-BE32-E72D297353CC}">
              <c16:uniqueId val="{0000000A-4AC9-459D-B1EB-1FA7AA3B592B}"/>
            </c:ext>
          </c:extLst>
        </c:ser>
        <c:ser>
          <c:idx val="11"/>
          <c:order val="11"/>
          <c:tx>
            <c:strRef>
              <c:f>'Promotion Graph'!$M$3:$M$4</c:f>
              <c:strCache>
                <c:ptCount val="1"/>
                <c:pt idx="0">
                  <c:v>12</c:v>
                </c:pt>
              </c:strCache>
            </c:strRef>
          </c:tx>
          <c:spPr>
            <a:solidFill>
              <a:schemeClr val="accent1">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Graph'!$A$5:$A$6</c:f>
              <c:strCache>
                <c:ptCount val="1"/>
                <c:pt idx="0">
                  <c:v>Shinez</c:v>
                </c:pt>
              </c:strCache>
            </c:strRef>
          </c:cat>
          <c:val>
            <c:numRef>
              <c:f>'Promotion Graph'!$M$5:$M$6</c:f>
              <c:numCache>
                <c:formatCode>_-[$$-409]* #,##0_ ;_-[$$-409]* \-#,##0\ ;_-[$$-409]* "-"??_ ;_-@_ </c:formatCode>
                <c:ptCount val="1"/>
                <c:pt idx="0">
                  <c:v>805231</c:v>
                </c:pt>
              </c:numCache>
            </c:numRef>
          </c:val>
          <c:extLst>
            <c:ext xmlns:c16="http://schemas.microsoft.com/office/drawing/2014/chart" uri="{C3380CC4-5D6E-409C-BE32-E72D297353CC}">
              <c16:uniqueId val="{0000000B-4AC9-459D-B1EB-1FA7AA3B592B}"/>
            </c:ext>
          </c:extLst>
        </c:ser>
        <c:dLbls>
          <c:dLblPos val="outEnd"/>
          <c:showLegendKey val="0"/>
          <c:showVal val="1"/>
          <c:showCatName val="0"/>
          <c:showSerName val="0"/>
          <c:showPercent val="0"/>
          <c:showBubbleSize val="0"/>
        </c:dLbls>
        <c:gapWidth val="75"/>
        <c:overlap val="-25"/>
        <c:axId val="150042463"/>
        <c:axId val="150043903"/>
      </c:barChart>
      <c:catAx>
        <c:axId val="15004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3903"/>
        <c:crosses val="autoZero"/>
        <c:auto val="1"/>
        <c:lblAlgn val="ctr"/>
        <c:lblOffset val="100"/>
        <c:noMultiLvlLbl val="0"/>
      </c:catAx>
      <c:valAx>
        <c:axId val="150043903"/>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2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333374</xdr:colOff>
      <xdr:row>7</xdr:row>
      <xdr:rowOff>23811</xdr:rowOff>
    </xdr:from>
    <xdr:to>
      <xdr:col>11</xdr:col>
      <xdr:colOff>600075</xdr:colOff>
      <xdr:row>24</xdr:row>
      <xdr:rowOff>66674</xdr:rowOff>
    </xdr:to>
    <xdr:graphicFrame macro="">
      <xdr:nvGraphicFramePr>
        <xdr:cNvPr id="2" name="Chart 1">
          <a:extLst>
            <a:ext uri="{FF2B5EF4-FFF2-40B4-BE49-F238E27FC236}">
              <a16:creationId xmlns:a16="http://schemas.microsoft.com/office/drawing/2014/main" id="{FFB949AD-F039-FC42-DD37-301AAA407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5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4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57">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E175C2-D63E-4C1F-8FE8-449742B70A03}" name="PivotTable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N6" firstHeaderRow="1" firstDataRow="2" firstDataCol="1" rowPageCount="1" colPageCount="1"/>
  <pivotFields count="13">
    <pivotField showAll="0"/>
    <pivotField showAll="0"/>
    <pivotField showAll="0"/>
    <pivotField axis="axisRow"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Col"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3"/>
  </rowFields>
  <rowItems count="2">
    <i>
      <x v="18"/>
    </i>
    <i t="grand">
      <x/>
    </i>
  </rowItems>
  <colFields count="1">
    <field x="6"/>
  </colFields>
  <colItems count="13">
    <i>
      <x/>
    </i>
    <i>
      <x v="1"/>
    </i>
    <i>
      <x v="2"/>
    </i>
    <i>
      <x v="3"/>
    </i>
    <i>
      <x v="4"/>
    </i>
    <i>
      <x v="5"/>
    </i>
    <i>
      <x v="6"/>
    </i>
    <i>
      <x v="7"/>
    </i>
    <i>
      <x v="8"/>
    </i>
    <i>
      <x v="9"/>
    </i>
    <i>
      <x v="10"/>
    </i>
    <i>
      <x v="11"/>
    </i>
    <i t="grand">
      <x/>
    </i>
  </colItems>
  <pageFields count="1">
    <pageField fld="5" item="4" hier="-1"/>
  </pageFields>
  <dataFields count="1">
    <dataField name="Sum of Values Month" fld="8" baseField="0" baseItem="0" numFmtId="166"/>
  </dataFields>
  <chartFormats count="12">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 chart="7" format="4" series="1">
      <pivotArea type="data" outline="0" fieldPosition="0">
        <references count="2">
          <reference field="4294967294" count="1" selected="0">
            <x v="0"/>
          </reference>
          <reference field="6" count="1" selected="0">
            <x v="4"/>
          </reference>
        </references>
      </pivotArea>
    </chartFormat>
    <chartFormat chart="7" format="5" series="1">
      <pivotArea type="data" outline="0" fieldPosition="0">
        <references count="2">
          <reference field="4294967294" count="1" selected="0">
            <x v="0"/>
          </reference>
          <reference field="6" count="1" selected="0">
            <x v="5"/>
          </reference>
        </references>
      </pivotArea>
    </chartFormat>
    <chartFormat chart="7" format="6" series="1">
      <pivotArea type="data" outline="0" fieldPosition="0">
        <references count="2">
          <reference field="4294967294" count="1" selected="0">
            <x v="0"/>
          </reference>
          <reference field="6" count="1" selected="0">
            <x v="6"/>
          </reference>
        </references>
      </pivotArea>
    </chartFormat>
    <chartFormat chart="7" format="7" series="1">
      <pivotArea type="data" outline="0" fieldPosition="0">
        <references count="2">
          <reference field="4294967294" count="1" selected="0">
            <x v="0"/>
          </reference>
          <reference field="6" count="1" selected="0">
            <x v="7"/>
          </reference>
        </references>
      </pivotArea>
    </chartFormat>
    <chartFormat chart="7" format="8" series="1">
      <pivotArea type="data" outline="0" fieldPosition="0">
        <references count="2">
          <reference field="4294967294" count="1" selected="0">
            <x v="0"/>
          </reference>
          <reference field="6" count="1" selected="0">
            <x v="8"/>
          </reference>
        </references>
      </pivotArea>
    </chartFormat>
    <chartFormat chart="7" format="9" series="1">
      <pivotArea type="data" outline="0" fieldPosition="0">
        <references count="2">
          <reference field="4294967294" count="1" selected="0">
            <x v="0"/>
          </reference>
          <reference field="6" count="1" selected="0">
            <x v="9"/>
          </reference>
        </references>
      </pivotArea>
    </chartFormat>
    <chartFormat chart="7" format="10" series="1">
      <pivotArea type="data" outline="0" fieldPosition="0">
        <references count="2">
          <reference field="4294967294" count="1" selected="0">
            <x v="0"/>
          </reference>
          <reference field="6" count="1" selected="0">
            <x v="10"/>
          </reference>
        </references>
      </pivotArea>
    </chartFormat>
    <chartFormat chart="7" format="11" series="1">
      <pivotArea type="data" outline="0" fieldPosition="0">
        <references count="2">
          <reference field="4294967294" count="1" selected="0">
            <x v="0"/>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3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27">
      <pivotArea outline="0" collapsedLevelsAreSubtotals="1" fieldPosition="0">
        <references count="1">
          <reference field="5" count="1" selected="0">
            <x v="4"/>
          </reference>
        </references>
      </pivotArea>
    </format>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29">
      <pivotArea outline="0" fieldPosition="0">
        <references count="1">
          <reference field="4294967294" count="1">
            <x v="0"/>
          </reference>
        </references>
      </pivotArea>
    </format>
    <format dxfId="28">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56"/>
    <tableColumn id="2" xr3:uid="{E62B3F1F-9A15-44B4-B1DD-CAF27CF3C747}" name="Subcategory" dataDxfId="55"/>
    <tableColumn id="3" xr3:uid="{FA4BBA42-4CD5-4FEC-99C8-F3DEA363596F}" name="Supplier" dataDxfId="54"/>
    <tableColumn id="4" xr3:uid="{363950AD-92F1-4B62-BAD5-6C6ED9D314C8}" name="Brand" dataDxfId="53"/>
    <tableColumn id="5" xr3:uid="{278D3098-9E4F-422C-8E1A-9941BBC3EF43}" name="Region" dataDxfId="52"/>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51"/>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50"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49">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47"/>
    <tableColumn id="2" xr3:uid="{025C4312-31D3-409B-B984-DBF4AEFE2FA6}" name="Product" dataDxfId="46"/>
    <tableColumn id="3" xr3:uid="{D40B8F72-DA12-4584-B326-495AA00C251F}" name="Pack Size (ml)"/>
    <tableColumn id="4" xr3:uid="{E106DA15-1281-4518-AE4A-C358C1924FEA}" name="ProductID" dataDxfId="45"/>
    <tableColumn id="5" xr3:uid="{AE844CDE-AAF3-4312-96B5-E0534EF567F3}" name="Retail Price" dataDxfId="44" totalsRowDxfId="43" dataCellStyle="Currency"/>
    <tableColumn id="6" xr3:uid="{732BB0A7-0D20-404F-B2AF-EC6A28C2A71A}" name="Net Price" dataDxfId="42" totalsRowDxfId="41" dataCellStyle="Currency"/>
    <tableColumn id="7" xr3:uid="{BB7F7A5B-FAB9-4038-AD33-08EE0D4766AD}" name="COGS" dataDxfId="40" totalsRowDxfId="39" dataCellStyle="Currency"/>
    <tableColumn id="8" xr3:uid="{CCF364DE-01EF-4200-AB41-ED9058D076B5}" name="Volume 2022" totalsRowFunction="sum" dataDxfId="38" totalsRowDxfId="37" dataCellStyle="Comma"/>
    <tableColumn id="10" xr3:uid="{08E3A2F7-3C74-49D9-91B9-79AD4050A4A7}" name="Net Sales 2022" totalsRowFunction="sum" dataDxfId="36" totalsRowDxfId="35" dataCellStyle="Currency">
      <calculatedColumnFormula>internal_sales_data[[#This Row],[Volume 2022]]*internal_sales_data[[#This Row],[Net Price]]</calculatedColumnFormula>
    </tableColumn>
    <tableColumn id="9" xr3:uid="{3C283A83-C2B7-4006-B2BA-AFEDB11C31BE}" name="Gross Profit per unit" dataDxfId="34" totalsRowDxfId="33" dataCellStyle="Currency">
      <calculatedColumnFormula>internal_sales_data[[#This Row],[Net Price]]-internal_sales_data[[#This Row],[COGS]]</calculatedColumnFormula>
    </tableColumn>
    <tableColumn id="11" xr3:uid="{7C588C62-85DC-41E9-81C4-648DF71F5B17}" name="Gross Profit per product" totalsRowFunction="sum" dataDxfId="32" totalsRowDxfId="31" dataCellStyle="Currency">
      <calculatedColumnFormula>internal_sales_data[[#This Row],[Gross Profit per unit]]*internal_sales_data[[#This Row],[Volume 2022]]</calculatedColumnFormula>
    </tableColumn>
    <tableColumn id="12" xr3:uid="{2911D992-F8E1-40DE-AFC8-9AF339130FCA}" name="Gross Margin" totalsRowFunction="custom" totalsRowDxfId="30"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C5EA8F-83B9-4E16-963A-092A8062634B}" name="internal_sales_data5" displayName="internal_sales_data5" ref="A1:M12" totalsRowShown="0">
  <autoFilter ref="A1:M12" xr:uid="{04364B77-531F-4E7F-8C97-717C91709596}"/>
  <tableColumns count="13">
    <tableColumn id="1" xr3:uid="{BA8521DB-190F-4C95-9B5D-AC1BD6B56D42}" name="Brand" dataDxfId="18"/>
    <tableColumn id="2" xr3:uid="{C7996B74-5AA1-4062-B365-0BE238F69835}" name="Product" dataDxfId="17"/>
    <tableColumn id="3" xr3:uid="{11F177F3-2DB2-4E41-A97E-A5781345BD88}" name="Pack Size (ml)"/>
    <tableColumn id="4" xr3:uid="{05D41196-2FD2-4B4F-98C2-BD1D203B026D}" name="ProductID" dataDxfId="16"/>
    <tableColumn id="5" xr3:uid="{606ADF6E-9619-44C5-9041-3F28FB3D21C3}" name="Retail Price" dataDxfId="14" totalsRowDxfId="15" dataCellStyle="Currency"/>
    <tableColumn id="6" xr3:uid="{E9612831-C323-4BF5-8D07-42F44C6D6657}" name="Net Price" dataDxfId="12" totalsRowDxfId="13" dataCellStyle="Currency"/>
    <tableColumn id="7" xr3:uid="{19B5EDC8-AFF8-478C-A24B-0A18D21CFD56}" name="COGS" dataDxfId="10" totalsRowDxfId="11" dataCellStyle="Currency"/>
    <tableColumn id="8" xr3:uid="{A6437DE0-85EF-45F4-998F-BFB7653B638D}" name="Volume 2022" dataDxfId="8" totalsRowDxfId="9" dataCellStyle="Comma"/>
    <tableColumn id="10" xr3:uid="{A6F430BF-C749-4C53-9A8B-1FD6459275A3}" name="Net Sales 2022" dataDxfId="6" totalsRowDxfId="7" dataCellStyle="Currency">
      <calculatedColumnFormula>internal_sales_data5[[#This Row],[Volume 2022]]*internal_sales_data5[[#This Row],[Net Price]]</calculatedColumnFormula>
    </tableColumn>
    <tableColumn id="9" xr3:uid="{FFB4B2C4-D475-435F-B399-9E10B2057AEE}" name="Gross Profit per unit" dataDxfId="4" totalsRowDxfId="5" dataCellStyle="Currency">
      <calculatedColumnFormula>internal_sales_data5[[#This Row],[Net Price]]-internal_sales_data5[[#This Row],[COGS]]</calculatedColumnFormula>
    </tableColumn>
    <tableColumn id="11" xr3:uid="{A95FDEA5-0651-46F3-989F-E76527399A17}" name="Gross Profit per product" dataDxfId="2" totalsRowDxfId="3" dataCellStyle="Currency">
      <calculatedColumnFormula>internal_sales_data5[[#This Row],[Gross Profit per unit]]*internal_sales_data5[[#This Row],[Volume 2022]]</calculatedColumnFormula>
    </tableColumn>
    <tableColumn id="12" xr3:uid="{130AE079-C591-42C5-9B9D-91566549BA29}" name="Gross Margin" totalsRowDxfId="1" dataCellStyle="Percent">
      <calculatedColumnFormula>internal_sales_data5[[#This Row],[Gross Profit per unit]]/internal_sales_data5[[#This Row],[Net Price]]</calculatedColumnFormula>
    </tableColumn>
    <tableColumn id="13" xr3:uid="{CF997EEB-0F03-42DC-8CA6-73F158731420}" name="Price per ml" dataDxfId="0">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DB7A6E-728D-454C-AB20-DB5D43DAA650}" name="new_product_launch" displayName="new_product_launch" ref="A1:I4" totalsRowShown="0">
  <autoFilter ref="A1:I4" xr:uid="{48DB7A6E-728D-454C-AB20-DB5D43DAA650}"/>
  <tableColumns count="9">
    <tableColumn id="1" xr3:uid="{E723C637-997D-445E-A557-BBC9568EB521}" name="Product" dataDxfId="25"/>
    <tableColumn id="2" xr3:uid="{E2327BF9-51BE-4295-B8A9-3A139DFB3483}" name="Estimated Unit Market Share" dataCellStyle="Percent"/>
    <tableColumn id="3" xr3:uid="{29BEE026-0A84-498F-9D52-CFFC115396F0}" name="Estimated units sold 2024" dataDxfId="23" dataCellStyle="Comma">
      <calculatedColumnFormula>new_product_launch[[#This Row],[Estimated Unit Market Share]]*'New Category Opportunity'!$B$18</calculatedColumnFormula>
    </tableColumn>
    <tableColumn id="4" xr3:uid="{5D148890-CDAB-445B-96C0-A77D362A9DD9}" name="Net Price" dataDxfId="22"/>
    <tableColumn id="5" xr3:uid="{3E290559-B976-4F9B-95B5-4B7209A29FE6}" name="Net Sales" dataDxfId="20">
      <calculatedColumnFormula>new_product_launch[[#This Row],[Estimated units sold 2024]]*new_product_launch[[#This Row],[Net Price]]</calculatedColumnFormula>
    </tableColumn>
    <tableColumn id="6" xr3:uid="{9484F327-1110-4007-89A1-39B02DD09E30}" name="COGS" dataDxfId="21"/>
    <tableColumn id="7" xr3:uid="{D836D6AA-D4E9-40A2-B1E9-9CCBEB0E38BC}" name="Gross Profit per unit" dataDxfId="24">
      <calculatedColumnFormula>new_product_launch[[#This Row],[Net Price]]-new_product_launch[[#This Row],[COGS]]</calculatedColumnFormula>
    </tableColumn>
    <tableColumn id="8" xr3:uid="{FEC299DF-D865-4F74-8FC1-E48F6944C79C}" name="Gross Profit per product" dataDxfId="19">
      <calculatedColumnFormula>new_product_launch[[#This Row],[Estimated units sold 2024]]*new_product_launch[[#This Row],[Gross Profit per unit]]</calculatedColumnFormula>
    </tableColumn>
    <tableColumn id="9" xr3:uid="{6D0B36D8-A700-4699-87F8-5D3CE870FAF6}" name="Gross Margin" dataCellStyle="Percent">
      <calculatedColumnFormula>new_product_launch[[#This Row],[Gross Profit per product]]/new_product_launch[[#This Row],[Net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C033-84E8-40B4-ACCF-39045A6B1C24}">
  <dimension ref="A1:N6"/>
  <sheetViews>
    <sheetView tabSelected="1" workbookViewId="0">
      <selection activeCell="P14" sqref="P14"/>
    </sheetView>
  </sheetViews>
  <sheetFormatPr defaultRowHeight="15" x14ac:dyDescent="0.25"/>
  <cols>
    <col min="1" max="1" width="20.28515625" bestFit="1" customWidth="1"/>
    <col min="2" max="2" width="16.28515625" bestFit="1" customWidth="1"/>
    <col min="3" max="4" width="9.7109375" bestFit="1" customWidth="1"/>
    <col min="5" max="5" width="11.28515625" bestFit="1" customWidth="1"/>
    <col min="6" max="8" width="9.7109375" bestFit="1" customWidth="1"/>
    <col min="9" max="9" width="11.28515625" bestFit="1" customWidth="1"/>
    <col min="10" max="11" width="9.7109375" bestFit="1" customWidth="1"/>
    <col min="12" max="12" width="11.28515625" bestFit="1" customWidth="1"/>
    <col min="13" max="13" width="9.7109375" bestFit="1" customWidth="1"/>
    <col min="14" max="14" width="12.28515625" bestFit="1" customWidth="1"/>
  </cols>
  <sheetData>
    <row r="1" spans="1:14" x14ac:dyDescent="0.25">
      <c r="A1" s="2" t="s">
        <v>4</v>
      </c>
      <c r="B1" s="3">
        <v>2022</v>
      </c>
    </row>
    <row r="3" spans="1:14" x14ac:dyDescent="0.25">
      <c r="A3" s="2" t="s">
        <v>61</v>
      </c>
      <c r="B3" s="2" t="s">
        <v>60</v>
      </c>
    </row>
    <row r="4" spans="1:14" x14ac:dyDescent="0.25">
      <c r="A4" s="2" t="s">
        <v>58</v>
      </c>
      <c r="B4">
        <v>1</v>
      </c>
      <c r="C4">
        <v>2</v>
      </c>
      <c r="D4">
        <v>3</v>
      </c>
      <c r="E4">
        <v>4</v>
      </c>
      <c r="F4">
        <v>5</v>
      </c>
      <c r="G4">
        <v>6</v>
      </c>
      <c r="H4">
        <v>7</v>
      </c>
      <c r="I4">
        <v>8</v>
      </c>
      <c r="J4">
        <v>9</v>
      </c>
      <c r="K4">
        <v>10</v>
      </c>
      <c r="L4">
        <v>11</v>
      </c>
      <c r="M4">
        <v>12</v>
      </c>
      <c r="N4" t="s">
        <v>59</v>
      </c>
    </row>
    <row r="5" spans="1:14" x14ac:dyDescent="0.25">
      <c r="A5" s="3" t="s">
        <v>22</v>
      </c>
      <c r="B5" s="1">
        <v>849590</v>
      </c>
      <c r="C5" s="1">
        <v>822290</v>
      </c>
      <c r="D5" s="1">
        <v>827649</v>
      </c>
      <c r="E5" s="1">
        <v>1445626</v>
      </c>
      <c r="F5" s="1">
        <v>874089</v>
      </c>
      <c r="G5" s="1">
        <v>876087</v>
      </c>
      <c r="H5" s="1">
        <v>842454</v>
      </c>
      <c r="I5" s="1">
        <v>1198708</v>
      </c>
      <c r="J5" s="1">
        <v>853650</v>
      </c>
      <c r="K5" s="1">
        <v>816480</v>
      </c>
      <c r="L5" s="1">
        <v>1413646</v>
      </c>
      <c r="M5" s="1">
        <v>805231</v>
      </c>
      <c r="N5" s="1">
        <v>11625500</v>
      </c>
    </row>
    <row r="6" spans="1:14" x14ac:dyDescent="0.25">
      <c r="A6" s="3" t="s">
        <v>59</v>
      </c>
      <c r="B6" s="1">
        <v>849590</v>
      </c>
      <c r="C6" s="1">
        <v>822290</v>
      </c>
      <c r="D6" s="1">
        <v>827649</v>
      </c>
      <c r="E6" s="1">
        <v>1445626</v>
      </c>
      <c r="F6" s="1">
        <v>874089</v>
      </c>
      <c r="G6" s="1">
        <v>876087</v>
      </c>
      <c r="H6" s="1">
        <v>842454</v>
      </c>
      <c r="I6" s="1">
        <v>1198708</v>
      </c>
      <c r="J6" s="1">
        <v>853650</v>
      </c>
      <c r="K6" s="1">
        <v>816480</v>
      </c>
      <c r="L6" s="1">
        <v>1413646</v>
      </c>
      <c r="M6" s="1">
        <v>805231</v>
      </c>
      <c r="N6" s="1">
        <v>11625500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M2" sqref="M2"/>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3"/>
  <sheetViews>
    <sheetView workbookViewId="0">
      <selection activeCell="K2" sqref="K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8" t="s">
        <v>71</v>
      </c>
      <c r="F1" s="8" t="s">
        <v>72</v>
      </c>
      <c r="G1" s="8" t="s">
        <v>73</v>
      </c>
      <c r="H1" s="9" t="s">
        <v>74</v>
      </c>
      <c r="I1" t="s">
        <v>99</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A23F-D11C-41A2-A4B9-2551DE4F89D1}">
  <dimension ref="A1:M12"/>
  <sheetViews>
    <sheetView workbookViewId="0">
      <selection activeCell="H13" sqref="H1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8" t="s">
        <v>71</v>
      </c>
      <c r="F1" s="8" t="s">
        <v>72</v>
      </c>
      <c r="G1" s="8" t="s">
        <v>73</v>
      </c>
      <c r="H1" s="9" t="s">
        <v>74</v>
      </c>
      <c r="I1" t="s">
        <v>99</v>
      </c>
      <c r="J1" t="s">
        <v>94</v>
      </c>
      <c r="K1" t="s">
        <v>90</v>
      </c>
      <c r="L1" t="s">
        <v>91</v>
      </c>
      <c r="M1" t="s">
        <v>106</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23">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23">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23">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23">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23">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23">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23">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23">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23">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23">
        <f>internal_sales_data5[[#This Row],[Retail Price]]/internal_sales_data5[[#This Row],[Pack Size (ml)]]</f>
        <v>0.05</v>
      </c>
    </row>
    <row r="12" spans="1:13" x14ac:dyDescent="0.25">
      <c r="A12" s="18" t="s">
        <v>57</v>
      </c>
      <c r="B12" s="18" t="s">
        <v>75</v>
      </c>
      <c r="C12">
        <v>50</v>
      </c>
      <c r="D12" t="s">
        <v>107</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23">
        <f>internal_sales_data5[[#This Row],[Retail Price]]/internal_sales_data5[[#This Row],[Pack Size (ml)]]</f>
        <v>7.4999999999999997E-2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8" spans="1:2" x14ac:dyDescent="0.25">
      <c r="A18" t="s">
        <v>96</v>
      </c>
      <c r="B18" s="9">
        <f>GETPIVOTDATA("Units MAT",$A$15,"Subcategory","Organic")*(1+20%)</f>
        <v>1020898.7999999999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8DA1D-3D45-4B4E-8C12-02C89235483D}">
  <dimension ref="A1:I11"/>
  <sheetViews>
    <sheetView workbookViewId="0">
      <selection activeCell="B5" sqref="B5"/>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4.42578125" bestFit="1" customWidth="1"/>
    <col min="6" max="6" width="9.140625" bestFit="1" customWidth="1"/>
    <col min="7" max="7" width="21.42578125" bestFit="1" customWidth="1"/>
    <col min="8" max="8" width="24.85546875" bestFit="1" customWidth="1"/>
    <col min="9" max="9" width="15" bestFit="1" customWidth="1"/>
  </cols>
  <sheetData>
    <row r="1" spans="1:9" x14ac:dyDescent="0.25">
      <c r="A1" t="s">
        <v>68</v>
      </c>
      <c r="B1" t="s">
        <v>100</v>
      </c>
      <c r="C1" t="s">
        <v>101</v>
      </c>
      <c r="D1" t="s">
        <v>72</v>
      </c>
      <c r="E1" t="s">
        <v>102</v>
      </c>
      <c r="F1" t="s">
        <v>73</v>
      </c>
      <c r="G1" t="s">
        <v>94</v>
      </c>
      <c r="H1" t="s">
        <v>90</v>
      </c>
      <c r="I1" t="s">
        <v>91</v>
      </c>
    </row>
    <row r="2" spans="1:9" x14ac:dyDescent="0.25">
      <c r="A2" s="18" t="s">
        <v>103</v>
      </c>
      <c r="B2" s="14">
        <v>0.1</v>
      </c>
      <c r="C2" s="19">
        <f>new_product_launch[[#This Row],[Estimated Unit Market Share]]*'New Category Opportunity'!$B$18</f>
        <v>102089.88</v>
      </c>
      <c r="D2" s="13">
        <v>3.5</v>
      </c>
      <c r="E2" s="1">
        <f>new_product_launch[[#This Row],[Estimated units sold 2024]]*new_product_launch[[#This Row],[Net Price]]</f>
        <v>357314.58</v>
      </c>
      <c r="F2" s="13">
        <v>1.35</v>
      </c>
      <c r="G2" s="13">
        <f>new_product_launch[[#This Row],[Net Price]]-new_product_launch[[#This Row],[COGS]]</f>
        <v>2.15</v>
      </c>
      <c r="H2" s="13">
        <f>new_product_launch[[#This Row],[Estimated units sold 2024]]*new_product_launch[[#This Row],[Gross Profit per unit]]</f>
        <v>219493.242</v>
      </c>
      <c r="I2" s="14">
        <f>new_product_launch[[#This Row],[Gross Profit per product]]/new_product_launch[[#This Row],[Net Sales]]</f>
        <v>0.61428571428571421</v>
      </c>
    </row>
    <row r="3" spans="1:9" x14ac:dyDescent="0.25">
      <c r="A3" s="18" t="s">
        <v>104</v>
      </c>
      <c r="B3" s="14">
        <v>0.12</v>
      </c>
      <c r="C3" s="19">
        <f>new_product_launch[[#This Row],[Estimated Unit Market Share]]*'New Category Opportunity'!$B$18</f>
        <v>122507.85599999999</v>
      </c>
      <c r="D3" s="13">
        <v>2.75</v>
      </c>
      <c r="E3" s="1">
        <f>new_product_launch[[#This Row],[Estimated units sold 2024]]*new_product_launch[[#This Row],[Net Price]]</f>
        <v>336896.60399999993</v>
      </c>
      <c r="F3" s="13">
        <v>0.9</v>
      </c>
      <c r="G3" s="13">
        <f>new_product_launch[[#This Row],[Net Price]]-new_product_launch[[#This Row],[COGS]]</f>
        <v>1.85</v>
      </c>
      <c r="H3" s="13">
        <f>new_product_launch[[#This Row],[Estimated units sold 2024]]*new_product_launch[[#This Row],[Gross Profit per unit]]</f>
        <v>226639.5336</v>
      </c>
      <c r="I3" s="14">
        <f>new_product_launch[[#This Row],[Gross Profit per product]]/new_product_launch[[#This Row],[Net Sales]]</f>
        <v>0.67272727272727284</v>
      </c>
    </row>
    <row r="4" spans="1:9" x14ac:dyDescent="0.25">
      <c r="A4" s="18" t="s">
        <v>105</v>
      </c>
      <c r="B4" s="14">
        <v>0.1</v>
      </c>
      <c r="C4" s="20">
        <f>new_product_launch[[#This Row],[Estimated Unit Market Share]]*'New Category Opportunity'!$B$18</f>
        <v>102089.88</v>
      </c>
      <c r="D4" s="21">
        <v>38</v>
      </c>
      <c r="E4" s="21">
        <f>new_product_launch[[#This Row],[Estimated units sold 2024]]*new_product_launch[[#This Row],[Net Price]]</f>
        <v>3879415.4400000004</v>
      </c>
      <c r="F4" s="21">
        <v>20.420000000000002</v>
      </c>
      <c r="G4" s="21">
        <f>new_product_launch[[#This Row],[Net Price]]-new_product_launch[[#This Row],[COGS]]</f>
        <v>17.579999999999998</v>
      </c>
      <c r="H4" s="21">
        <f>new_product_launch[[#This Row],[Estimated units sold 2024]]*new_product_launch[[#This Row],[Gross Profit per unit]]</f>
        <v>1794740.0903999999</v>
      </c>
      <c r="I4" s="14">
        <f>new_product_launch[[#This Row],[Gross Profit per product]]/new_product_launch[[#This Row],[Net Sales]]</f>
        <v>0.46263157894736834</v>
      </c>
    </row>
    <row r="11" spans="1:9" x14ac:dyDescent="0.25">
      <c r="G11" s="2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Brands per Supplier</vt:lpstr>
      <vt:lpstr>HealthMax Growth</vt:lpstr>
      <vt:lpstr>MAT Value Total Category</vt:lpstr>
      <vt:lpstr>Market Share</vt:lpstr>
      <vt:lpstr>Promotion Graph</vt:lpstr>
      <vt:lpstr>External Data</vt:lpstr>
      <vt:lpstr>Profitability Matrix</vt:lpstr>
      <vt:lpstr>Internal Sales Data</vt:lpstr>
      <vt:lpstr>50ml Shampoo 2024</vt:lpstr>
      <vt:lpstr>New Category Opportunity</vt:lpstr>
      <vt:lpstr>Organic Shampoo Launch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GIFT NKOSANA MOLEFE</cp:lastModifiedBy>
  <dcterms:created xsi:type="dcterms:W3CDTF">2022-06-08T14:08:07Z</dcterms:created>
  <dcterms:modified xsi:type="dcterms:W3CDTF">2025-01-09T12:05:05Z</dcterms:modified>
</cp:coreProperties>
</file>